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Volumes/C/Users/User/Documents/GitHub/CEAforArcGIS/cea/databases/CH/Archetypes/"/>
    </mc:Choice>
  </mc:AlternateContent>
  <bookViews>
    <workbookView xWindow="0" yWindow="460" windowWidth="38400" windowHeight="21940" tabRatio="785" activeTab="7"/>
  </bookViews>
  <sheets>
    <sheet name="ARCHITECTURE" sheetId="3" r:id="rId1"/>
    <sheet name="HVAC" sheetId="1" r:id="rId2"/>
    <sheet name="THERMAL" sheetId="2" r:id="rId3"/>
    <sheet name="INDOOR_COMFORT" sheetId="6" r:id="rId4"/>
    <sheet name="INTERNAL_LOADS" sheetId="7" r:id="rId5"/>
    <sheet name="EMBODIED_ENERGY" sheetId="5" r:id="rId6"/>
    <sheet name="EMBODIED_EMISSIONS" sheetId="4" r:id="rId7"/>
    <sheet name="Sheet1" sheetId="8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76" i="8" l="1"/>
  <c r="X77" i="8"/>
  <c r="X78" i="8"/>
  <c r="X79" i="8"/>
  <c r="X80" i="8"/>
  <c r="X81" i="8"/>
  <c r="X82" i="8"/>
  <c r="X83" i="8"/>
  <c r="X84" i="8"/>
  <c r="X85" i="8"/>
  <c r="X86" i="8"/>
  <c r="X87" i="8"/>
  <c r="X88" i="8"/>
  <c r="X89" i="8"/>
  <c r="X90" i="8"/>
  <c r="X91" i="8"/>
  <c r="X92" i="8"/>
  <c r="X93" i="8"/>
  <c r="X94" i="8"/>
  <c r="X95" i="8"/>
  <c r="X96" i="8"/>
  <c r="X97" i="8"/>
  <c r="X98" i="8"/>
  <c r="X99" i="8"/>
  <c r="X100" i="8"/>
  <c r="X101" i="8"/>
  <c r="X102" i="8"/>
  <c r="X103" i="8"/>
  <c r="X104" i="8"/>
  <c r="X105" i="8"/>
  <c r="X106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100" i="8"/>
  <c r="W101" i="8"/>
  <c r="W102" i="8"/>
  <c r="W103" i="8"/>
  <c r="W104" i="8"/>
  <c r="W105" i="8"/>
  <c r="W106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0" i="8"/>
  <c r="X71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X27" i="8"/>
  <c r="X28" i="8"/>
  <c r="X29" i="8"/>
  <c r="X30" i="8"/>
  <c r="X31" i="8"/>
  <c r="X32" i="8"/>
  <c r="X33" i="8"/>
  <c r="X34" i="8"/>
  <c r="X35" i="8"/>
  <c r="X36" i="8"/>
  <c r="W27" i="8"/>
  <c r="W28" i="8"/>
  <c r="W29" i="8"/>
  <c r="W30" i="8"/>
  <c r="W31" i="8"/>
  <c r="W32" i="8"/>
  <c r="W33" i="8"/>
  <c r="W34" i="8"/>
  <c r="W35" i="8"/>
  <c r="W36" i="8"/>
  <c r="V27" i="8"/>
  <c r="V28" i="8"/>
  <c r="V29" i="8"/>
  <c r="V30" i="8"/>
  <c r="V31" i="8"/>
  <c r="V32" i="8"/>
  <c r="V33" i="8"/>
  <c r="V34" i="8"/>
  <c r="V35" i="8"/>
  <c r="V36" i="8"/>
  <c r="U27" i="8"/>
  <c r="U28" i="8"/>
  <c r="U29" i="8"/>
  <c r="U30" i="8"/>
  <c r="U31" i="8"/>
  <c r="U32" i="8"/>
  <c r="U33" i="8"/>
  <c r="U34" i="8"/>
  <c r="U35" i="8"/>
  <c r="U36" i="8"/>
  <c r="T27" i="8"/>
  <c r="T28" i="8"/>
  <c r="T29" i="8"/>
  <c r="T30" i="8"/>
  <c r="T31" i="8"/>
  <c r="T32" i="8"/>
  <c r="T33" i="8"/>
  <c r="T34" i="8"/>
  <c r="T35" i="8"/>
  <c r="T36" i="8"/>
  <c r="X17" i="8"/>
  <c r="X18" i="8"/>
  <c r="X19" i="8"/>
  <c r="X20" i="8"/>
  <c r="X21" i="8"/>
  <c r="X22" i="8"/>
  <c r="X23" i="8"/>
  <c r="X24" i="8"/>
  <c r="X25" i="8"/>
  <c r="X26" i="8"/>
  <c r="W17" i="8"/>
  <c r="W18" i="8"/>
  <c r="W19" i="8"/>
  <c r="W20" i="8"/>
  <c r="W21" i="8"/>
  <c r="W22" i="8"/>
  <c r="W23" i="8"/>
  <c r="W24" i="8"/>
  <c r="W25" i="8"/>
  <c r="W26" i="8"/>
  <c r="V17" i="8"/>
  <c r="V18" i="8"/>
  <c r="V19" i="8"/>
  <c r="V20" i="8"/>
  <c r="V21" i="8"/>
  <c r="V22" i="8"/>
  <c r="V23" i="8"/>
  <c r="V24" i="8"/>
  <c r="V25" i="8"/>
  <c r="V26" i="8"/>
  <c r="U17" i="8"/>
  <c r="U18" i="8"/>
  <c r="U19" i="8"/>
  <c r="U20" i="8"/>
  <c r="U21" i="8"/>
  <c r="U22" i="8"/>
  <c r="U23" i="8"/>
  <c r="U24" i="8"/>
  <c r="U25" i="8"/>
  <c r="U26" i="8"/>
  <c r="T17" i="8"/>
  <c r="T18" i="8"/>
  <c r="T19" i="8"/>
  <c r="T20" i="8"/>
  <c r="T21" i="8"/>
  <c r="T22" i="8"/>
  <c r="T23" i="8"/>
  <c r="T24" i="8"/>
  <c r="T25" i="8"/>
  <c r="T26" i="8"/>
  <c r="AC79" i="8"/>
  <c r="Y96" i="8"/>
  <c r="Y97" i="8"/>
  <c r="Y98" i="8"/>
  <c r="Y99" i="8"/>
  <c r="Y100" i="8"/>
  <c r="Y101" i="8"/>
  <c r="Y102" i="8"/>
  <c r="Y103" i="8"/>
  <c r="Y104" i="8"/>
  <c r="Y105" i="8"/>
  <c r="Y106" i="8"/>
  <c r="AC106" i="8"/>
  <c r="AB106" i="8"/>
  <c r="AA106" i="8"/>
  <c r="Z106" i="8"/>
  <c r="AC105" i="8"/>
  <c r="AB105" i="8"/>
  <c r="AA105" i="8"/>
  <c r="Z105" i="8"/>
  <c r="AC104" i="8"/>
  <c r="AB104" i="8"/>
  <c r="AA104" i="8"/>
  <c r="Z104" i="8"/>
  <c r="AC103" i="8"/>
  <c r="AB103" i="8"/>
  <c r="AA103" i="8"/>
  <c r="Z103" i="8"/>
  <c r="AC102" i="8"/>
  <c r="AB102" i="8"/>
  <c r="AA102" i="8"/>
  <c r="Z102" i="8"/>
  <c r="AC101" i="8"/>
  <c r="AB101" i="8"/>
  <c r="AA101" i="8"/>
  <c r="Z101" i="8"/>
  <c r="AC100" i="8"/>
  <c r="AB100" i="8"/>
  <c r="AA100" i="8"/>
  <c r="Z100" i="8"/>
  <c r="AC99" i="8"/>
  <c r="AB99" i="8"/>
  <c r="AA99" i="8"/>
  <c r="Z99" i="8"/>
  <c r="AC98" i="8"/>
  <c r="AB98" i="8"/>
  <c r="AA98" i="8"/>
  <c r="Z98" i="8"/>
  <c r="AC97" i="8"/>
  <c r="AB97" i="8"/>
  <c r="AA97" i="8"/>
  <c r="Z97" i="8"/>
  <c r="AC96" i="8"/>
  <c r="AB96" i="8"/>
  <c r="AA96" i="8"/>
  <c r="Z96" i="8"/>
  <c r="Y86" i="8"/>
  <c r="Y87" i="8"/>
  <c r="Y88" i="8"/>
  <c r="Y89" i="8"/>
  <c r="Y90" i="8"/>
  <c r="Y91" i="8"/>
  <c r="Y92" i="8"/>
  <c r="Y93" i="8"/>
  <c r="Y94" i="8"/>
  <c r="Y95" i="8"/>
  <c r="AC95" i="8"/>
  <c r="AB95" i="8"/>
  <c r="AA95" i="8"/>
  <c r="Z95" i="8"/>
  <c r="AC94" i="8"/>
  <c r="AB94" i="8"/>
  <c r="AA94" i="8"/>
  <c r="Z94" i="8"/>
  <c r="AC93" i="8"/>
  <c r="AB93" i="8"/>
  <c r="AA93" i="8"/>
  <c r="Z93" i="8"/>
  <c r="AC92" i="8"/>
  <c r="AB92" i="8"/>
  <c r="AA92" i="8"/>
  <c r="Z92" i="8"/>
  <c r="AC91" i="8"/>
  <c r="AB91" i="8"/>
  <c r="AA91" i="8"/>
  <c r="Z91" i="8"/>
  <c r="AC90" i="8"/>
  <c r="AB90" i="8"/>
  <c r="AA90" i="8"/>
  <c r="Z90" i="8"/>
  <c r="AC89" i="8"/>
  <c r="AB89" i="8"/>
  <c r="AA89" i="8"/>
  <c r="Z89" i="8"/>
  <c r="AC88" i="8"/>
  <c r="AB88" i="8"/>
  <c r="AA88" i="8"/>
  <c r="Z88" i="8"/>
  <c r="AC87" i="8"/>
  <c r="AB87" i="8"/>
  <c r="AA87" i="8"/>
  <c r="Z87" i="8"/>
  <c r="AC86" i="8"/>
  <c r="AB86" i="8"/>
  <c r="AA86" i="8"/>
  <c r="Z86" i="8"/>
  <c r="Y76" i="8"/>
  <c r="Y77" i="8"/>
  <c r="Y78" i="8"/>
  <c r="Y79" i="8"/>
  <c r="Y80" i="8"/>
  <c r="Y81" i="8"/>
  <c r="Y82" i="8"/>
  <c r="Y83" i="8"/>
  <c r="Y84" i="8"/>
  <c r="Y85" i="8"/>
  <c r="AC85" i="8"/>
  <c r="AB85" i="8"/>
  <c r="AA85" i="8"/>
  <c r="Z85" i="8"/>
  <c r="AC84" i="8"/>
  <c r="AB84" i="8"/>
  <c r="AA84" i="8"/>
  <c r="Z84" i="8"/>
  <c r="AC83" i="8"/>
  <c r="AB83" i="8"/>
  <c r="AA83" i="8"/>
  <c r="Z83" i="8"/>
  <c r="AC82" i="8"/>
  <c r="AB82" i="8"/>
  <c r="AA82" i="8"/>
  <c r="Z82" i="8"/>
  <c r="AC81" i="8"/>
  <c r="AB81" i="8"/>
  <c r="AA81" i="8"/>
  <c r="Z81" i="8"/>
  <c r="AC80" i="8"/>
  <c r="AB80" i="8"/>
  <c r="AA80" i="8"/>
  <c r="Z80" i="8"/>
  <c r="AB79" i="8"/>
  <c r="AA79" i="8"/>
  <c r="Z79" i="8"/>
  <c r="AC78" i="8"/>
  <c r="AB78" i="8"/>
  <c r="AA78" i="8"/>
  <c r="Z78" i="8"/>
  <c r="AC77" i="8"/>
  <c r="AB77" i="8"/>
  <c r="AA77" i="8"/>
  <c r="Z77" i="8"/>
  <c r="AC76" i="8"/>
  <c r="AB76" i="8"/>
  <c r="AA76" i="8"/>
  <c r="Z76" i="8"/>
  <c r="Y41" i="8"/>
  <c r="Y6" i="8"/>
  <c r="Y61" i="8"/>
  <c r="Y62" i="8"/>
  <c r="Y63" i="8"/>
  <c r="Y64" i="8"/>
  <c r="Y65" i="8"/>
  <c r="Y66" i="8"/>
  <c r="Y67" i="8"/>
  <c r="Y68" i="8"/>
  <c r="Y69" i="8"/>
  <c r="Y70" i="8"/>
  <c r="Y71" i="8"/>
  <c r="AC71" i="8"/>
  <c r="AB71" i="8"/>
  <c r="AA71" i="8"/>
  <c r="Z71" i="8"/>
  <c r="AC70" i="8"/>
  <c r="AB70" i="8"/>
  <c r="AA70" i="8"/>
  <c r="Z70" i="8"/>
  <c r="AC69" i="8"/>
  <c r="AB69" i="8"/>
  <c r="AA69" i="8"/>
  <c r="Z69" i="8"/>
  <c r="AC68" i="8"/>
  <c r="AB68" i="8"/>
  <c r="AA68" i="8"/>
  <c r="Z68" i="8"/>
  <c r="AC67" i="8"/>
  <c r="AB67" i="8"/>
  <c r="AA67" i="8"/>
  <c r="Z67" i="8"/>
  <c r="AC66" i="8"/>
  <c r="AB66" i="8"/>
  <c r="AA66" i="8"/>
  <c r="Z66" i="8"/>
  <c r="AC65" i="8"/>
  <c r="AB65" i="8"/>
  <c r="AA65" i="8"/>
  <c r="Z65" i="8"/>
  <c r="AC64" i="8"/>
  <c r="AB64" i="8"/>
  <c r="AA64" i="8"/>
  <c r="Z64" i="8"/>
  <c r="AC63" i="8"/>
  <c r="AB63" i="8"/>
  <c r="AA63" i="8"/>
  <c r="Z63" i="8"/>
  <c r="AC62" i="8"/>
  <c r="AB62" i="8"/>
  <c r="AA62" i="8"/>
  <c r="Z62" i="8"/>
  <c r="AC61" i="8"/>
  <c r="AB61" i="8"/>
  <c r="AA61" i="8"/>
  <c r="Z61" i="8"/>
  <c r="Y51" i="8"/>
  <c r="Y52" i="8"/>
  <c r="Y53" i="8"/>
  <c r="Y54" i="8"/>
  <c r="Y55" i="8"/>
  <c r="Y56" i="8"/>
  <c r="Y57" i="8"/>
  <c r="Y58" i="8"/>
  <c r="Y59" i="8"/>
  <c r="Y60" i="8"/>
  <c r="AC60" i="8"/>
  <c r="AB60" i="8"/>
  <c r="AA60" i="8"/>
  <c r="Z60" i="8"/>
  <c r="AC59" i="8"/>
  <c r="AB59" i="8"/>
  <c r="AA59" i="8"/>
  <c r="Z59" i="8"/>
  <c r="AC58" i="8"/>
  <c r="AB58" i="8"/>
  <c r="AA58" i="8"/>
  <c r="Z58" i="8"/>
  <c r="AC57" i="8"/>
  <c r="AB57" i="8"/>
  <c r="AA57" i="8"/>
  <c r="Z57" i="8"/>
  <c r="AC56" i="8"/>
  <c r="AB56" i="8"/>
  <c r="AA56" i="8"/>
  <c r="Z56" i="8"/>
  <c r="AC55" i="8"/>
  <c r="AB55" i="8"/>
  <c r="AA55" i="8"/>
  <c r="Z55" i="8"/>
  <c r="AC54" i="8"/>
  <c r="AB54" i="8"/>
  <c r="AA54" i="8"/>
  <c r="Z54" i="8"/>
  <c r="AC53" i="8"/>
  <c r="AB53" i="8"/>
  <c r="AA53" i="8"/>
  <c r="Z53" i="8"/>
  <c r="AC52" i="8"/>
  <c r="AB52" i="8"/>
  <c r="AA52" i="8"/>
  <c r="Z52" i="8"/>
  <c r="AC51" i="8"/>
  <c r="AB51" i="8"/>
  <c r="AA51" i="8"/>
  <c r="Z51" i="8"/>
  <c r="Y42" i="8"/>
  <c r="Y43" i="8"/>
  <c r="Y44" i="8"/>
  <c r="Y45" i="8"/>
  <c r="Y46" i="8"/>
  <c r="Y47" i="8"/>
  <c r="Y48" i="8"/>
  <c r="Y49" i="8"/>
  <c r="Y50" i="8"/>
  <c r="AC50" i="8"/>
  <c r="AB50" i="8"/>
  <c r="AA50" i="8"/>
  <c r="Z50" i="8"/>
  <c r="AC49" i="8"/>
  <c r="AB49" i="8"/>
  <c r="AA49" i="8"/>
  <c r="Z49" i="8"/>
  <c r="AC48" i="8"/>
  <c r="AB48" i="8"/>
  <c r="AA48" i="8"/>
  <c r="Z48" i="8"/>
  <c r="AC47" i="8"/>
  <c r="AB47" i="8"/>
  <c r="AA47" i="8"/>
  <c r="Z47" i="8"/>
  <c r="AC46" i="8"/>
  <c r="AB46" i="8"/>
  <c r="AA46" i="8"/>
  <c r="Z46" i="8"/>
  <c r="AC45" i="8"/>
  <c r="AB45" i="8"/>
  <c r="AA45" i="8"/>
  <c r="Z45" i="8"/>
  <c r="AC44" i="8"/>
  <c r="AB44" i="8"/>
  <c r="AA44" i="8"/>
  <c r="Z44" i="8"/>
  <c r="AC43" i="8"/>
  <c r="AB43" i="8"/>
  <c r="AA43" i="8"/>
  <c r="Z43" i="8"/>
  <c r="AC42" i="8"/>
  <c r="AB42" i="8"/>
  <c r="AA42" i="8"/>
  <c r="Z42" i="8"/>
  <c r="AC41" i="8"/>
  <c r="AB41" i="8"/>
  <c r="AA41" i="8"/>
  <c r="Z41" i="8"/>
  <c r="AC36" i="8"/>
  <c r="AB36" i="8"/>
  <c r="AA36" i="8"/>
  <c r="Z36" i="8"/>
  <c r="AC35" i="8"/>
  <c r="AB35" i="8"/>
  <c r="AA35" i="8"/>
  <c r="Z35" i="8"/>
  <c r="AC34" i="8"/>
  <c r="AB34" i="8"/>
  <c r="AA34" i="8"/>
  <c r="Z34" i="8"/>
  <c r="AC33" i="8"/>
  <c r="AB33" i="8"/>
  <c r="AA33" i="8"/>
  <c r="Z33" i="8"/>
  <c r="AC32" i="8"/>
  <c r="AB32" i="8"/>
  <c r="AA32" i="8"/>
  <c r="Z32" i="8"/>
  <c r="AC31" i="8"/>
  <c r="AB31" i="8"/>
  <c r="AA31" i="8"/>
  <c r="Z31" i="8"/>
  <c r="AC30" i="8"/>
  <c r="AB30" i="8"/>
  <c r="AA30" i="8"/>
  <c r="Z30" i="8"/>
  <c r="AC29" i="8"/>
  <c r="AB29" i="8"/>
  <c r="AA29" i="8"/>
  <c r="Z29" i="8"/>
  <c r="AC28" i="8"/>
  <c r="AB28" i="8"/>
  <c r="AA28" i="8"/>
  <c r="Z28" i="8"/>
  <c r="AC27" i="8"/>
  <c r="AB27" i="8"/>
  <c r="AA27" i="8"/>
  <c r="Z27" i="8"/>
  <c r="AC26" i="8"/>
  <c r="AB26" i="8"/>
  <c r="AA26" i="8"/>
  <c r="Z26" i="8"/>
  <c r="AC25" i="8"/>
  <c r="AB25" i="8"/>
  <c r="AA25" i="8"/>
  <c r="Z25" i="8"/>
  <c r="AC24" i="8"/>
  <c r="AB24" i="8"/>
  <c r="AA24" i="8"/>
  <c r="Z24" i="8"/>
  <c r="AC23" i="8"/>
  <c r="AB23" i="8"/>
  <c r="AA23" i="8"/>
  <c r="Z23" i="8"/>
  <c r="AC22" i="8"/>
  <c r="AB22" i="8"/>
  <c r="AA22" i="8"/>
  <c r="Z22" i="8"/>
  <c r="AC21" i="8"/>
  <c r="AB21" i="8"/>
  <c r="AA21" i="8"/>
  <c r="Z21" i="8"/>
  <c r="AC20" i="8"/>
  <c r="AB20" i="8"/>
  <c r="AA20" i="8"/>
  <c r="Z20" i="8"/>
  <c r="AC19" i="8"/>
  <c r="AB19" i="8"/>
  <c r="AA19" i="8"/>
  <c r="Z19" i="8"/>
  <c r="AC18" i="8"/>
  <c r="AB18" i="8"/>
  <c r="AA18" i="8"/>
  <c r="Z18" i="8"/>
  <c r="AC17" i="8"/>
  <c r="AB17" i="8"/>
  <c r="AA17" i="8"/>
  <c r="Z17" i="8"/>
  <c r="AC16" i="8"/>
  <c r="AB16" i="8"/>
  <c r="AA16" i="8"/>
  <c r="Z16" i="8"/>
  <c r="Y7" i="8"/>
  <c r="Y8" i="8"/>
  <c r="Y9" i="8"/>
  <c r="Y10" i="8"/>
  <c r="Y11" i="8"/>
  <c r="Y12" i="8"/>
  <c r="Y13" i="8"/>
  <c r="Y14" i="8"/>
  <c r="Y15" i="8"/>
  <c r="AC15" i="8"/>
  <c r="AB15" i="8"/>
  <c r="AA15" i="8"/>
  <c r="Z15" i="8"/>
  <c r="AC14" i="8"/>
  <c r="AB14" i="8"/>
  <c r="AA14" i="8"/>
  <c r="Z14" i="8"/>
  <c r="AC13" i="8"/>
  <c r="AB13" i="8"/>
  <c r="AA13" i="8"/>
  <c r="Z13" i="8"/>
  <c r="AC12" i="8"/>
  <c r="AB12" i="8"/>
  <c r="AA12" i="8"/>
  <c r="Z12" i="8"/>
  <c r="AC11" i="8"/>
  <c r="AB11" i="8"/>
  <c r="AA11" i="8"/>
  <c r="Z11" i="8"/>
  <c r="AC10" i="8"/>
  <c r="AB10" i="8"/>
  <c r="AA10" i="8"/>
  <c r="Z10" i="8"/>
  <c r="AC9" i="8"/>
  <c r="AB9" i="8"/>
  <c r="AA9" i="8"/>
  <c r="Z9" i="8"/>
  <c r="AC8" i="8"/>
  <c r="AB8" i="8"/>
  <c r="AA8" i="8"/>
  <c r="Z8" i="8"/>
  <c r="AC7" i="8"/>
  <c r="AB7" i="8"/>
  <c r="AA7" i="8"/>
  <c r="Z7" i="8"/>
  <c r="AC6" i="8"/>
  <c r="AB6" i="8"/>
  <c r="AA6" i="8"/>
  <c r="Z6" i="8"/>
  <c r="X12" i="8"/>
  <c r="W12" i="8"/>
  <c r="V12" i="8"/>
  <c r="X7" i="8"/>
  <c r="X8" i="8"/>
  <c r="X9" i="8"/>
  <c r="X10" i="8"/>
  <c r="X11" i="8"/>
  <c r="X13" i="8"/>
  <c r="X14" i="8"/>
  <c r="X15" i="8"/>
  <c r="X16" i="8"/>
  <c r="W7" i="8"/>
  <c r="W8" i="8"/>
  <c r="W9" i="8"/>
  <c r="W10" i="8"/>
  <c r="W11" i="8"/>
  <c r="W13" i="8"/>
  <c r="W14" i="8"/>
  <c r="W15" i="8"/>
  <c r="W16" i="8"/>
  <c r="V13" i="8"/>
  <c r="V14" i="8"/>
  <c r="V15" i="8"/>
  <c r="V16" i="8"/>
  <c r="V11" i="8"/>
  <c r="V10" i="8"/>
  <c r="V9" i="8"/>
  <c r="V8" i="8"/>
  <c r="V7" i="8"/>
  <c r="V6" i="8"/>
  <c r="Y36" i="8"/>
  <c r="Y35" i="8"/>
  <c r="Y34" i="8"/>
  <c r="Y33" i="8"/>
  <c r="Y32" i="8"/>
  <c r="Y31" i="8"/>
  <c r="Y30" i="8"/>
  <c r="Y29" i="8"/>
  <c r="Y28" i="8"/>
  <c r="Y27" i="8"/>
  <c r="Y26" i="8"/>
  <c r="Y25" i="8"/>
  <c r="Y24" i="8"/>
  <c r="Y23" i="8"/>
  <c r="Y22" i="8"/>
  <c r="Y21" i="8"/>
  <c r="Y20" i="8"/>
  <c r="Y19" i="8"/>
  <c r="Y18" i="8"/>
  <c r="Y17" i="8"/>
  <c r="Y16" i="8"/>
  <c r="U7" i="8"/>
  <c r="U8" i="8"/>
  <c r="U9" i="8"/>
  <c r="U10" i="8"/>
  <c r="U11" i="8"/>
  <c r="U12" i="8"/>
  <c r="U13" i="8"/>
  <c r="U14" i="8"/>
  <c r="U15" i="8"/>
  <c r="U16" i="8"/>
  <c r="T7" i="8"/>
  <c r="T8" i="8"/>
  <c r="T9" i="8"/>
  <c r="T10" i="8"/>
  <c r="T11" i="8"/>
  <c r="T12" i="8"/>
  <c r="T13" i="8"/>
  <c r="T14" i="8"/>
  <c r="T15" i="8"/>
  <c r="T16" i="8"/>
  <c r="X6" i="8"/>
  <c r="W6" i="8"/>
  <c r="U6" i="8"/>
  <c r="T6" i="8"/>
  <c r="L74" i="8"/>
  <c r="L73" i="8"/>
  <c r="L72" i="8"/>
  <c r="L71" i="8"/>
  <c r="L70" i="8"/>
  <c r="L69" i="8"/>
  <c r="L68" i="8"/>
  <c r="E71" i="8"/>
  <c r="E70" i="8"/>
  <c r="D70" i="8"/>
  <c r="E69" i="8"/>
  <c r="D69" i="8"/>
  <c r="E68" i="8"/>
  <c r="D68" i="8"/>
  <c r="L39" i="8"/>
  <c r="L38" i="8"/>
  <c r="L37" i="8"/>
  <c r="L36" i="8"/>
  <c r="L35" i="8"/>
  <c r="L34" i="8"/>
  <c r="L33" i="8"/>
  <c r="E36" i="8"/>
  <c r="E35" i="8"/>
  <c r="E34" i="8"/>
  <c r="D35" i="8"/>
  <c r="D34" i="8"/>
  <c r="E33" i="8"/>
  <c r="D33" i="8"/>
  <c r="L67" i="8"/>
  <c r="L66" i="8"/>
  <c r="L65" i="8"/>
  <c r="L64" i="8"/>
  <c r="L63" i="8"/>
  <c r="L62" i="8"/>
  <c r="L61" i="8"/>
  <c r="L32" i="8"/>
  <c r="L31" i="8"/>
  <c r="L30" i="8"/>
  <c r="L29" i="8"/>
  <c r="L28" i="8"/>
  <c r="L27" i="8"/>
  <c r="L26" i="8"/>
  <c r="E28" i="8"/>
  <c r="E27" i="8"/>
  <c r="E26" i="8"/>
  <c r="E29" i="8"/>
  <c r="D28" i="8"/>
  <c r="D27" i="8"/>
  <c r="D26" i="8"/>
  <c r="E64" i="8"/>
  <c r="E63" i="8"/>
  <c r="E61" i="8"/>
  <c r="D63" i="8"/>
  <c r="E62" i="8"/>
  <c r="D61" i="8"/>
  <c r="D62" i="8"/>
  <c r="L53" i="8"/>
  <c r="L52" i="8"/>
  <c r="L51" i="8"/>
  <c r="L50" i="8"/>
  <c r="L49" i="8"/>
  <c r="L48" i="8"/>
  <c r="L47" i="8"/>
  <c r="E14" i="8"/>
  <c r="D14" i="8"/>
  <c r="E13" i="8"/>
  <c r="D13" i="8"/>
  <c r="E12" i="8"/>
  <c r="D12" i="8"/>
  <c r="D49" i="8"/>
  <c r="E49" i="8"/>
  <c r="E48" i="8"/>
  <c r="D48" i="8"/>
  <c r="E47" i="8"/>
  <c r="D47" i="8"/>
  <c r="L18" i="8"/>
  <c r="L17" i="8"/>
  <c r="L16" i="8"/>
  <c r="L15" i="8"/>
  <c r="L14" i="8"/>
  <c r="L13" i="8"/>
  <c r="L12" i="8"/>
  <c r="L46" i="8"/>
  <c r="L45" i="8"/>
  <c r="L44" i="8"/>
  <c r="L43" i="8"/>
  <c r="L42" i="8"/>
  <c r="L41" i="8"/>
  <c r="L40" i="8"/>
  <c r="L11" i="8"/>
  <c r="L10" i="8"/>
  <c r="L9" i="8"/>
  <c r="L8" i="8"/>
  <c r="L7" i="8"/>
  <c r="L6" i="8"/>
  <c r="L5" i="8"/>
  <c r="E40" i="8"/>
  <c r="E42" i="8"/>
  <c r="E41" i="8"/>
  <c r="D41" i="8"/>
  <c r="D40" i="8"/>
  <c r="E43" i="8"/>
  <c r="D42" i="8"/>
  <c r="E8" i="8"/>
  <c r="E7" i="8"/>
  <c r="E6" i="8"/>
  <c r="E5" i="8"/>
  <c r="D7" i="8"/>
  <c r="D6" i="8"/>
  <c r="D5" i="8"/>
  <c r="L25" i="8"/>
  <c r="L24" i="8"/>
  <c r="L23" i="8"/>
  <c r="L22" i="8"/>
  <c r="L21" i="8"/>
  <c r="L20" i="8"/>
  <c r="L19" i="8"/>
  <c r="L60" i="8"/>
  <c r="L59" i="8"/>
  <c r="L58" i="8"/>
  <c r="E21" i="8"/>
  <c r="D21" i="8"/>
  <c r="D20" i="8"/>
  <c r="E20" i="8"/>
  <c r="L57" i="8"/>
  <c r="L56" i="8"/>
  <c r="L54" i="8"/>
  <c r="E19" i="8"/>
  <c r="D19" i="8"/>
  <c r="E56" i="8"/>
  <c r="D56" i="8"/>
  <c r="E54" i="8"/>
  <c r="D54" i="8"/>
  <c r="D55" i="8"/>
  <c r="L55" i="8"/>
  <c r="E55" i="8"/>
  <c r="E141" i="8"/>
  <c r="E140" i="8"/>
  <c r="E139" i="8"/>
  <c r="E138" i="8"/>
  <c r="E134" i="8"/>
  <c r="E133" i="8"/>
  <c r="E132" i="8"/>
  <c r="E131" i="8"/>
  <c r="E127" i="8"/>
  <c r="E126" i="8"/>
  <c r="E125" i="8"/>
  <c r="E124" i="8"/>
  <c r="E120" i="8"/>
  <c r="E119" i="8"/>
  <c r="E118" i="8"/>
  <c r="E117" i="8"/>
  <c r="E113" i="8"/>
  <c r="E112" i="8"/>
  <c r="E111" i="8"/>
  <c r="E110" i="8"/>
  <c r="E106" i="8"/>
  <c r="E105" i="8"/>
  <c r="E104" i="8"/>
  <c r="E103" i="8"/>
  <c r="E99" i="8"/>
  <c r="E98" i="8"/>
  <c r="E97" i="8"/>
  <c r="E96" i="8"/>
  <c r="E92" i="8"/>
  <c r="E91" i="8"/>
  <c r="E90" i="8"/>
  <c r="E89" i="8"/>
  <c r="E85" i="8"/>
  <c r="E84" i="8"/>
  <c r="E83" i="8"/>
  <c r="E82" i="8"/>
  <c r="E78" i="8"/>
  <c r="E77" i="8"/>
  <c r="E76" i="8"/>
  <c r="E75" i="8"/>
  <c r="J141" i="8"/>
  <c r="I141" i="8"/>
  <c r="H141" i="8"/>
  <c r="G141" i="8"/>
  <c r="F141" i="8"/>
  <c r="J140" i="8"/>
  <c r="I140" i="8"/>
  <c r="H140" i="8"/>
  <c r="G140" i="8"/>
  <c r="F140" i="8"/>
  <c r="J139" i="8"/>
  <c r="I139" i="8"/>
  <c r="H139" i="8"/>
  <c r="G139" i="8"/>
  <c r="F139" i="8"/>
  <c r="J138" i="8"/>
  <c r="I138" i="8"/>
  <c r="H138" i="8"/>
  <c r="G138" i="8"/>
  <c r="F138" i="8"/>
  <c r="J134" i="8"/>
  <c r="I134" i="8"/>
  <c r="H134" i="8"/>
  <c r="G134" i="8"/>
  <c r="F134" i="8"/>
  <c r="J133" i="8"/>
  <c r="I133" i="8"/>
  <c r="H133" i="8"/>
  <c r="G133" i="8"/>
  <c r="F133" i="8"/>
  <c r="J132" i="8"/>
  <c r="I132" i="8"/>
  <c r="H132" i="8"/>
  <c r="G132" i="8"/>
  <c r="F132" i="8"/>
  <c r="J131" i="8"/>
  <c r="I131" i="8"/>
  <c r="H131" i="8"/>
  <c r="G131" i="8"/>
  <c r="F131" i="8"/>
  <c r="J127" i="8"/>
  <c r="I127" i="8"/>
  <c r="H127" i="8"/>
  <c r="G127" i="8"/>
  <c r="F127" i="8"/>
  <c r="J126" i="8"/>
  <c r="I126" i="8"/>
  <c r="H126" i="8"/>
  <c r="G126" i="8"/>
  <c r="F126" i="8"/>
  <c r="J125" i="8"/>
  <c r="I125" i="8"/>
  <c r="H125" i="8"/>
  <c r="G125" i="8"/>
  <c r="F125" i="8"/>
  <c r="J124" i="8"/>
  <c r="I124" i="8"/>
  <c r="H124" i="8"/>
  <c r="G124" i="8"/>
  <c r="F124" i="8"/>
  <c r="J120" i="8"/>
  <c r="I120" i="8"/>
  <c r="H120" i="8"/>
  <c r="G120" i="8"/>
  <c r="F120" i="8"/>
  <c r="J119" i="8"/>
  <c r="I119" i="8"/>
  <c r="H119" i="8"/>
  <c r="G119" i="8"/>
  <c r="F119" i="8"/>
  <c r="J118" i="8"/>
  <c r="I118" i="8"/>
  <c r="H118" i="8"/>
  <c r="G118" i="8"/>
  <c r="F118" i="8"/>
  <c r="J117" i="8"/>
  <c r="I117" i="8"/>
  <c r="H117" i="8"/>
  <c r="G117" i="8"/>
  <c r="F117" i="8"/>
  <c r="J113" i="8"/>
  <c r="I113" i="8"/>
  <c r="H113" i="8"/>
  <c r="G113" i="8"/>
  <c r="F113" i="8"/>
  <c r="J112" i="8"/>
  <c r="I112" i="8"/>
  <c r="H112" i="8"/>
  <c r="G112" i="8"/>
  <c r="F112" i="8"/>
  <c r="J111" i="8"/>
  <c r="I111" i="8"/>
  <c r="H111" i="8"/>
  <c r="G111" i="8"/>
  <c r="F111" i="8"/>
  <c r="J110" i="8"/>
  <c r="I110" i="8"/>
  <c r="H110" i="8"/>
  <c r="G110" i="8"/>
  <c r="F110" i="8"/>
  <c r="J106" i="8"/>
  <c r="I106" i="8"/>
  <c r="H106" i="8"/>
  <c r="G106" i="8"/>
  <c r="F106" i="8"/>
  <c r="J105" i="8"/>
  <c r="I105" i="8"/>
  <c r="H105" i="8"/>
  <c r="G105" i="8"/>
  <c r="F105" i="8"/>
  <c r="J104" i="8"/>
  <c r="I104" i="8"/>
  <c r="H104" i="8"/>
  <c r="G104" i="8"/>
  <c r="F104" i="8"/>
  <c r="J103" i="8"/>
  <c r="I103" i="8"/>
  <c r="H103" i="8"/>
  <c r="G103" i="8"/>
  <c r="F103" i="8"/>
  <c r="J99" i="8"/>
  <c r="I99" i="8"/>
  <c r="H99" i="8"/>
  <c r="G99" i="8"/>
  <c r="F99" i="8"/>
  <c r="J98" i="8"/>
  <c r="I98" i="8"/>
  <c r="H98" i="8"/>
  <c r="G98" i="8"/>
  <c r="F98" i="8"/>
  <c r="J97" i="8"/>
  <c r="I97" i="8"/>
  <c r="H97" i="8"/>
  <c r="G97" i="8"/>
  <c r="F97" i="8"/>
  <c r="J96" i="8"/>
  <c r="I96" i="8"/>
  <c r="H96" i="8"/>
  <c r="G96" i="8"/>
  <c r="F96" i="8"/>
  <c r="J92" i="8"/>
  <c r="I92" i="8"/>
  <c r="H92" i="8"/>
  <c r="G92" i="8"/>
  <c r="F92" i="8"/>
  <c r="J91" i="8"/>
  <c r="I91" i="8"/>
  <c r="H91" i="8"/>
  <c r="G91" i="8"/>
  <c r="F91" i="8"/>
  <c r="J90" i="8"/>
  <c r="I90" i="8"/>
  <c r="H90" i="8"/>
  <c r="G90" i="8"/>
  <c r="F90" i="8"/>
  <c r="J89" i="8"/>
  <c r="I89" i="8"/>
  <c r="H89" i="8"/>
  <c r="G89" i="8"/>
  <c r="F89" i="8"/>
  <c r="J85" i="8"/>
  <c r="I85" i="8"/>
  <c r="H85" i="8"/>
  <c r="G85" i="8"/>
  <c r="F85" i="8"/>
  <c r="J84" i="8"/>
  <c r="I84" i="8"/>
  <c r="H84" i="8"/>
  <c r="G84" i="8"/>
  <c r="F84" i="8"/>
  <c r="J83" i="8"/>
  <c r="I83" i="8"/>
  <c r="H83" i="8"/>
  <c r="G83" i="8"/>
  <c r="F83" i="8"/>
  <c r="J82" i="8"/>
  <c r="I82" i="8"/>
  <c r="H82" i="8"/>
  <c r="G82" i="8"/>
  <c r="F82" i="8"/>
  <c r="J78" i="8"/>
  <c r="I78" i="8"/>
  <c r="H78" i="8"/>
  <c r="G78" i="8"/>
  <c r="F78" i="8"/>
  <c r="J77" i="8"/>
  <c r="I77" i="8"/>
  <c r="H77" i="8"/>
  <c r="G77" i="8"/>
  <c r="F77" i="8"/>
  <c r="J76" i="8"/>
  <c r="I76" i="8"/>
  <c r="H76" i="8"/>
  <c r="G76" i="8"/>
  <c r="F76" i="8"/>
  <c r="J75" i="8"/>
  <c r="I75" i="8"/>
  <c r="H75" i="8"/>
  <c r="G75" i="8"/>
  <c r="F75" i="8"/>
  <c r="Q74" i="8"/>
  <c r="P74" i="8"/>
  <c r="O74" i="8"/>
  <c r="N74" i="8"/>
  <c r="M74" i="8"/>
  <c r="Q73" i="8"/>
  <c r="P73" i="8"/>
  <c r="O73" i="8"/>
  <c r="N73" i="8"/>
  <c r="M73" i="8"/>
  <c r="Q72" i="8"/>
  <c r="P72" i="8"/>
  <c r="O72" i="8"/>
  <c r="N72" i="8"/>
  <c r="M72" i="8"/>
  <c r="Q71" i="8"/>
  <c r="P71" i="8"/>
  <c r="O71" i="8"/>
  <c r="N71" i="8"/>
  <c r="M71" i="8"/>
  <c r="Q70" i="8"/>
  <c r="P70" i="8"/>
  <c r="O70" i="8"/>
  <c r="N70" i="8"/>
  <c r="M70" i="8"/>
  <c r="Q69" i="8"/>
  <c r="P69" i="8"/>
  <c r="O69" i="8"/>
  <c r="N69" i="8"/>
  <c r="M69" i="8"/>
  <c r="Q68" i="8"/>
  <c r="P68" i="8"/>
  <c r="O68" i="8"/>
  <c r="N68" i="8"/>
  <c r="M68" i="8"/>
  <c r="Q67" i="8"/>
  <c r="P67" i="8"/>
  <c r="O67" i="8"/>
  <c r="N67" i="8"/>
  <c r="M67" i="8"/>
  <c r="Q66" i="8"/>
  <c r="P66" i="8"/>
  <c r="O66" i="8"/>
  <c r="N66" i="8"/>
  <c r="M66" i="8"/>
  <c r="Q65" i="8"/>
  <c r="P65" i="8"/>
  <c r="O65" i="8"/>
  <c r="N65" i="8"/>
  <c r="M65" i="8"/>
  <c r="Q64" i="8"/>
  <c r="P64" i="8"/>
  <c r="O64" i="8"/>
  <c r="N64" i="8"/>
  <c r="M64" i="8"/>
  <c r="Q63" i="8"/>
  <c r="P63" i="8"/>
  <c r="O63" i="8"/>
  <c r="N63" i="8"/>
  <c r="M63" i="8"/>
  <c r="Q62" i="8"/>
  <c r="P62" i="8"/>
  <c r="O62" i="8"/>
  <c r="N62" i="8"/>
  <c r="M62" i="8"/>
  <c r="Q61" i="8"/>
  <c r="P61" i="8"/>
  <c r="O61" i="8"/>
  <c r="N61" i="8"/>
  <c r="M61" i="8"/>
  <c r="Q60" i="8"/>
  <c r="P60" i="8"/>
  <c r="O60" i="8"/>
  <c r="N60" i="8"/>
  <c r="M60" i="8"/>
  <c r="Q59" i="8"/>
  <c r="P59" i="8"/>
  <c r="O59" i="8"/>
  <c r="N59" i="8"/>
  <c r="M59" i="8"/>
  <c r="Q58" i="8"/>
  <c r="P58" i="8"/>
  <c r="O58" i="8"/>
  <c r="N58" i="8"/>
  <c r="M58" i="8"/>
  <c r="Q57" i="8"/>
  <c r="P57" i="8"/>
  <c r="O57" i="8"/>
  <c r="N57" i="8"/>
  <c r="M57" i="8"/>
  <c r="Q56" i="8"/>
  <c r="P56" i="8"/>
  <c r="O56" i="8"/>
  <c r="N56" i="8"/>
  <c r="M56" i="8"/>
  <c r="Q55" i="8"/>
  <c r="P55" i="8"/>
  <c r="O55" i="8"/>
  <c r="N55" i="8"/>
  <c r="M55" i="8"/>
  <c r="Q54" i="8"/>
  <c r="P54" i="8"/>
  <c r="O54" i="8"/>
  <c r="N54" i="8"/>
  <c r="M54" i="8"/>
  <c r="Q53" i="8"/>
  <c r="P53" i="8"/>
  <c r="O53" i="8"/>
  <c r="N53" i="8"/>
  <c r="M53" i="8"/>
  <c r="Q52" i="8"/>
  <c r="P52" i="8"/>
  <c r="O52" i="8"/>
  <c r="N52" i="8"/>
  <c r="M52" i="8"/>
  <c r="Q51" i="8"/>
  <c r="P51" i="8"/>
  <c r="O51" i="8"/>
  <c r="N51" i="8"/>
  <c r="M51" i="8"/>
  <c r="Q50" i="8"/>
  <c r="P50" i="8"/>
  <c r="O50" i="8"/>
  <c r="N50" i="8"/>
  <c r="M50" i="8"/>
  <c r="Q49" i="8"/>
  <c r="P49" i="8"/>
  <c r="O49" i="8"/>
  <c r="N49" i="8"/>
  <c r="M49" i="8"/>
  <c r="Q48" i="8"/>
  <c r="P48" i="8"/>
  <c r="O48" i="8"/>
  <c r="N48" i="8"/>
  <c r="M48" i="8"/>
  <c r="Q47" i="8"/>
  <c r="P47" i="8"/>
  <c r="O47" i="8"/>
  <c r="N47" i="8"/>
  <c r="M47" i="8"/>
  <c r="Q46" i="8"/>
  <c r="P46" i="8"/>
  <c r="O46" i="8"/>
  <c r="N46" i="8"/>
  <c r="M46" i="8"/>
  <c r="Q45" i="8"/>
  <c r="P45" i="8"/>
  <c r="O45" i="8"/>
  <c r="N45" i="8"/>
  <c r="M45" i="8"/>
  <c r="Q44" i="8"/>
  <c r="P44" i="8"/>
  <c r="O44" i="8"/>
  <c r="N44" i="8"/>
  <c r="M44" i="8"/>
  <c r="Q43" i="8"/>
  <c r="P43" i="8"/>
  <c r="O43" i="8"/>
  <c r="N43" i="8"/>
  <c r="M43" i="8"/>
  <c r="Q42" i="8"/>
  <c r="P42" i="8"/>
  <c r="O42" i="8"/>
  <c r="N42" i="8"/>
  <c r="M42" i="8"/>
  <c r="Q41" i="8"/>
  <c r="P41" i="8"/>
  <c r="O41" i="8"/>
  <c r="N41" i="8"/>
  <c r="M41" i="8"/>
  <c r="Q40" i="8"/>
  <c r="P40" i="8"/>
  <c r="O40" i="8"/>
  <c r="N40" i="8"/>
  <c r="M40" i="8"/>
  <c r="Q39" i="8"/>
  <c r="P39" i="8"/>
  <c r="O39" i="8"/>
  <c r="N39" i="8"/>
  <c r="M39" i="8"/>
  <c r="Q38" i="8"/>
  <c r="P38" i="8"/>
  <c r="O38" i="8"/>
  <c r="N38" i="8"/>
  <c r="M38" i="8"/>
  <c r="Q37" i="8"/>
  <c r="P37" i="8"/>
  <c r="O37" i="8"/>
  <c r="N37" i="8"/>
  <c r="M37" i="8"/>
  <c r="Q36" i="8"/>
  <c r="P36" i="8"/>
  <c r="O36" i="8"/>
  <c r="N36" i="8"/>
  <c r="M36" i="8"/>
  <c r="Q35" i="8"/>
  <c r="P35" i="8"/>
  <c r="O35" i="8"/>
  <c r="N35" i="8"/>
  <c r="M35" i="8"/>
  <c r="Q34" i="8"/>
  <c r="P34" i="8"/>
  <c r="O34" i="8"/>
  <c r="N34" i="8"/>
  <c r="M34" i="8"/>
  <c r="Q33" i="8"/>
  <c r="P33" i="8"/>
  <c r="O33" i="8"/>
  <c r="N33" i="8"/>
  <c r="M33" i="8"/>
  <c r="Q32" i="8"/>
  <c r="P32" i="8"/>
  <c r="O32" i="8"/>
  <c r="N32" i="8"/>
  <c r="M32" i="8"/>
  <c r="Q31" i="8"/>
  <c r="P31" i="8"/>
  <c r="O31" i="8"/>
  <c r="N31" i="8"/>
  <c r="M31" i="8"/>
  <c r="Q30" i="8"/>
  <c r="P30" i="8"/>
  <c r="O30" i="8"/>
  <c r="N30" i="8"/>
  <c r="M30" i="8"/>
  <c r="Q29" i="8"/>
  <c r="P29" i="8"/>
  <c r="O29" i="8"/>
  <c r="N29" i="8"/>
  <c r="M29" i="8"/>
  <c r="Q28" i="8"/>
  <c r="P28" i="8"/>
  <c r="O28" i="8"/>
  <c r="N28" i="8"/>
  <c r="M28" i="8"/>
  <c r="Q27" i="8"/>
  <c r="P27" i="8"/>
  <c r="O27" i="8"/>
  <c r="N27" i="8"/>
  <c r="M27" i="8"/>
  <c r="Q26" i="8"/>
  <c r="P26" i="8"/>
  <c r="O26" i="8"/>
  <c r="N26" i="8"/>
  <c r="M26" i="8"/>
  <c r="Q25" i="8"/>
  <c r="P25" i="8"/>
  <c r="O25" i="8"/>
  <c r="N25" i="8"/>
  <c r="M25" i="8"/>
  <c r="Q24" i="8"/>
  <c r="P24" i="8"/>
  <c r="O24" i="8"/>
  <c r="N24" i="8"/>
  <c r="M24" i="8"/>
  <c r="Q23" i="8"/>
  <c r="P23" i="8"/>
  <c r="O23" i="8"/>
  <c r="N23" i="8"/>
  <c r="M23" i="8"/>
  <c r="Q22" i="8"/>
  <c r="P22" i="8"/>
  <c r="O22" i="8"/>
  <c r="N22" i="8"/>
  <c r="M22" i="8"/>
  <c r="Q21" i="8"/>
  <c r="P21" i="8"/>
  <c r="O21" i="8"/>
  <c r="N21" i="8"/>
  <c r="M21" i="8"/>
  <c r="Q20" i="8"/>
  <c r="P20" i="8"/>
  <c r="O20" i="8"/>
  <c r="N20" i="8"/>
  <c r="M20" i="8"/>
  <c r="Q19" i="8"/>
  <c r="P19" i="8"/>
  <c r="O19" i="8"/>
  <c r="N19" i="8"/>
  <c r="M19" i="8"/>
  <c r="Q18" i="8"/>
  <c r="P18" i="8"/>
  <c r="O18" i="8"/>
  <c r="N18" i="8"/>
  <c r="M18" i="8"/>
  <c r="Q17" i="8"/>
  <c r="P17" i="8"/>
  <c r="O17" i="8"/>
  <c r="N17" i="8"/>
  <c r="M17" i="8"/>
  <c r="Q16" i="8"/>
  <c r="P16" i="8"/>
  <c r="O16" i="8"/>
  <c r="N16" i="8"/>
  <c r="M16" i="8"/>
  <c r="Q15" i="8"/>
  <c r="P15" i="8"/>
  <c r="O15" i="8"/>
  <c r="N15" i="8"/>
  <c r="M15" i="8"/>
  <c r="Q14" i="8"/>
  <c r="P14" i="8"/>
  <c r="O14" i="8"/>
  <c r="N14" i="8"/>
  <c r="M14" i="8"/>
  <c r="Q13" i="8"/>
  <c r="P13" i="8"/>
  <c r="O13" i="8"/>
  <c r="N13" i="8"/>
  <c r="M13" i="8"/>
  <c r="Q12" i="8"/>
  <c r="P12" i="8"/>
  <c r="O12" i="8"/>
  <c r="N12" i="8"/>
  <c r="M12" i="8"/>
  <c r="Q11" i="8"/>
  <c r="P11" i="8"/>
  <c r="O11" i="8"/>
  <c r="N11" i="8"/>
  <c r="M11" i="8"/>
  <c r="Q10" i="8"/>
  <c r="P10" i="8"/>
  <c r="O10" i="8"/>
  <c r="N10" i="8"/>
  <c r="M10" i="8"/>
  <c r="Q9" i="8"/>
  <c r="P9" i="8"/>
  <c r="O9" i="8"/>
  <c r="N9" i="8"/>
  <c r="M9" i="8"/>
  <c r="Q8" i="8"/>
  <c r="P8" i="8"/>
  <c r="O8" i="8"/>
  <c r="N8" i="8"/>
  <c r="M8" i="8"/>
  <c r="Q7" i="8"/>
  <c r="P7" i="8"/>
  <c r="O7" i="8"/>
  <c r="N7" i="8"/>
  <c r="M7" i="8"/>
  <c r="Q6" i="8"/>
  <c r="P6" i="8"/>
  <c r="O6" i="8"/>
  <c r="N6" i="8"/>
  <c r="M6" i="8"/>
  <c r="Q5" i="8"/>
  <c r="P5" i="8"/>
  <c r="O5" i="8"/>
  <c r="N5" i="8"/>
  <c r="M5" i="8"/>
  <c r="F8" i="6"/>
  <c r="F27" i="3"/>
  <c r="F28" i="3"/>
  <c r="F29" i="3"/>
  <c r="F30" i="3"/>
  <c r="F31" i="3"/>
  <c r="F32" i="3"/>
  <c r="F33" i="3"/>
  <c r="F34" i="3"/>
  <c r="F35" i="3"/>
  <c r="F36" i="3"/>
  <c r="F37" i="3"/>
  <c r="F26" i="3"/>
  <c r="E3" i="7"/>
  <c r="D3" i="7"/>
</calcChain>
</file>

<file path=xl/comments1.xml><?xml version="1.0" encoding="utf-8"?>
<comments xmlns="http://schemas.openxmlformats.org/spreadsheetml/2006/main">
  <authors>
    <author>Microsoft Office User</author>
  </authors>
  <commentList>
    <comment ref="D5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Est. GPM p.32</t>
        </r>
      </text>
    </comment>
    <comment ref="D12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Est. GPM p.33</t>
        </r>
      </text>
    </comment>
    <comment ref="D19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Est. GPM p.34</t>
        </r>
      </text>
    </comment>
    <comment ref="D26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Est. GPM p.35</t>
        </r>
      </text>
    </comment>
    <comment ref="D3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Est. GPM p.36</t>
        </r>
      </text>
    </comment>
    <comment ref="D40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Est. GPM p.32</t>
        </r>
      </text>
    </comment>
    <comment ref="D47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Est. GPM p.33</t>
        </r>
      </text>
    </comment>
    <comment ref="D54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Est. GPM p.34</t>
        </r>
      </text>
    </comment>
    <comment ref="D6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Est. GPM p.35</t>
        </r>
      </text>
    </comment>
    <comment ref="D68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Est. GPM p.36</t>
        </r>
      </text>
    </comment>
    <comment ref="D75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Estimate for entire building GPM p. 69</t>
        </r>
      </text>
    </comment>
    <comment ref="D110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Estimate for entire building GPM p. 69</t>
        </r>
      </text>
    </comment>
  </commentList>
</comments>
</file>

<file path=xl/sharedStrings.xml><?xml version="1.0" encoding="utf-8"?>
<sst xmlns="http://schemas.openxmlformats.org/spreadsheetml/2006/main" count="4495" uniqueCount="307">
  <si>
    <t>Code</t>
  </si>
  <si>
    <t>type</t>
  </si>
  <si>
    <t>interval</t>
  </si>
  <si>
    <t>Es</t>
  </si>
  <si>
    <t>Hs</t>
  </si>
  <si>
    <t>th_mass</t>
  </si>
  <si>
    <t>type_hs</t>
  </si>
  <si>
    <t>type_cs</t>
  </si>
  <si>
    <t>type_dhw</t>
  </si>
  <si>
    <t>type_ctrl</t>
  </si>
  <si>
    <t>win_wall</t>
  </si>
  <si>
    <t>type_shade</t>
  </si>
  <si>
    <t>U_wall</t>
  </si>
  <si>
    <t>U_roof</t>
  </si>
  <si>
    <t>U_base</t>
  </si>
  <si>
    <t>U_win</t>
  </si>
  <si>
    <t>construction</t>
  </si>
  <si>
    <t>T3</t>
  </si>
  <si>
    <t>T1</t>
  </si>
  <si>
    <t>T0</t>
  </si>
  <si>
    <t>T2</t>
  </si>
  <si>
    <t>1920-1970</t>
  </si>
  <si>
    <t>1970-1980</t>
  </si>
  <si>
    <t>1980-2005</t>
  </si>
  <si>
    <t>2005-2020</t>
  </si>
  <si>
    <t>T4</t>
  </si>
  <si>
    <t>2020-2030</t>
  </si>
  <si>
    <t>Renovation</t>
  </si>
  <si>
    <t>&gt;1920</t>
  </si>
  <si>
    <t>MULTI_RES1</t>
  </si>
  <si>
    <t>MULTI_RES2</t>
  </si>
  <si>
    <t>MULTI_RES3</t>
  </si>
  <si>
    <t>MULTI_RES4</t>
  </si>
  <si>
    <t>MULTI_RES5</t>
  </si>
  <si>
    <t>MULTI_RES6</t>
  </si>
  <si>
    <t>MULTI_RES7</t>
  </si>
  <si>
    <t>MULTI_RES8</t>
  </si>
  <si>
    <t>MULTI_RES9</t>
  </si>
  <si>
    <t>MULTI_RES10</t>
  </si>
  <si>
    <t>MULTI_RES11</t>
  </si>
  <si>
    <t>MULTI_RES12</t>
  </si>
  <si>
    <t>HOTEL1</t>
  </si>
  <si>
    <t>HOTEL2</t>
  </si>
  <si>
    <t>HOTEL3</t>
  </si>
  <si>
    <t>HOTEL4</t>
  </si>
  <si>
    <t>HOTEL5</t>
  </si>
  <si>
    <t>HOTEL6</t>
  </si>
  <si>
    <t>HOTEL7</t>
  </si>
  <si>
    <t>HOTEL8</t>
  </si>
  <si>
    <t>HOTEL9</t>
  </si>
  <si>
    <t>HOTEL10</t>
  </si>
  <si>
    <t>HOTEL11</t>
  </si>
  <si>
    <t>HOTEL12</t>
  </si>
  <si>
    <t>SINGLE_RES1</t>
  </si>
  <si>
    <t>SINGLE_RES2</t>
  </si>
  <si>
    <t>SINGLE_RES3</t>
  </si>
  <si>
    <t>SINGLE_RES4</t>
  </si>
  <si>
    <t>SINGLE_RES5</t>
  </si>
  <si>
    <t>SINGLE_RES6</t>
  </si>
  <si>
    <t>SINGLE_RES7</t>
  </si>
  <si>
    <t>SINGLE_RES8</t>
  </si>
  <si>
    <t>SINGLE_RES9</t>
  </si>
  <si>
    <t>SINGLE_RES10</t>
  </si>
  <si>
    <t>SINGLE_RES11</t>
  </si>
  <si>
    <t>SINGLE_RES12</t>
  </si>
  <si>
    <t>OFFICE1</t>
  </si>
  <si>
    <t>OFFICE2</t>
  </si>
  <si>
    <t>OFFICE3</t>
  </si>
  <si>
    <t>OFFICE4</t>
  </si>
  <si>
    <t>OFFICE5</t>
  </si>
  <si>
    <t>OFFICE6</t>
  </si>
  <si>
    <t>OFFICE7</t>
  </si>
  <si>
    <t>OFFICE8</t>
  </si>
  <si>
    <t>OFFICE9</t>
  </si>
  <si>
    <t>OFFICE10</t>
  </si>
  <si>
    <t>OFFICE11</t>
  </si>
  <si>
    <t>OFFICE12</t>
  </si>
  <si>
    <t>RETAIL1</t>
  </si>
  <si>
    <t>RETAIL2</t>
  </si>
  <si>
    <t>RETAIL3</t>
  </si>
  <si>
    <t>RETAIL4</t>
  </si>
  <si>
    <t>RETAIL5</t>
  </si>
  <si>
    <t>RETAIL6</t>
  </si>
  <si>
    <t>RETAIL7</t>
  </si>
  <si>
    <t>RETAIL8</t>
  </si>
  <si>
    <t>RETAIL9</t>
  </si>
  <si>
    <t>RETAIL10</t>
  </si>
  <si>
    <t>RETAIL11</t>
  </si>
  <si>
    <t>RETAIL12</t>
  </si>
  <si>
    <t>FOOSTORE1</t>
  </si>
  <si>
    <t>FOOSTORE2</t>
  </si>
  <si>
    <t>FOOSTORE3</t>
  </si>
  <si>
    <t>FOOSTORE4</t>
  </si>
  <si>
    <t>FOOSTORE5</t>
  </si>
  <si>
    <t>FOOSTORE6</t>
  </si>
  <si>
    <t>FOOSTORE7</t>
  </si>
  <si>
    <t>FOOSTORE8</t>
  </si>
  <si>
    <t>FOOSTORE9</t>
  </si>
  <si>
    <t>FOOSTORE10</t>
  </si>
  <si>
    <t>FOOSTORE11</t>
  </si>
  <si>
    <t>FOOSTORE12</t>
  </si>
  <si>
    <t>RESTAURANT1</t>
  </si>
  <si>
    <t>RESTAURANT2</t>
  </si>
  <si>
    <t>RESTAURANT3</t>
  </si>
  <si>
    <t>RESTAURANT4</t>
  </si>
  <si>
    <t>RESTAURANT5</t>
  </si>
  <si>
    <t>RESTAURANT6</t>
  </si>
  <si>
    <t>RESTAURANT7</t>
  </si>
  <si>
    <t>RESTAURANT8</t>
  </si>
  <si>
    <t>RESTAURANT9</t>
  </si>
  <si>
    <t>RESTAURANT10</t>
  </si>
  <si>
    <t>RESTAURANT11</t>
  </si>
  <si>
    <t>RESTAURANT12</t>
  </si>
  <si>
    <t>INDUSTRIAL1</t>
  </si>
  <si>
    <t>INDUSTRIAL2</t>
  </si>
  <si>
    <t>INDUSTRIAL3</t>
  </si>
  <si>
    <t>INDUSTRIAL4</t>
  </si>
  <si>
    <t>INDUSTRIAL5</t>
  </si>
  <si>
    <t>INDUSTRIAL6</t>
  </si>
  <si>
    <t>INDUSTRIAL7</t>
  </si>
  <si>
    <t>INDUSTRIAL8</t>
  </si>
  <si>
    <t>INDUSTRIAL9</t>
  </si>
  <si>
    <t>INDUSTRIAL10</t>
  </si>
  <si>
    <t>INDUSTRIAL11</t>
  </si>
  <si>
    <t>INDUSTRIAL12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</si>
  <si>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</si>
  <si>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</si>
  <si>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</si>
  <si>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</si>
  <si>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</si>
  <si>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</si>
  <si>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</si>
  <si>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</si>
  <si>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SCHOOL9</t>
  </si>
  <si>
    <t>SCHOOL10</t>
  </si>
  <si>
    <t>SCHOOL11</t>
  </si>
  <si>
    <t>SCHOOL12</t>
  </si>
  <si>
    <t>HOSPITAL1</t>
  </si>
  <si>
    <t>HOSPITAL2</t>
  </si>
  <si>
    <t>HOSPITAL3</t>
  </si>
  <si>
    <t>HOSPITAL4</t>
  </si>
  <si>
    <t>HOSPITAL5</t>
  </si>
  <si>
    <t>HOSPITAL6</t>
  </si>
  <si>
    <t>HOSPITAL7</t>
  </si>
  <si>
    <t>HOSPITAL8</t>
  </si>
  <si>
    <t>HOSPITAL9</t>
  </si>
  <si>
    <t>HOSPITAL10</t>
  </si>
  <si>
    <t>HOSPITAL11</t>
  </si>
  <si>
    <t>HOSPITAL12</t>
  </si>
  <si>
    <t>GYM1</t>
  </si>
  <si>
    <t>GYM2</t>
  </si>
  <si>
    <t>GYM3</t>
  </si>
  <si>
    <t>GYM4</t>
  </si>
  <si>
    <t>GYM5</t>
  </si>
  <si>
    <t>GYM6</t>
  </si>
  <si>
    <t>GYM7</t>
  </si>
  <si>
    <t>GYM8</t>
  </si>
  <si>
    <t>GYM9</t>
  </si>
  <si>
    <t>GYM10</t>
  </si>
  <si>
    <t>GYM11</t>
  </si>
  <si>
    <t>GYM12</t>
  </si>
  <si>
    <t>SWIMMING1</t>
  </si>
  <si>
    <t>SWIMMING2</t>
  </si>
  <si>
    <t>SWIMMING3</t>
  </si>
  <si>
    <t>SWIMMING4</t>
  </si>
  <si>
    <t>SWIMMING5</t>
  </si>
  <si>
    <t>SWIMMING6</t>
  </si>
  <si>
    <t>SWIMMING7</t>
  </si>
  <si>
    <t>SWIMMING8</t>
  </si>
  <si>
    <t>SWIMMING9</t>
  </si>
  <si>
    <t>SWIMMING10</t>
  </si>
  <si>
    <t>SWIMMING11</t>
  </si>
  <si>
    <t>SWIMMING12</t>
  </si>
  <si>
    <t>SERVERROOM1</t>
  </si>
  <si>
    <t>SERVERROOM2</t>
  </si>
  <si>
    <t>SERVERROOM3</t>
  </si>
  <si>
    <t>SERVERROOM4</t>
  </si>
  <si>
    <t>SERVERROOM5</t>
  </si>
  <si>
    <t>SERVERROOM6</t>
  </si>
  <si>
    <t>SERVERROOM7</t>
  </si>
  <si>
    <t>SERVERROOM8</t>
  </si>
  <si>
    <t>SERVERROOM9</t>
  </si>
  <si>
    <t>SERVERROOM10</t>
  </si>
  <si>
    <t>SERVERROOM11</t>
  </si>
  <si>
    <t>SERVERROOM12</t>
  </si>
  <si>
    <t>PARKING1</t>
  </si>
  <si>
    <t>PARKING2</t>
  </si>
  <si>
    <t>PARKING3</t>
  </si>
  <si>
    <t>PARKING4</t>
  </si>
  <si>
    <t>PARKING5</t>
  </si>
  <si>
    <t>PARKING6</t>
  </si>
  <si>
    <t>PARKING7</t>
  </si>
  <si>
    <t>PARKING8</t>
  </si>
  <si>
    <t>PARKING9</t>
  </si>
  <si>
    <t>PARKING10</t>
  </si>
  <si>
    <t>PARKING11</t>
  </si>
  <si>
    <t>PARKING12</t>
  </si>
  <si>
    <t>COOLROOM1</t>
  </si>
  <si>
    <t>COOLROOM2</t>
  </si>
  <si>
    <t>COOLROOM3</t>
  </si>
  <si>
    <t>COOLROOM4</t>
  </si>
  <si>
    <t>COOLROOM5</t>
  </si>
  <si>
    <t>COOLROOM6</t>
  </si>
  <si>
    <t>COOLROOM7</t>
  </si>
  <si>
    <t>COOLROOM8</t>
  </si>
  <si>
    <t>COOLROOM9</t>
  </si>
  <si>
    <t>COOLROOM10</t>
  </si>
  <si>
    <t>COOLROOM11</t>
  </si>
  <si>
    <t>COOLROOM12</t>
  </si>
  <si>
    <t>Wall_ext_ag</t>
  </si>
  <si>
    <t>Wall_ext_bg</t>
  </si>
  <si>
    <t>Floor_int</t>
  </si>
  <si>
    <t>Wall_int_sup</t>
  </si>
  <si>
    <t>Wall_int_nosup</t>
  </si>
  <si>
    <t>Roof</t>
  </si>
  <si>
    <t>Floor_g</t>
  </si>
  <si>
    <t>Services</t>
  </si>
  <si>
    <t>Win_ext</t>
  </si>
  <si>
    <t>Excavation</t>
  </si>
  <si>
    <t>Ve_lps</t>
  </si>
  <si>
    <t>Ths_set_C</t>
  </si>
  <si>
    <t>X_ghp</t>
  </si>
  <si>
    <t>Ea_Wm2</t>
  </si>
  <si>
    <t>El_Wm2</t>
  </si>
  <si>
    <t>Epro_Wm2</t>
  </si>
  <si>
    <t>Occ_m2p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</si>
  <si>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</si>
  <si>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</si>
  <si>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</si>
  <si>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</si>
  <si>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</si>
  <si>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</si>
  <si>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</si>
  <si>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</si>
  <si>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</si>
  <si>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</si>
  <si>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</si>
  <si>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</si>
  <si>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</si>
  <si>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</si>
  <si>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</si>
  <si>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</si>
  <si>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</si>
  <si>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</si>
  <si>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</si>
  <si>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FOODSTORE1</t>
  </si>
  <si>
    <t>FOODSTORE2</t>
  </si>
  <si>
    <t>FOODSTORE3</t>
  </si>
  <si>
    <t>FOODSTORE4</t>
  </si>
  <si>
    <t>FOODSTORE5</t>
  </si>
  <si>
    <t>FOODSTORE6</t>
  </si>
  <si>
    <t>FOODSTORE7</t>
  </si>
  <si>
    <t>FOODSTORE8</t>
  </si>
  <si>
    <t>FOODSTORE9</t>
  </si>
  <si>
    <t>FOODSTORE10</t>
  </si>
  <si>
    <t>FOODSTORE11</t>
  </si>
  <si>
    <t>FOODSTORE12</t>
  </si>
  <si>
    <t>FOODTORE1</t>
  </si>
  <si>
    <t>FOODTORE2</t>
  </si>
  <si>
    <t>FOODTORE3</t>
  </si>
  <si>
    <t>FOODTORE4</t>
  </si>
  <si>
    <t>FOODTORE5</t>
  </si>
  <si>
    <t>FOODTORE6</t>
  </si>
  <si>
    <t>FOODTORE7</t>
  </si>
  <si>
    <t>FOODTORE8</t>
  </si>
  <si>
    <t>FOODTORE9</t>
  </si>
  <si>
    <t>FOODTORE10</t>
  </si>
  <si>
    <t>FOODTORE11</t>
  </si>
  <si>
    <t>FOODTORE12</t>
  </si>
  <si>
    <t>Ere_Wm2</t>
  </si>
  <si>
    <t>Ed_Wm2</t>
  </si>
  <si>
    <t>Tcs_setb_C</t>
  </si>
  <si>
    <t>Ths_setb_C</t>
  </si>
  <si>
    <t>n50</t>
  </si>
  <si>
    <t>win_op</t>
  </si>
  <si>
    <t>f_cros</t>
  </si>
  <si>
    <t>type_win</t>
  </si>
  <si>
    <t>type_wall</t>
  </si>
  <si>
    <t>type_roof</t>
  </si>
  <si>
    <t>T5</t>
  </si>
  <si>
    <t>Flachdach</t>
  </si>
  <si>
    <t>Steildach</t>
  </si>
  <si>
    <t>Fenster</t>
  </si>
  <si>
    <t>Boden</t>
  </si>
  <si>
    <t>Bauteil</t>
  </si>
  <si>
    <t>Bauperiode</t>
  </si>
  <si>
    <t>2000-2010</t>
  </si>
  <si>
    <t>2010-2020</t>
  </si>
  <si>
    <t>2030-2040</t>
  </si>
  <si>
    <t>2040-2050</t>
  </si>
  <si>
    <t>&lt;1947</t>
  </si>
  <si>
    <t>1947-75</t>
  </si>
  <si>
    <t>1976-85</t>
  </si>
  <si>
    <t>1986-2005</t>
  </si>
  <si>
    <t>2006-2020</t>
  </si>
  <si>
    <t>2021-2035</t>
  </si>
  <si>
    <t>2036-2050</t>
  </si>
  <si>
    <t>Wand</t>
  </si>
  <si>
    <t>Kumuliert 2000-2050</t>
  </si>
  <si>
    <t>Type</t>
  </si>
  <si>
    <t>1990-2000</t>
  </si>
  <si>
    <t>vor 1990 kumm.</t>
  </si>
  <si>
    <t>Erneuerungsperiode pro Jahr</t>
  </si>
  <si>
    <t>Erneuerungsperiode kumm.</t>
  </si>
  <si>
    <t>BÜRO</t>
  </si>
  <si>
    <t>PDF</t>
  </si>
  <si>
    <t>CDF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</si>
</sst>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25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ont="1" applyFill="1"/>
    <xf numFmtId="0" fontId="0" fillId="34" borderId="0" xfId="0" applyFont="1" applyFill="1" applyAlignment="1">
      <alignment horizontal="center"/>
    </xf>
    <xf numFmtId="0" fontId="0" fillId="34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164" fontId="0" fillId="34" borderId="10" xfId="0" applyNumberFormat="1" applyFill="1" applyBorder="1" applyAlignment="1" applyProtection="1">
      <alignment horizontal="center"/>
      <protection locked="0"/>
    </xf>
    <xf numFmtId="1" fontId="0" fillId="34" borderId="10" xfId="0" applyNumberFormat="1" applyFill="1" applyBorder="1" applyAlignment="1">
      <alignment horizontal="left" indent="3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164" fontId="0" fillId="34" borderId="10" xfId="0" applyNumberFormat="1" applyFill="1" applyBorder="1" applyAlignment="1">
      <alignment horizontal="left" indent="3"/>
    </xf>
    <xf numFmtId="165" fontId="0" fillId="0" borderId="0" xfId="0" applyNumberFormat="1"/>
    <xf numFmtId="166" fontId="0" fillId="0" borderId="0" xfId="0" applyNumberFormat="1"/>
    <xf numFmtId="165" fontId="18" fillId="8" borderId="8" xfId="15" applyNumberFormat="1" applyFont="1"/>
    <xf numFmtId="166" fontId="18" fillId="8" borderId="8" xfId="15" applyNumberFormat="1" applyFont="1"/>
    <xf numFmtId="165" fontId="18" fillId="35" borderId="8" xfId="15" applyNumberFormat="1" applyFont="1" applyFill="1"/>
    <xf numFmtId="166" fontId="18" fillId="35" borderId="8" xfId="15" applyNumberFormat="1" applyFont="1" applyFill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EFH</a:t>
            </a:r>
            <a:r>
              <a:rPr lang="en-US" baseline="0"/>
              <a:t> &lt; 1947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Sheet1!$T$5</c:f>
              <c:strCache>
                <c:ptCount val="1"/>
                <c:pt idx="0">
                  <c:v>Flachdach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Sheet1!$S$6:$S$36</c:f>
              <c:numCache>
                <c:formatCode>General</c:formatCode>
                <c:ptCount val="31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  <c:pt idx="27">
                  <c:v>2017.0</c:v>
                </c:pt>
                <c:pt idx="28">
                  <c:v>2018.0</c:v>
                </c:pt>
                <c:pt idx="29">
                  <c:v>2019.0</c:v>
                </c:pt>
                <c:pt idx="30">
                  <c:v>2020.0</c:v>
                </c:pt>
              </c:numCache>
            </c:numRef>
          </c:xVal>
          <c:yVal>
            <c:numRef>
              <c:f>Sheet1!$T$6:$T$36</c:f>
              <c:numCache>
                <c:formatCode>0.000</c:formatCode>
                <c:ptCount val="31"/>
                <c:pt idx="0">
                  <c:v>0.210185185185185</c:v>
                </c:pt>
                <c:pt idx="1">
                  <c:v>0.224444444444444</c:v>
                </c:pt>
                <c:pt idx="2">
                  <c:v>0.238703703703704</c:v>
                </c:pt>
                <c:pt idx="3">
                  <c:v>0.252962962962963</c:v>
                </c:pt>
                <c:pt idx="4">
                  <c:v>0.267222222222222</c:v>
                </c:pt>
                <c:pt idx="5">
                  <c:v>0.281481481481481</c:v>
                </c:pt>
                <c:pt idx="6">
                  <c:v>0.295740740740741</c:v>
                </c:pt>
                <c:pt idx="7">
                  <c:v>0.31</c:v>
                </c:pt>
                <c:pt idx="8">
                  <c:v>0.324259259259259</c:v>
                </c:pt>
                <c:pt idx="9">
                  <c:v>0.338518518518518</c:v>
                </c:pt>
                <c:pt idx="10">
                  <c:v>0.352777777777778</c:v>
                </c:pt>
                <c:pt idx="11">
                  <c:v>0.367777777777778</c:v>
                </c:pt>
                <c:pt idx="12">
                  <c:v>0.382777777777778</c:v>
                </c:pt>
                <c:pt idx="13">
                  <c:v>0.397777777777778</c:v>
                </c:pt>
                <c:pt idx="14">
                  <c:v>0.412777777777778</c:v>
                </c:pt>
                <c:pt idx="15">
                  <c:v>0.427777777777778</c:v>
                </c:pt>
                <c:pt idx="16">
                  <c:v>0.442777777777778</c:v>
                </c:pt>
                <c:pt idx="17">
                  <c:v>0.457777777777778</c:v>
                </c:pt>
                <c:pt idx="18">
                  <c:v>0.472777777777778</c:v>
                </c:pt>
                <c:pt idx="19">
                  <c:v>0.487777777777778</c:v>
                </c:pt>
                <c:pt idx="20">
                  <c:v>0.502777777777778</c:v>
                </c:pt>
                <c:pt idx="21">
                  <c:v>0.514777777777778</c:v>
                </c:pt>
                <c:pt idx="22">
                  <c:v>0.526777777777778</c:v>
                </c:pt>
                <c:pt idx="23">
                  <c:v>0.538777777777778</c:v>
                </c:pt>
                <c:pt idx="24">
                  <c:v>0.550777777777778</c:v>
                </c:pt>
                <c:pt idx="25">
                  <c:v>0.562777777777778</c:v>
                </c:pt>
                <c:pt idx="26">
                  <c:v>0.574777777777778</c:v>
                </c:pt>
                <c:pt idx="27">
                  <c:v>0.586777777777778</c:v>
                </c:pt>
                <c:pt idx="28">
                  <c:v>0.598777777777778</c:v>
                </c:pt>
                <c:pt idx="29">
                  <c:v>0.610777777777778</c:v>
                </c:pt>
                <c:pt idx="30">
                  <c:v>0.622777777777778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Sheet1!$U$5</c:f>
              <c:strCache>
                <c:ptCount val="1"/>
                <c:pt idx="0">
                  <c:v>Steildach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Sheet1!$S$6:$S$36</c:f>
              <c:numCache>
                <c:formatCode>General</c:formatCode>
                <c:ptCount val="31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  <c:pt idx="27">
                  <c:v>2017.0</c:v>
                </c:pt>
                <c:pt idx="28">
                  <c:v>2018.0</c:v>
                </c:pt>
                <c:pt idx="29">
                  <c:v>2019.0</c:v>
                </c:pt>
                <c:pt idx="30">
                  <c:v>2020.0</c:v>
                </c:pt>
              </c:numCache>
            </c:numRef>
          </c:xVal>
          <c:yVal>
            <c:numRef>
              <c:f>Sheet1!$U$6:$U$36</c:f>
              <c:numCache>
                <c:formatCode>0.000</c:formatCode>
                <c:ptCount val="31"/>
                <c:pt idx="0">
                  <c:v>0.141203703703704</c:v>
                </c:pt>
                <c:pt idx="1">
                  <c:v>0.149203703703704</c:v>
                </c:pt>
                <c:pt idx="2">
                  <c:v>0.157203703703704</c:v>
                </c:pt>
                <c:pt idx="3">
                  <c:v>0.165203703703704</c:v>
                </c:pt>
                <c:pt idx="4">
                  <c:v>0.173203703703704</c:v>
                </c:pt>
                <c:pt idx="5">
                  <c:v>0.181203703703704</c:v>
                </c:pt>
                <c:pt idx="6">
                  <c:v>0.189203703703704</c:v>
                </c:pt>
                <c:pt idx="7">
                  <c:v>0.197203703703704</c:v>
                </c:pt>
                <c:pt idx="8">
                  <c:v>0.205203703703704</c:v>
                </c:pt>
                <c:pt idx="9">
                  <c:v>0.213203703703704</c:v>
                </c:pt>
                <c:pt idx="10">
                  <c:v>0.221203703703704</c:v>
                </c:pt>
                <c:pt idx="11">
                  <c:v>0.229203703703704</c:v>
                </c:pt>
                <c:pt idx="12">
                  <c:v>0.237203703703704</c:v>
                </c:pt>
                <c:pt idx="13">
                  <c:v>0.245203703703704</c:v>
                </c:pt>
                <c:pt idx="14">
                  <c:v>0.253203703703704</c:v>
                </c:pt>
                <c:pt idx="15">
                  <c:v>0.261203703703704</c:v>
                </c:pt>
                <c:pt idx="16">
                  <c:v>0.269203703703704</c:v>
                </c:pt>
                <c:pt idx="17">
                  <c:v>0.277203703703704</c:v>
                </c:pt>
                <c:pt idx="18">
                  <c:v>0.285203703703704</c:v>
                </c:pt>
                <c:pt idx="19">
                  <c:v>0.293203703703704</c:v>
                </c:pt>
                <c:pt idx="20">
                  <c:v>0.301203703703704</c:v>
                </c:pt>
                <c:pt idx="21">
                  <c:v>0.308203703703704</c:v>
                </c:pt>
                <c:pt idx="22">
                  <c:v>0.315203703703704</c:v>
                </c:pt>
                <c:pt idx="23">
                  <c:v>0.322203703703704</c:v>
                </c:pt>
                <c:pt idx="24">
                  <c:v>0.329203703703704</c:v>
                </c:pt>
                <c:pt idx="25">
                  <c:v>0.336203703703704</c:v>
                </c:pt>
                <c:pt idx="26">
                  <c:v>0.343203703703704</c:v>
                </c:pt>
                <c:pt idx="27">
                  <c:v>0.350203703703704</c:v>
                </c:pt>
                <c:pt idx="28">
                  <c:v>0.357203703703704</c:v>
                </c:pt>
                <c:pt idx="29">
                  <c:v>0.364203703703704</c:v>
                </c:pt>
                <c:pt idx="30">
                  <c:v>0.371203703703704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Sheet1!$V$5</c:f>
              <c:strCache>
                <c:ptCount val="1"/>
                <c:pt idx="0">
                  <c:v>Wand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Sheet1!$S$6:$S$36</c:f>
              <c:numCache>
                <c:formatCode>General</c:formatCode>
                <c:ptCount val="31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  <c:pt idx="27">
                  <c:v>2017.0</c:v>
                </c:pt>
                <c:pt idx="28">
                  <c:v>2018.0</c:v>
                </c:pt>
                <c:pt idx="29">
                  <c:v>2019.0</c:v>
                </c:pt>
                <c:pt idx="30">
                  <c:v>2020.0</c:v>
                </c:pt>
              </c:numCache>
            </c:numRef>
          </c:xVal>
          <c:yVal>
            <c:numRef>
              <c:f>Sheet1!$V$6:$V$36</c:f>
              <c:numCache>
                <c:formatCode>0.000</c:formatCode>
                <c:ptCount val="31"/>
                <c:pt idx="0">
                  <c:v>0.189814814814815</c:v>
                </c:pt>
                <c:pt idx="1">
                  <c:v>0.196898148148148</c:v>
                </c:pt>
                <c:pt idx="2">
                  <c:v>0.203981481481481</c:v>
                </c:pt>
                <c:pt idx="3">
                  <c:v>0.211064814814815</c:v>
                </c:pt>
                <c:pt idx="4">
                  <c:v>0.218148148148148</c:v>
                </c:pt>
                <c:pt idx="5">
                  <c:v>0.225231481481481</c:v>
                </c:pt>
                <c:pt idx="6">
                  <c:v>0.232314814814815</c:v>
                </c:pt>
                <c:pt idx="7">
                  <c:v>0.239398148148148</c:v>
                </c:pt>
                <c:pt idx="8">
                  <c:v>0.246481481481481</c:v>
                </c:pt>
                <c:pt idx="9">
                  <c:v>0.253564814814815</c:v>
                </c:pt>
                <c:pt idx="10">
                  <c:v>0.260648148148148</c:v>
                </c:pt>
                <c:pt idx="11">
                  <c:v>0.267648148148148</c:v>
                </c:pt>
                <c:pt idx="12">
                  <c:v>0.274648148148148</c:v>
                </c:pt>
                <c:pt idx="13">
                  <c:v>0.281648148148148</c:v>
                </c:pt>
                <c:pt idx="14">
                  <c:v>0.288648148148148</c:v>
                </c:pt>
                <c:pt idx="15">
                  <c:v>0.295648148148148</c:v>
                </c:pt>
                <c:pt idx="16">
                  <c:v>0.302648148148148</c:v>
                </c:pt>
                <c:pt idx="17">
                  <c:v>0.309648148148148</c:v>
                </c:pt>
                <c:pt idx="18">
                  <c:v>0.316648148148148</c:v>
                </c:pt>
                <c:pt idx="19">
                  <c:v>0.323648148148148</c:v>
                </c:pt>
                <c:pt idx="20">
                  <c:v>0.330648148148148</c:v>
                </c:pt>
                <c:pt idx="21">
                  <c:v>0.337148148148148</c:v>
                </c:pt>
                <c:pt idx="22">
                  <c:v>0.343648148148148</c:v>
                </c:pt>
                <c:pt idx="23">
                  <c:v>0.350148148148148</c:v>
                </c:pt>
                <c:pt idx="24">
                  <c:v>0.356648148148148</c:v>
                </c:pt>
                <c:pt idx="25">
                  <c:v>0.363148148148148</c:v>
                </c:pt>
                <c:pt idx="26">
                  <c:v>0.369648148148148</c:v>
                </c:pt>
                <c:pt idx="27">
                  <c:v>0.376148148148148</c:v>
                </c:pt>
                <c:pt idx="28">
                  <c:v>0.382648148148148</c:v>
                </c:pt>
                <c:pt idx="29">
                  <c:v>0.389148148148148</c:v>
                </c:pt>
                <c:pt idx="30">
                  <c:v>0.395648148148148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Sheet1!$W$5</c:f>
              <c:strCache>
                <c:ptCount val="1"/>
                <c:pt idx="0">
                  <c:v>Fenster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Sheet1!$S$6:$S$36</c:f>
              <c:numCache>
                <c:formatCode>General</c:formatCode>
                <c:ptCount val="31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  <c:pt idx="27">
                  <c:v>2017.0</c:v>
                </c:pt>
                <c:pt idx="28">
                  <c:v>2018.0</c:v>
                </c:pt>
                <c:pt idx="29">
                  <c:v>2019.0</c:v>
                </c:pt>
                <c:pt idx="30">
                  <c:v>2020.0</c:v>
                </c:pt>
              </c:numCache>
            </c:numRef>
          </c:xVal>
          <c:yVal>
            <c:numRef>
              <c:f>Sheet1!$W$6:$W$36</c:f>
              <c:numCache>
                <c:formatCode>0.000</c:formatCode>
                <c:ptCount val="31"/>
                <c:pt idx="0">
                  <c:v>0.390853658536585</c:v>
                </c:pt>
                <c:pt idx="1">
                  <c:v>0.40780487804878</c:v>
                </c:pt>
                <c:pt idx="2">
                  <c:v>0.424756097560976</c:v>
                </c:pt>
                <c:pt idx="3">
                  <c:v>0.441707317073171</c:v>
                </c:pt>
                <c:pt idx="4">
                  <c:v>0.458658536585366</c:v>
                </c:pt>
                <c:pt idx="5">
                  <c:v>0.475609756097561</c:v>
                </c:pt>
                <c:pt idx="6">
                  <c:v>0.492560975609756</c:v>
                </c:pt>
                <c:pt idx="7">
                  <c:v>0.509512195121951</c:v>
                </c:pt>
                <c:pt idx="8">
                  <c:v>0.526463414634146</c:v>
                </c:pt>
                <c:pt idx="9">
                  <c:v>0.543414634146342</c:v>
                </c:pt>
                <c:pt idx="10">
                  <c:v>0.560365853658537</c:v>
                </c:pt>
                <c:pt idx="11">
                  <c:v>0.573365853658537</c:v>
                </c:pt>
                <c:pt idx="12">
                  <c:v>0.586365853658537</c:v>
                </c:pt>
                <c:pt idx="13">
                  <c:v>0.599365853658537</c:v>
                </c:pt>
                <c:pt idx="14">
                  <c:v>0.612365853658537</c:v>
                </c:pt>
                <c:pt idx="15">
                  <c:v>0.625365853658537</c:v>
                </c:pt>
                <c:pt idx="16">
                  <c:v>0.638365853658537</c:v>
                </c:pt>
                <c:pt idx="17">
                  <c:v>0.651365853658537</c:v>
                </c:pt>
                <c:pt idx="18">
                  <c:v>0.664365853658537</c:v>
                </c:pt>
                <c:pt idx="19">
                  <c:v>0.677365853658537</c:v>
                </c:pt>
                <c:pt idx="20">
                  <c:v>0.690365853658537</c:v>
                </c:pt>
                <c:pt idx="21">
                  <c:v>0.698365853658537</c:v>
                </c:pt>
                <c:pt idx="22">
                  <c:v>0.706365853658537</c:v>
                </c:pt>
                <c:pt idx="23">
                  <c:v>0.714365853658537</c:v>
                </c:pt>
                <c:pt idx="24">
                  <c:v>0.722365853658537</c:v>
                </c:pt>
                <c:pt idx="25">
                  <c:v>0.730365853658537</c:v>
                </c:pt>
                <c:pt idx="26">
                  <c:v>0.738365853658537</c:v>
                </c:pt>
                <c:pt idx="27">
                  <c:v>0.746365853658537</c:v>
                </c:pt>
                <c:pt idx="28">
                  <c:v>0.754365853658537</c:v>
                </c:pt>
                <c:pt idx="29">
                  <c:v>0.762365853658537</c:v>
                </c:pt>
                <c:pt idx="30">
                  <c:v>0.770365853658537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Sheet1!$X$5</c:f>
              <c:strCache>
                <c:ptCount val="1"/>
                <c:pt idx="0">
                  <c:v>Boden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Sheet1!$S$6:$S$36</c:f>
              <c:numCache>
                <c:formatCode>General</c:formatCode>
                <c:ptCount val="31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  <c:pt idx="27">
                  <c:v>2017.0</c:v>
                </c:pt>
                <c:pt idx="28">
                  <c:v>2018.0</c:v>
                </c:pt>
                <c:pt idx="29">
                  <c:v>2019.0</c:v>
                </c:pt>
                <c:pt idx="30">
                  <c:v>2020.0</c:v>
                </c:pt>
              </c:numCache>
            </c:numRef>
          </c:xVal>
          <c:yVal>
            <c:numRef>
              <c:f>Sheet1!$X$6:$X$36</c:f>
              <c:numCache>
                <c:formatCode>0.000</c:formatCode>
                <c:ptCount val="31"/>
                <c:pt idx="0">
                  <c:v>0.156481481481481</c:v>
                </c:pt>
                <c:pt idx="1">
                  <c:v>0.167314814814815</c:v>
                </c:pt>
                <c:pt idx="2">
                  <c:v>0.178148148148148</c:v>
                </c:pt>
                <c:pt idx="3">
                  <c:v>0.188981481481481</c:v>
                </c:pt>
                <c:pt idx="4">
                  <c:v>0.199814814814815</c:v>
                </c:pt>
                <c:pt idx="5">
                  <c:v>0.210648148148148</c:v>
                </c:pt>
                <c:pt idx="6">
                  <c:v>0.221481481481481</c:v>
                </c:pt>
                <c:pt idx="7">
                  <c:v>0.232314814814815</c:v>
                </c:pt>
                <c:pt idx="8">
                  <c:v>0.243148148148148</c:v>
                </c:pt>
                <c:pt idx="9">
                  <c:v>0.253981481481481</c:v>
                </c:pt>
                <c:pt idx="10">
                  <c:v>0.264814814814815</c:v>
                </c:pt>
                <c:pt idx="11">
                  <c:v>0.272314814814815</c:v>
                </c:pt>
                <c:pt idx="12">
                  <c:v>0.279814814814815</c:v>
                </c:pt>
                <c:pt idx="13">
                  <c:v>0.287314814814815</c:v>
                </c:pt>
                <c:pt idx="14">
                  <c:v>0.294814814814815</c:v>
                </c:pt>
                <c:pt idx="15">
                  <c:v>0.302314814814815</c:v>
                </c:pt>
                <c:pt idx="16">
                  <c:v>0.309814814814815</c:v>
                </c:pt>
                <c:pt idx="17">
                  <c:v>0.317314814814815</c:v>
                </c:pt>
                <c:pt idx="18">
                  <c:v>0.324814814814815</c:v>
                </c:pt>
                <c:pt idx="19">
                  <c:v>0.332314814814815</c:v>
                </c:pt>
                <c:pt idx="20">
                  <c:v>0.339814814814815</c:v>
                </c:pt>
                <c:pt idx="21">
                  <c:v>0.347314814814815</c:v>
                </c:pt>
                <c:pt idx="22">
                  <c:v>0.354814814814815</c:v>
                </c:pt>
                <c:pt idx="23">
                  <c:v>0.362314814814815</c:v>
                </c:pt>
                <c:pt idx="24">
                  <c:v>0.369814814814815</c:v>
                </c:pt>
                <c:pt idx="25">
                  <c:v>0.377314814814815</c:v>
                </c:pt>
                <c:pt idx="26">
                  <c:v>0.384814814814815</c:v>
                </c:pt>
                <c:pt idx="27">
                  <c:v>0.392314814814815</c:v>
                </c:pt>
                <c:pt idx="28">
                  <c:v>0.399814814814815</c:v>
                </c:pt>
                <c:pt idx="29">
                  <c:v>0.407314814814815</c:v>
                </c:pt>
                <c:pt idx="30">
                  <c:v>0.414814814814815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407120"/>
        <c:axId val="-1989528048"/>
      </c:scatterChart>
      <c:valAx>
        <c:axId val="1805407120"/>
        <c:scaling>
          <c:orientation val="minMax"/>
          <c:max val="2021.0"/>
          <c:min val="1989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9528048"/>
        <c:crosses val="autoZero"/>
        <c:crossBetween val="midCat"/>
      </c:valAx>
      <c:valAx>
        <c:axId val="-19895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40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SCHOOL/OFFICE </a:t>
            </a:r>
            <a:r>
              <a:rPr lang="en-US" baseline="0"/>
              <a:t>&lt; 1947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Sheet1!$T$5</c:f>
              <c:strCache>
                <c:ptCount val="1"/>
                <c:pt idx="0">
                  <c:v>Flachdach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Sheet1!$L$4:$N$4</c:f>
              <c:strCache>
                <c:ptCount val="3"/>
                <c:pt idx="0">
                  <c:v>1990-2000</c:v>
                </c:pt>
                <c:pt idx="1">
                  <c:v>2000-2010</c:v>
                </c:pt>
                <c:pt idx="2">
                  <c:v>2010-2020</c:v>
                </c:pt>
              </c:strCache>
            </c:strRef>
          </c:xVal>
          <c:yVal>
            <c:numRef>
              <c:f>Sheet1!$L$5:$N$5</c:f>
              <c:numCache>
                <c:formatCode>0.0000</c:formatCode>
                <c:ptCount val="3"/>
                <c:pt idx="0">
                  <c:v>0.0142592592592593</c:v>
                </c:pt>
                <c:pt idx="1">
                  <c:v>0.015</c:v>
                </c:pt>
                <c:pt idx="2">
                  <c:v>0.012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Sheet1!$U$5</c:f>
              <c:strCache>
                <c:ptCount val="1"/>
                <c:pt idx="0">
                  <c:v>Steildach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Sheet1!$L$4:$N$4</c:f>
              <c:strCache>
                <c:ptCount val="3"/>
                <c:pt idx="0">
                  <c:v>1990-2000</c:v>
                </c:pt>
                <c:pt idx="1">
                  <c:v>2000-2010</c:v>
                </c:pt>
                <c:pt idx="2">
                  <c:v>2010-2020</c:v>
                </c:pt>
              </c:strCache>
            </c:strRef>
          </c:xVal>
          <c:yVal>
            <c:numRef>
              <c:f>Sheet1!$L$12:$N$12</c:f>
              <c:numCache>
                <c:formatCode>0.0000</c:formatCode>
                <c:ptCount val="3"/>
                <c:pt idx="0">
                  <c:v>0.008</c:v>
                </c:pt>
                <c:pt idx="1">
                  <c:v>0.008</c:v>
                </c:pt>
                <c:pt idx="2">
                  <c:v>0.007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Sheet1!$V$5</c:f>
              <c:strCache>
                <c:ptCount val="1"/>
                <c:pt idx="0">
                  <c:v>Wand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Sheet1!$L$4:$N$4</c:f>
              <c:strCache>
                <c:ptCount val="3"/>
                <c:pt idx="0">
                  <c:v>1990-2000</c:v>
                </c:pt>
                <c:pt idx="1">
                  <c:v>2000-2010</c:v>
                </c:pt>
                <c:pt idx="2">
                  <c:v>2010-2020</c:v>
                </c:pt>
              </c:strCache>
            </c:strRef>
          </c:xVal>
          <c:yVal>
            <c:numRef>
              <c:f>Sheet1!$L$19:$N$19</c:f>
              <c:numCache>
                <c:formatCode>0.0000</c:formatCode>
                <c:ptCount val="3"/>
                <c:pt idx="0">
                  <c:v>0.00708333333333333</c:v>
                </c:pt>
                <c:pt idx="1">
                  <c:v>0.007</c:v>
                </c:pt>
                <c:pt idx="2">
                  <c:v>0.0065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Sheet1!$W$5</c:f>
              <c:strCache>
                <c:ptCount val="1"/>
                <c:pt idx="0">
                  <c:v>Fenster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Sheet1!$L$4:$N$4</c:f>
              <c:strCache>
                <c:ptCount val="3"/>
                <c:pt idx="0">
                  <c:v>1990-2000</c:v>
                </c:pt>
                <c:pt idx="1">
                  <c:v>2000-2010</c:v>
                </c:pt>
                <c:pt idx="2">
                  <c:v>2010-2020</c:v>
                </c:pt>
              </c:strCache>
            </c:strRef>
          </c:xVal>
          <c:yVal>
            <c:numRef>
              <c:f>Sheet1!$L$26:$N$26</c:f>
              <c:numCache>
                <c:formatCode>0.0000</c:formatCode>
                <c:ptCount val="3"/>
                <c:pt idx="0">
                  <c:v>0.0169512195121951</c:v>
                </c:pt>
                <c:pt idx="1">
                  <c:v>0.013</c:v>
                </c:pt>
                <c:pt idx="2">
                  <c:v>0.008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Sheet1!$X$5</c:f>
              <c:strCache>
                <c:ptCount val="1"/>
                <c:pt idx="0">
                  <c:v>Boden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Sheet1!$L$4:$N$4</c:f>
              <c:strCache>
                <c:ptCount val="3"/>
                <c:pt idx="0">
                  <c:v>1990-2000</c:v>
                </c:pt>
                <c:pt idx="1">
                  <c:v>2000-2010</c:v>
                </c:pt>
                <c:pt idx="2">
                  <c:v>2010-2020</c:v>
                </c:pt>
              </c:strCache>
            </c:strRef>
          </c:xVal>
          <c:yVal>
            <c:numRef>
              <c:f>Sheet1!$L$33:$N$33</c:f>
              <c:numCache>
                <c:formatCode>0.0000</c:formatCode>
                <c:ptCount val="3"/>
                <c:pt idx="0">
                  <c:v>0.0108333333333333</c:v>
                </c:pt>
                <c:pt idx="1">
                  <c:v>0.0075</c:v>
                </c:pt>
                <c:pt idx="2">
                  <c:v>0.0075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397152"/>
        <c:axId val="-1962907168"/>
      </c:scatterChart>
      <c:valAx>
        <c:axId val="181139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2907168"/>
        <c:crosses val="autoZero"/>
        <c:crossBetween val="midCat"/>
      </c:valAx>
      <c:valAx>
        <c:axId val="-196290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39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MFH</a:t>
            </a:r>
            <a:r>
              <a:rPr lang="en-US" baseline="0"/>
              <a:t> &lt; 1947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Sheet1!$T$4:$T$5</c:f>
              <c:strCache>
                <c:ptCount val="2"/>
                <c:pt idx="0">
                  <c:v>CDF</c:v>
                </c:pt>
                <c:pt idx="1">
                  <c:v>Flachdach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Sheet1!$S$41:$S$71</c:f>
              <c:numCache>
                <c:formatCode>General</c:formatCode>
                <c:ptCount val="31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  <c:pt idx="27">
                  <c:v>2017.0</c:v>
                </c:pt>
                <c:pt idx="28">
                  <c:v>2018.0</c:v>
                </c:pt>
                <c:pt idx="29">
                  <c:v>2019.0</c:v>
                </c:pt>
                <c:pt idx="30">
                  <c:v>2020.0</c:v>
                </c:pt>
              </c:numCache>
            </c:numRef>
          </c:xVal>
          <c:yVal>
            <c:numRef>
              <c:f>Sheet1!$T$41:$T$71</c:f>
              <c:numCache>
                <c:formatCode>0.000</c:formatCode>
                <c:ptCount val="31"/>
                <c:pt idx="0">
                  <c:v>0.17037037037037</c:v>
                </c:pt>
                <c:pt idx="1">
                  <c:v>0.18462962962963</c:v>
                </c:pt>
                <c:pt idx="2">
                  <c:v>0.198888888888889</c:v>
                </c:pt>
                <c:pt idx="3">
                  <c:v>0.213148148148148</c:v>
                </c:pt>
                <c:pt idx="4">
                  <c:v>0.227407407407407</c:v>
                </c:pt>
                <c:pt idx="5">
                  <c:v>0.241666666666667</c:v>
                </c:pt>
                <c:pt idx="6">
                  <c:v>0.255925925925926</c:v>
                </c:pt>
                <c:pt idx="7">
                  <c:v>0.270185185185185</c:v>
                </c:pt>
                <c:pt idx="8">
                  <c:v>0.284444444444444</c:v>
                </c:pt>
                <c:pt idx="9">
                  <c:v>0.298703703703704</c:v>
                </c:pt>
                <c:pt idx="10">
                  <c:v>0.312962962962963</c:v>
                </c:pt>
                <c:pt idx="11">
                  <c:v>0.329962962962963</c:v>
                </c:pt>
                <c:pt idx="12">
                  <c:v>0.346962962962963</c:v>
                </c:pt>
                <c:pt idx="13">
                  <c:v>0.363962962962963</c:v>
                </c:pt>
                <c:pt idx="14">
                  <c:v>0.380962962962963</c:v>
                </c:pt>
                <c:pt idx="15">
                  <c:v>0.397962962962963</c:v>
                </c:pt>
                <c:pt idx="16">
                  <c:v>0.414962962962963</c:v>
                </c:pt>
                <c:pt idx="17">
                  <c:v>0.431962962962963</c:v>
                </c:pt>
                <c:pt idx="18">
                  <c:v>0.448962962962963</c:v>
                </c:pt>
                <c:pt idx="19">
                  <c:v>0.465962962962963</c:v>
                </c:pt>
                <c:pt idx="20">
                  <c:v>0.482962962962963</c:v>
                </c:pt>
                <c:pt idx="21">
                  <c:v>0.494962962962963</c:v>
                </c:pt>
                <c:pt idx="22">
                  <c:v>0.506962962962963</c:v>
                </c:pt>
                <c:pt idx="23">
                  <c:v>0.518962962962963</c:v>
                </c:pt>
                <c:pt idx="24">
                  <c:v>0.530962962962963</c:v>
                </c:pt>
                <c:pt idx="25">
                  <c:v>0.542962962962963</c:v>
                </c:pt>
                <c:pt idx="26">
                  <c:v>0.554962962962963</c:v>
                </c:pt>
                <c:pt idx="27">
                  <c:v>0.566962962962963</c:v>
                </c:pt>
                <c:pt idx="28">
                  <c:v>0.578962962962963</c:v>
                </c:pt>
                <c:pt idx="29">
                  <c:v>0.590962962962963</c:v>
                </c:pt>
                <c:pt idx="30">
                  <c:v>0.602962962962963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Sheet1!$U$4:$U$5</c:f>
              <c:strCache>
                <c:ptCount val="2"/>
                <c:pt idx="0">
                  <c:v>CDF</c:v>
                </c:pt>
                <c:pt idx="1">
                  <c:v>Steildach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Sheet1!$S$41:$S$71</c:f>
              <c:numCache>
                <c:formatCode>General</c:formatCode>
                <c:ptCount val="31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  <c:pt idx="27">
                  <c:v>2017.0</c:v>
                </c:pt>
                <c:pt idx="28">
                  <c:v>2018.0</c:v>
                </c:pt>
                <c:pt idx="29">
                  <c:v>2019.0</c:v>
                </c:pt>
                <c:pt idx="30">
                  <c:v>2020.0</c:v>
                </c:pt>
              </c:numCache>
            </c:numRef>
          </c:xVal>
          <c:yVal>
            <c:numRef>
              <c:f>Sheet1!$U$41:$U$71</c:f>
              <c:numCache>
                <c:formatCode>0.000</c:formatCode>
                <c:ptCount val="31"/>
                <c:pt idx="0">
                  <c:v>0.109722222222222</c:v>
                </c:pt>
                <c:pt idx="1">
                  <c:v>0.120694444444444</c:v>
                </c:pt>
                <c:pt idx="2">
                  <c:v>0.131666666666667</c:v>
                </c:pt>
                <c:pt idx="3">
                  <c:v>0.142638888888889</c:v>
                </c:pt>
                <c:pt idx="4">
                  <c:v>0.153611111111111</c:v>
                </c:pt>
                <c:pt idx="5">
                  <c:v>0.164583333333333</c:v>
                </c:pt>
                <c:pt idx="6">
                  <c:v>0.175555555555556</c:v>
                </c:pt>
                <c:pt idx="7">
                  <c:v>0.186527777777778</c:v>
                </c:pt>
                <c:pt idx="8">
                  <c:v>0.1975</c:v>
                </c:pt>
                <c:pt idx="9">
                  <c:v>0.208472222222222</c:v>
                </c:pt>
                <c:pt idx="10">
                  <c:v>0.219444444444444</c:v>
                </c:pt>
                <c:pt idx="11">
                  <c:v>0.229044444444444</c:v>
                </c:pt>
                <c:pt idx="12">
                  <c:v>0.238644444444444</c:v>
                </c:pt>
                <c:pt idx="13">
                  <c:v>0.248244444444444</c:v>
                </c:pt>
                <c:pt idx="14">
                  <c:v>0.257844444444444</c:v>
                </c:pt>
                <c:pt idx="15">
                  <c:v>0.267444444444444</c:v>
                </c:pt>
                <c:pt idx="16">
                  <c:v>0.277044444444444</c:v>
                </c:pt>
                <c:pt idx="17">
                  <c:v>0.286644444444444</c:v>
                </c:pt>
                <c:pt idx="18">
                  <c:v>0.296244444444444</c:v>
                </c:pt>
                <c:pt idx="19">
                  <c:v>0.305844444444444</c:v>
                </c:pt>
                <c:pt idx="20">
                  <c:v>0.315444444444444</c:v>
                </c:pt>
                <c:pt idx="21">
                  <c:v>0.322044444444444</c:v>
                </c:pt>
                <c:pt idx="22">
                  <c:v>0.328644444444444</c:v>
                </c:pt>
                <c:pt idx="23">
                  <c:v>0.335244444444444</c:v>
                </c:pt>
                <c:pt idx="24">
                  <c:v>0.341844444444444</c:v>
                </c:pt>
                <c:pt idx="25">
                  <c:v>0.348444444444444</c:v>
                </c:pt>
                <c:pt idx="26">
                  <c:v>0.355044444444444</c:v>
                </c:pt>
                <c:pt idx="27">
                  <c:v>0.361644444444444</c:v>
                </c:pt>
                <c:pt idx="28">
                  <c:v>0.368244444444444</c:v>
                </c:pt>
                <c:pt idx="29">
                  <c:v>0.374844444444444</c:v>
                </c:pt>
                <c:pt idx="30">
                  <c:v>0.381444444444444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Sheet1!$V$4:$V$5</c:f>
              <c:strCache>
                <c:ptCount val="2"/>
                <c:pt idx="0">
                  <c:v>CDF</c:v>
                </c:pt>
                <c:pt idx="1">
                  <c:v>Wand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Sheet1!$S$41:$S$71</c:f>
              <c:numCache>
                <c:formatCode>General</c:formatCode>
                <c:ptCount val="31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  <c:pt idx="27">
                  <c:v>2017.0</c:v>
                </c:pt>
                <c:pt idx="28">
                  <c:v>2018.0</c:v>
                </c:pt>
                <c:pt idx="29">
                  <c:v>2019.0</c:v>
                </c:pt>
                <c:pt idx="30">
                  <c:v>2020.0</c:v>
                </c:pt>
              </c:numCache>
            </c:numRef>
          </c:xVal>
          <c:yVal>
            <c:numRef>
              <c:f>Sheet1!$V$41:$V$71</c:f>
              <c:numCache>
                <c:formatCode>0.000</c:formatCode>
                <c:ptCount val="31"/>
                <c:pt idx="0">
                  <c:v>0.189814814814815</c:v>
                </c:pt>
                <c:pt idx="1">
                  <c:v>0.196898148148148</c:v>
                </c:pt>
                <c:pt idx="2">
                  <c:v>0.203981481481481</c:v>
                </c:pt>
                <c:pt idx="3">
                  <c:v>0.211064814814815</c:v>
                </c:pt>
                <c:pt idx="4">
                  <c:v>0.218148148148148</c:v>
                </c:pt>
                <c:pt idx="5">
                  <c:v>0.225231481481481</c:v>
                </c:pt>
                <c:pt idx="6">
                  <c:v>0.232314814814815</c:v>
                </c:pt>
                <c:pt idx="7">
                  <c:v>0.239398148148148</c:v>
                </c:pt>
                <c:pt idx="8">
                  <c:v>0.246481481481481</c:v>
                </c:pt>
                <c:pt idx="9">
                  <c:v>0.253564814814815</c:v>
                </c:pt>
                <c:pt idx="10">
                  <c:v>0.260648148148148</c:v>
                </c:pt>
                <c:pt idx="11">
                  <c:v>0.268648148148148</c:v>
                </c:pt>
                <c:pt idx="12">
                  <c:v>0.276648148148148</c:v>
                </c:pt>
                <c:pt idx="13">
                  <c:v>0.284648148148148</c:v>
                </c:pt>
                <c:pt idx="14">
                  <c:v>0.292648148148148</c:v>
                </c:pt>
                <c:pt idx="15">
                  <c:v>0.300648148148148</c:v>
                </c:pt>
                <c:pt idx="16">
                  <c:v>0.308648148148148</c:v>
                </c:pt>
                <c:pt idx="17">
                  <c:v>0.316648148148148</c:v>
                </c:pt>
                <c:pt idx="18">
                  <c:v>0.324648148148148</c:v>
                </c:pt>
                <c:pt idx="19">
                  <c:v>0.332648148148148</c:v>
                </c:pt>
                <c:pt idx="20">
                  <c:v>0.340648148148148</c:v>
                </c:pt>
                <c:pt idx="21">
                  <c:v>0.347648148148148</c:v>
                </c:pt>
                <c:pt idx="22">
                  <c:v>0.354648148148148</c:v>
                </c:pt>
                <c:pt idx="23">
                  <c:v>0.361648148148148</c:v>
                </c:pt>
                <c:pt idx="24">
                  <c:v>0.368648148148148</c:v>
                </c:pt>
                <c:pt idx="25">
                  <c:v>0.375648148148148</c:v>
                </c:pt>
                <c:pt idx="26">
                  <c:v>0.382648148148148</c:v>
                </c:pt>
                <c:pt idx="27">
                  <c:v>0.389648148148148</c:v>
                </c:pt>
                <c:pt idx="28">
                  <c:v>0.396648148148148</c:v>
                </c:pt>
                <c:pt idx="29">
                  <c:v>0.403648148148148</c:v>
                </c:pt>
                <c:pt idx="30">
                  <c:v>0.410648148148148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Sheet1!$W$4:$W$5</c:f>
              <c:strCache>
                <c:ptCount val="2"/>
                <c:pt idx="0">
                  <c:v>CDF</c:v>
                </c:pt>
                <c:pt idx="1">
                  <c:v>Fenster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Sheet1!$S$41:$S$71</c:f>
              <c:numCache>
                <c:formatCode>General</c:formatCode>
                <c:ptCount val="31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  <c:pt idx="27">
                  <c:v>2017.0</c:v>
                </c:pt>
                <c:pt idx="28">
                  <c:v>2018.0</c:v>
                </c:pt>
                <c:pt idx="29">
                  <c:v>2019.0</c:v>
                </c:pt>
                <c:pt idx="30">
                  <c:v>2020.0</c:v>
                </c:pt>
              </c:numCache>
            </c:numRef>
          </c:xVal>
          <c:yVal>
            <c:numRef>
              <c:f>Sheet1!$W$41:$W$71</c:f>
              <c:numCache>
                <c:formatCode>0.000</c:formatCode>
                <c:ptCount val="31"/>
                <c:pt idx="0">
                  <c:v>0.357317073170732</c:v>
                </c:pt>
                <c:pt idx="1">
                  <c:v>0.374268292682927</c:v>
                </c:pt>
                <c:pt idx="2">
                  <c:v>0.391219512195122</c:v>
                </c:pt>
                <c:pt idx="3">
                  <c:v>0.408170731707317</c:v>
                </c:pt>
                <c:pt idx="4">
                  <c:v>0.425121951219512</c:v>
                </c:pt>
                <c:pt idx="5">
                  <c:v>0.442073170731707</c:v>
                </c:pt>
                <c:pt idx="6">
                  <c:v>0.459024390243902</c:v>
                </c:pt>
                <c:pt idx="7">
                  <c:v>0.475975609756098</c:v>
                </c:pt>
                <c:pt idx="8">
                  <c:v>0.492926829268293</c:v>
                </c:pt>
                <c:pt idx="9">
                  <c:v>0.509878048780488</c:v>
                </c:pt>
                <c:pt idx="10">
                  <c:v>0.526829268292683</c:v>
                </c:pt>
                <c:pt idx="11">
                  <c:v>0.542829268292683</c:v>
                </c:pt>
                <c:pt idx="12">
                  <c:v>0.558829268292683</c:v>
                </c:pt>
                <c:pt idx="13">
                  <c:v>0.574829268292683</c:v>
                </c:pt>
                <c:pt idx="14">
                  <c:v>0.590829268292683</c:v>
                </c:pt>
                <c:pt idx="15">
                  <c:v>0.606829268292683</c:v>
                </c:pt>
                <c:pt idx="16">
                  <c:v>0.622829268292683</c:v>
                </c:pt>
                <c:pt idx="17">
                  <c:v>0.638829268292683</c:v>
                </c:pt>
                <c:pt idx="18">
                  <c:v>0.654829268292683</c:v>
                </c:pt>
                <c:pt idx="19">
                  <c:v>0.670829268292683</c:v>
                </c:pt>
                <c:pt idx="20">
                  <c:v>0.686829268292683</c:v>
                </c:pt>
                <c:pt idx="21">
                  <c:v>0.694129268292683</c:v>
                </c:pt>
                <c:pt idx="22">
                  <c:v>0.701429268292683</c:v>
                </c:pt>
                <c:pt idx="23">
                  <c:v>0.708729268292683</c:v>
                </c:pt>
                <c:pt idx="24">
                  <c:v>0.716029268292683</c:v>
                </c:pt>
                <c:pt idx="25">
                  <c:v>0.723329268292683</c:v>
                </c:pt>
                <c:pt idx="26">
                  <c:v>0.730629268292683</c:v>
                </c:pt>
                <c:pt idx="27">
                  <c:v>0.737929268292683</c:v>
                </c:pt>
                <c:pt idx="28">
                  <c:v>0.745229268292683</c:v>
                </c:pt>
                <c:pt idx="29">
                  <c:v>0.752529268292683</c:v>
                </c:pt>
                <c:pt idx="30">
                  <c:v>0.759829268292683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Sheet1!$X$4:$X$5</c:f>
              <c:strCache>
                <c:ptCount val="2"/>
                <c:pt idx="0">
                  <c:v>CDF</c:v>
                </c:pt>
                <c:pt idx="1">
                  <c:v>Boden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Sheet1!$S$41:$S$71</c:f>
              <c:numCache>
                <c:formatCode>General</c:formatCode>
                <c:ptCount val="31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  <c:pt idx="27">
                  <c:v>2017.0</c:v>
                </c:pt>
                <c:pt idx="28">
                  <c:v>2018.0</c:v>
                </c:pt>
                <c:pt idx="29">
                  <c:v>2019.0</c:v>
                </c:pt>
                <c:pt idx="30">
                  <c:v>2020.0</c:v>
                </c:pt>
              </c:numCache>
            </c:numRef>
          </c:xVal>
          <c:yVal>
            <c:numRef>
              <c:f>Sheet1!$X$41:$X$71</c:f>
              <c:numCache>
                <c:formatCode>0.000</c:formatCode>
                <c:ptCount val="31"/>
                <c:pt idx="0">
                  <c:v>0.0986111111111111</c:v>
                </c:pt>
                <c:pt idx="1">
                  <c:v>0.109444444444444</c:v>
                </c:pt>
                <c:pt idx="2">
                  <c:v>0.120277777777778</c:v>
                </c:pt>
                <c:pt idx="3">
                  <c:v>0.131111111111111</c:v>
                </c:pt>
                <c:pt idx="4">
                  <c:v>0.141944444444444</c:v>
                </c:pt>
                <c:pt idx="5">
                  <c:v>0.152777777777778</c:v>
                </c:pt>
                <c:pt idx="6">
                  <c:v>0.163611111111111</c:v>
                </c:pt>
                <c:pt idx="7">
                  <c:v>0.174444444444444</c:v>
                </c:pt>
                <c:pt idx="8">
                  <c:v>0.185277777777778</c:v>
                </c:pt>
                <c:pt idx="9">
                  <c:v>0.196111111111111</c:v>
                </c:pt>
                <c:pt idx="10">
                  <c:v>0.206944444444444</c:v>
                </c:pt>
                <c:pt idx="11">
                  <c:v>0.214444444444444</c:v>
                </c:pt>
                <c:pt idx="12">
                  <c:v>0.221944444444444</c:v>
                </c:pt>
                <c:pt idx="13">
                  <c:v>0.229444444444444</c:v>
                </c:pt>
                <c:pt idx="14">
                  <c:v>0.236944444444444</c:v>
                </c:pt>
                <c:pt idx="15">
                  <c:v>0.244444444444444</c:v>
                </c:pt>
                <c:pt idx="16">
                  <c:v>0.251944444444444</c:v>
                </c:pt>
                <c:pt idx="17">
                  <c:v>0.259444444444444</c:v>
                </c:pt>
                <c:pt idx="18">
                  <c:v>0.266944444444444</c:v>
                </c:pt>
                <c:pt idx="19">
                  <c:v>0.274444444444444</c:v>
                </c:pt>
                <c:pt idx="20">
                  <c:v>0.281944444444444</c:v>
                </c:pt>
                <c:pt idx="21">
                  <c:v>0.289444444444444</c:v>
                </c:pt>
                <c:pt idx="22">
                  <c:v>0.296944444444444</c:v>
                </c:pt>
                <c:pt idx="23">
                  <c:v>0.304444444444444</c:v>
                </c:pt>
                <c:pt idx="24">
                  <c:v>0.311944444444444</c:v>
                </c:pt>
                <c:pt idx="25">
                  <c:v>0.319444444444444</c:v>
                </c:pt>
                <c:pt idx="26">
                  <c:v>0.326944444444444</c:v>
                </c:pt>
                <c:pt idx="27">
                  <c:v>0.334444444444444</c:v>
                </c:pt>
                <c:pt idx="28">
                  <c:v>0.341944444444444</c:v>
                </c:pt>
                <c:pt idx="29">
                  <c:v>0.349444444444445</c:v>
                </c:pt>
                <c:pt idx="30">
                  <c:v>0.356944444444445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235680"/>
        <c:axId val="1823344880"/>
      </c:scatterChart>
      <c:scatterChart>
        <c:scatterStyle val="smoothMarker"/>
        <c:varyColors val="0"/>
        <c:ser>
          <c:idx val="5"/>
          <c:order val="5"/>
          <c:tx>
            <c:strRef>
              <c:f>Sheet1!$Y$4:$Y$5</c:f>
              <c:strCache>
                <c:ptCount val="2"/>
                <c:pt idx="0">
                  <c:v>PDF</c:v>
                </c:pt>
                <c:pt idx="1">
                  <c:v>Flachdach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Sheet1!$S$41:$S$71</c:f>
              <c:numCache>
                <c:formatCode>General</c:formatCode>
                <c:ptCount val="31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  <c:pt idx="27">
                  <c:v>2017.0</c:v>
                </c:pt>
                <c:pt idx="28">
                  <c:v>2018.0</c:v>
                </c:pt>
                <c:pt idx="29">
                  <c:v>2019.0</c:v>
                </c:pt>
                <c:pt idx="30">
                  <c:v>2020.0</c:v>
                </c:pt>
              </c:numCache>
            </c:numRef>
          </c:xVal>
          <c:yVal>
            <c:numRef>
              <c:f>Sheet1!$Y$41:$Y$71</c:f>
              <c:numCache>
                <c:formatCode>0.0000</c:formatCode>
                <c:ptCount val="31"/>
                <c:pt idx="0">
                  <c:v>0.0142592592592593</c:v>
                </c:pt>
                <c:pt idx="1">
                  <c:v>0.0142592592592593</c:v>
                </c:pt>
                <c:pt idx="2">
                  <c:v>0.0142592592592593</c:v>
                </c:pt>
                <c:pt idx="3">
                  <c:v>0.0142592592592593</c:v>
                </c:pt>
                <c:pt idx="4">
                  <c:v>0.0142592592592593</c:v>
                </c:pt>
                <c:pt idx="5">
                  <c:v>0.0142592592592593</c:v>
                </c:pt>
                <c:pt idx="6">
                  <c:v>0.0142592592592593</c:v>
                </c:pt>
                <c:pt idx="7">
                  <c:v>0.0142592592592593</c:v>
                </c:pt>
                <c:pt idx="8">
                  <c:v>0.0142592592592593</c:v>
                </c:pt>
                <c:pt idx="9">
                  <c:v>0.0142592592592593</c:v>
                </c:pt>
                <c:pt idx="10">
                  <c:v>0.017</c:v>
                </c:pt>
                <c:pt idx="11">
                  <c:v>0.017</c:v>
                </c:pt>
                <c:pt idx="12">
                  <c:v>0.017</c:v>
                </c:pt>
                <c:pt idx="13">
                  <c:v>0.017</c:v>
                </c:pt>
                <c:pt idx="14">
                  <c:v>0.017</c:v>
                </c:pt>
                <c:pt idx="15">
                  <c:v>0.017</c:v>
                </c:pt>
                <c:pt idx="16">
                  <c:v>0.017</c:v>
                </c:pt>
                <c:pt idx="17">
                  <c:v>0.017</c:v>
                </c:pt>
                <c:pt idx="18">
                  <c:v>0.017</c:v>
                </c:pt>
                <c:pt idx="19">
                  <c:v>0.017</c:v>
                </c:pt>
                <c:pt idx="20">
                  <c:v>0.012</c:v>
                </c:pt>
                <c:pt idx="21">
                  <c:v>0.012</c:v>
                </c:pt>
                <c:pt idx="22">
                  <c:v>0.012</c:v>
                </c:pt>
                <c:pt idx="23">
                  <c:v>0.012</c:v>
                </c:pt>
                <c:pt idx="24">
                  <c:v>0.012</c:v>
                </c:pt>
                <c:pt idx="25">
                  <c:v>0.012</c:v>
                </c:pt>
                <c:pt idx="26">
                  <c:v>0.012</c:v>
                </c:pt>
                <c:pt idx="27">
                  <c:v>0.012</c:v>
                </c:pt>
                <c:pt idx="28">
                  <c:v>0.012</c:v>
                </c:pt>
                <c:pt idx="29">
                  <c:v>0.012</c:v>
                </c:pt>
                <c:pt idx="30">
                  <c:v>0.012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Sheet1!$Z$4:$Z$5</c:f>
              <c:strCache>
                <c:ptCount val="2"/>
                <c:pt idx="0">
                  <c:v>PDF</c:v>
                </c:pt>
                <c:pt idx="1">
                  <c:v>Steildach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Sheet1!$S$41:$S$71</c:f>
              <c:numCache>
                <c:formatCode>General</c:formatCode>
                <c:ptCount val="31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  <c:pt idx="27">
                  <c:v>2017.0</c:v>
                </c:pt>
                <c:pt idx="28">
                  <c:v>2018.0</c:v>
                </c:pt>
                <c:pt idx="29">
                  <c:v>2019.0</c:v>
                </c:pt>
                <c:pt idx="30">
                  <c:v>2020.0</c:v>
                </c:pt>
              </c:numCache>
            </c:numRef>
          </c:xVal>
          <c:yVal>
            <c:numRef>
              <c:f>Sheet1!$Z$41:$Z$71</c:f>
              <c:numCache>
                <c:formatCode>General</c:formatCode>
                <c:ptCount val="31"/>
                <c:pt idx="0">
                  <c:v>0.0109722222222222</c:v>
                </c:pt>
                <c:pt idx="1">
                  <c:v>0.0109722222222222</c:v>
                </c:pt>
                <c:pt idx="2">
                  <c:v>0.0109722222222222</c:v>
                </c:pt>
                <c:pt idx="3">
                  <c:v>0.0109722222222222</c:v>
                </c:pt>
                <c:pt idx="4">
                  <c:v>0.0109722222222222</c:v>
                </c:pt>
                <c:pt idx="5">
                  <c:v>0.0109722222222222</c:v>
                </c:pt>
                <c:pt idx="6">
                  <c:v>0.0109722222222222</c:v>
                </c:pt>
                <c:pt idx="7">
                  <c:v>0.0109722222222222</c:v>
                </c:pt>
                <c:pt idx="8">
                  <c:v>0.0109722222222222</c:v>
                </c:pt>
                <c:pt idx="9">
                  <c:v>0.0109722222222222</c:v>
                </c:pt>
                <c:pt idx="10">
                  <c:v>0.0096</c:v>
                </c:pt>
                <c:pt idx="11">
                  <c:v>0.0096</c:v>
                </c:pt>
                <c:pt idx="12">
                  <c:v>0.0096</c:v>
                </c:pt>
                <c:pt idx="13">
                  <c:v>0.0096</c:v>
                </c:pt>
                <c:pt idx="14">
                  <c:v>0.0096</c:v>
                </c:pt>
                <c:pt idx="15">
                  <c:v>0.0096</c:v>
                </c:pt>
                <c:pt idx="16">
                  <c:v>0.0096</c:v>
                </c:pt>
                <c:pt idx="17">
                  <c:v>0.0096</c:v>
                </c:pt>
                <c:pt idx="18">
                  <c:v>0.0096</c:v>
                </c:pt>
                <c:pt idx="19">
                  <c:v>0.0096</c:v>
                </c:pt>
                <c:pt idx="20">
                  <c:v>0.0066</c:v>
                </c:pt>
                <c:pt idx="21">
                  <c:v>0.0066</c:v>
                </c:pt>
                <c:pt idx="22">
                  <c:v>0.0066</c:v>
                </c:pt>
                <c:pt idx="23">
                  <c:v>0.0066</c:v>
                </c:pt>
                <c:pt idx="24">
                  <c:v>0.0066</c:v>
                </c:pt>
                <c:pt idx="25">
                  <c:v>0.0066</c:v>
                </c:pt>
                <c:pt idx="26">
                  <c:v>0.0066</c:v>
                </c:pt>
                <c:pt idx="27">
                  <c:v>0.0066</c:v>
                </c:pt>
                <c:pt idx="28">
                  <c:v>0.0066</c:v>
                </c:pt>
                <c:pt idx="29">
                  <c:v>0.0066</c:v>
                </c:pt>
                <c:pt idx="30">
                  <c:v>0.0066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Sheet1!$AA$4:$AA$5</c:f>
              <c:strCache>
                <c:ptCount val="2"/>
                <c:pt idx="0">
                  <c:v>PDF</c:v>
                </c:pt>
                <c:pt idx="1">
                  <c:v>Wand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Sheet1!$S$41:$S$71</c:f>
              <c:numCache>
                <c:formatCode>General</c:formatCode>
                <c:ptCount val="31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  <c:pt idx="27">
                  <c:v>2017.0</c:v>
                </c:pt>
                <c:pt idx="28">
                  <c:v>2018.0</c:v>
                </c:pt>
                <c:pt idx="29">
                  <c:v>2019.0</c:v>
                </c:pt>
                <c:pt idx="30">
                  <c:v>2020.0</c:v>
                </c:pt>
              </c:numCache>
            </c:numRef>
          </c:xVal>
          <c:yVal>
            <c:numRef>
              <c:f>Sheet1!$AA$41:$AA$71</c:f>
              <c:numCache>
                <c:formatCode>General</c:formatCode>
                <c:ptCount val="31"/>
                <c:pt idx="0">
                  <c:v>0.00805555555555555</c:v>
                </c:pt>
                <c:pt idx="1">
                  <c:v>0.00805555555555555</c:v>
                </c:pt>
                <c:pt idx="2">
                  <c:v>0.00805555555555555</c:v>
                </c:pt>
                <c:pt idx="3">
                  <c:v>0.00805555555555555</c:v>
                </c:pt>
                <c:pt idx="4">
                  <c:v>0.00805555555555555</c:v>
                </c:pt>
                <c:pt idx="5">
                  <c:v>0.00805555555555555</c:v>
                </c:pt>
                <c:pt idx="6">
                  <c:v>0.00805555555555555</c:v>
                </c:pt>
                <c:pt idx="7">
                  <c:v>0.00805555555555555</c:v>
                </c:pt>
                <c:pt idx="8">
                  <c:v>0.00805555555555555</c:v>
                </c:pt>
                <c:pt idx="9">
                  <c:v>0.00805555555555555</c:v>
                </c:pt>
                <c:pt idx="10">
                  <c:v>0.008</c:v>
                </c:pt>
                <c:pt idx="11">
                  <c:v>0.008</c:v>
                </c:pt>
                <c:pt idx="12">
                  <c:v>0.008</c:v>
                </c:pt>
                <c:pt idx="13">
                  <c:v>0.008</c:v>
                </c:pt>
                <c:pt idx="14">
                  <c:v>0.008</c:v>
                </c:pt>
                <c:pt idx="15">
                  <c:v>0.008</c:v>
                </c:pt>
                <c:pt idx="16">
                  <c:v>0.008</c:v>
                </c:pt>
                <c:pt idx="17">
                  <c:v>0.008</c:v>
                </c:pt>
                <c:pt idx="18">
                  <c:v>0.008</c:v>
                </c:pt>
                <c:pt idx="19">
                  <c:v>0.008</c:v>
                </c:pt>
                <c:pt idx="20">
                  <c:v>0.007</c:v>
                </c:pt>
                <c:pt idx="21">
                  <c:v>0.007</c:v>
                </c:pt>
                <c:pt idx="22">
                  <c:v>0.007</c:v>
                </c:pt>
                <c:pt idx="23">
                  <c:v>0.007</c:v>
                </c:pt>
                <c:pt idx="24">
                  <c:v>0.007</c:v>
                </c:pt>
                <c:pt idx="25">
                  <c:v>0.007</c:v>
                </c:pt>
                <c:pt idx="26">
                  <c:v>0.007</c:v>
                </c:pt>
                <c:pt idx="27">
                  <c:v>0.007</c:v>
                </c:pt>
                <c:pt idx="28">
                  <c:v>0.007</c:v>
                </c:pt>
                <c:pt idx="29">
                  <c:v>0.007</c:v>
                </c:pt>
                <c:pt idx="30">
                  <c:v>0.007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Sheet1!$AB$4:$AB$5</c:f>
              <c:strCache>
                <c:ptCount val="2"/>
                <c:pt idx="0">
                  <c:v>PDF</c:v>
                </c:pt>
                <c:pt idx="1">
                  <c:v>Fenster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Sheet1!$S$41:$S$71</c:f>
              <c:numCache>
                <c:formatCode>General</c:formatCode>
                <c:ptCount val="31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  <c:pt idx="27">
                  <c:v>2017.0</c:v>
                </c:pt>
                <c:pt idx="28">
                  <c:v>2018.0</c:v>
                </c:pt>
                <c:pt idx="29">
                  <c:v>2019.0</c:v>
                </c:pt>
                <c:pt idx="30">
                  <c:v>2020.0</c:v>
                </c:pt>
              </c:numCache>
            </c:numRef>
          </c:xVal>
          <c:yVal>
            <c:numRef>
              <c:f>Sheet1!$AB$41:$AB$71</c:f>
              <c:numCache>
                <c:formatCode>General</c:formatCode>
                <c:ptCount val="31"/>
                <c:pt idx="0">
                  <c:v>0.021</c:v>
                </c:pt>
                <c:pt idx="1">
                  <c:v>0.021</c:v>
                </c:pt>
                <c:pt idx="2">
                  <c:v>0.021</c:v>
                </c:pt>
                <c:pt idx="3">
                  <c:v>0.021</c:v>
                </c:pt>
                <c:pt idx="4">
                  <c:v>0.021</c:v>
                </c:pt>
                <c:pt idx="5">
                  <c:v>0.021</c:v>
                </c:pt>
                <c:pt idx="6">
                  <c:v>0.021</c:v>
                </c:pt>
                <c:pt idx="7">
                  <c:v>0.021</c:v>
                </c:pt>
                <c:pt idx="8">
                  <c:v>0.021</c:v>
                </c:pt>
                <c:pt idx="9">
                  <c:v>0.021</c:v>
                </c:pt>
                <c:pt idx="10">
                  <c:v>0.016</c:v>
                </c:pt>
                <c:pt idx="11">
                  <c:v>0.016</c:v>
                </c:pt>
                <c:pt idx="12">
                  <c:v>0.016</c:v>
                </c:pt>
                <c:pt idx="13">
                  <c:v>0.016</c:v>
                </c:pt>
                <c:pt idx="14">
                  <c:v>0.016</c:v>
                </c:pt>
                <c:pt idx="15">
                  <c:v>0.016</c:v>
                </c:pt>
                <c:pt idx="16">
                  <c:v>0.016</c:v>
                </c:pt>
                <c:pt idx="17">
                  <c:v>0.016</c:v>
                </c:pt>
                <c:pt idx="18">
                  <c:v>0.016</c:v>
                </c:pt>
                <c:pt idx="19">
                  <c:v>0.016</c:v>
                </c:pt>
                <c:pt idx="20">
                  <c:v>0.0073</c:v>
                </c:pt>
                <c:pt idx="21">
                  <c:v>0.0073</c:v>
                </c:pt>
                <c:pt idx="22">
                  <c:v>0.0073</c:v>
                </c:pt>
                <c:pt idx="23">
                  <c:v>0.0073</c:v>
                </c:pt>
                <c:pt idx="24">
                  <c:v>0.0073</c:v>
                </c:pt>
                <c:pt idx="25">
                  <c:v>0.0073</c:v>
                </c:pt>
                <c:pt idx="26">
                  <c:v>0.0073</c:v>
                </c:pt>
                <c:pt idx="27">
                  <c:v>0.0073</c:v>
                </c:pt>
                <c:pt idx="28">
                  <c:v>0.0073</c:v>
                </c:pt>
                <c:pt idx="29">
                  <c:v>0.0073</c:v>
                </c:pt>
                <c:pt idx="30">
                  <c:v>0.0073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Sheet1!$AC$4:$AC$5</c:f>
              <c:strCache>
                <c:ptCount val="2"/>
                <c:pt idx="0">
                  <c:v>PDF</c:v>
                </c:pt>
                <c:pt idx="1">
                  <c:v>Boden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Sheet1!$S$41:$S$71</c:f>
              <c:numCache>
                <c:formatCode>General</c:formatCode>
                <c:ptCount val="31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  <c:pt idx="27">
                  <c:v>2017.0</c:v>
                </c:pt>
                <c:pt idx="28">
                  <c:v>2018.0</c:v>
                </c:pt>
                <c:pt idx="29">
                  <c:v>2019.0</c:v>
                </c:pt>
                <c:pt idx="30">
                  <c:v>2020.0</c:v>
                </c:pt>
              </c:numCache>
            </c:numRef>
          </c:xVal>
          <c:yVal>
            <c:numRef>
              <c:f>Sheet1!$AC$41:$AC$71</c:f>
              <c:numCache>
                <c:formatCode>General</c:formatCode>
                <c:ptCount val="31"/>
                <c:pt idx="0">
                  <c:v>0.00768518518518518</c:v>
                </c:pt>
                <c:pt idx="1">
                  <c:v>0.00768518518518518</c:v>
                </c:pt>
                <c:pt idx="2">
                  <c:v>0.00768518518518518</c:v>
                </c:pt>
                <c:pt idx="3">
                  <c:v>0.00768518518518518</c:v>
                </c:pt>
                <c:pt idx="4">
                  <c:v>0.00768518518518518</c:v>
                </c:pt>
                <c:pt idx="5">
                  <c:v>0.00768518518518518</c:v>
                </c:pt>
                <c:pt idx="6">
                  <c:v>0.00768518518518518</c:v>
                </c:pt>
                <c:pt idx="7">
                  <c:v>0.00768518518518518</c:v>
                </c:pt>
                <c:pt idx="8">
                  <c:v>0.00768518518518518</c:v>
                </c:pt>
                <c:pt idx="9">
                  <c:v>0.00768518518518518</c:v>
                </c:pt>
                <c:pt idx="10">
                  <c:v>0.0075</c:v>
                </c:pt>
                <c:pt idx="11">
                  <c:v>0.0075</c:v>
                </c:pt>
                <c:pt idx="12">
                  <c:v>0.0075</c:v>
                </c:pt>
                <c:pt idx="13">
                  <c:v>0.0075</c:v>
                </c:pt>
                <c:pt idx="14">
                  <c:v>0.0075</c:v>
                </c:pt>
                <c:pt idx="15">
                  <c:v>0.0075</c:v>
                </c:pt>
                <c:pt idx="16">
                  <c:v>0.0075</c:v>
                </c:pt>
                <c:pt idx="17">
                  <c:v>0.0075</c:v>
                </c:pt>
                <c:pt idx="18">
                  <c:v>0.0075</c:v>
                </c:pt>
                <c:pt idx="19">
                  <c:v>0.0075</c:v>
                </c:pt>
                <c:pt idx="20">
                  <c:v>0.0075</c:v>
                </c:pt>
                <c:pt idx="21">
                  <c:v>0.0075</c:v>
                </c:pt>
                <c:pt idx="22">
                  <c:v>0.0075</c:v>
                </c:pt>
                <c:pt idx="23">
                  <c:v>0.0075</c:v>
                </c:pt>
                <c:pt idx="24">
                  <c:v>0.0075</c:v>
                </c:pt>
                <c:pt idx="25">
                  <c:v>0.0075</c:v>
                </c:pt>
                <c:pt idx="26">
                  <c:v>0.0075</c:v>
                </c:pt>
                <c:pt idx="27">
                  <c:v>0.0075</c:v>
                </c:pt>
                <c:pt idx="28">
                  <c:v>0.0075</c:v>
                </c:pt>
                <c:pt idx="29">
                  <c:v>0.0075</c:v>
                </c:pt>
                <c:pt idx="30">
                  <c:v>0.0075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230720"/>
        <c:axId val="1824115760"/>
      </c:scatterChart>
      <c:valAx>
        <c:axId val="1815235680"/>
        <c:scaling>
          <c:orientation val="minMax"/>
          <c:max val="2021.0"/>
          <c:min val="1989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44880"/>
        <c:crosses val="autoZero"/>
        <c:crossBetween val="midCat"/>
      </c:valAx>
      <c:valAx>
        <c:axId val="182334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235680"/>
        <c:crosses val="autoZero"/>
        <c:crossBetween val="midCat"/>
      </c:valAx>
      <c:valAx>
        <c:axId val="1824115760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230720"/>
        <c:crosses val="max"/>
        <c:crossBetween val="midCat"/>
      </c:valAx>
      <c:valAx>
        <c:axId val="1819230720"/>
        <c:scaling>
          <c:orientation val="minMax"/>
        </c:scaling>
        <c:delete val="1"/>
        <c:axPos val="b"/>
        <c:majorTickMark val="out"/>
        <c:minorTickMark val="none"/>
        <c:tickLblPos val="nextTo"/>
        <c:crossAx val="182411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SCHOOL/OFFICE &lt; 1947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Sheet1!$T$4:$T$5</c:f>
              <c:strCache>
                <c:ptCount val="2"/>
                <c:pt idx="0">
                  <c:v>CDF</c:v>
                </c:pt>
                <c:pt idx="1">
                  <c:v>Flachdach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Sheet1!$S$76:$S$106</c:f>
              <c:numCache>
                <c:formatCode>General</c:formatCode>
                <c:ptCount val="31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  <c:pt idx="27">
                  <c:v>2017.0</c:v>
                </c:pt>
                <c:pt idx="28">
                  <c:v>2018.0</c:v>
                </c:pt>
                <c:pt idx="29">
                  <c:v>2019.0</c:v>
                </c:pt>
                <c:pt idx="30">
                  <c:v>2020.0</c:v>
                </c:pt>
              </c:numCache>
            </c:numRef>
          </c:xVal>
          <c:yVal>
            <c:numRef>
              <c:f>Sheet1!$T$76:$T$106</c:f>
              <c:numCache>
                <c:formatCode>0.000</c:formatCode>
                <c:ptCount val="31"/>
                <c:pt idx="0">
                  <c:v>0.11</c:v>
                </c:pt>
                <c:pt idx="1">
                  <c:v>0.118</c:v>
                </c:pt>
                <c:pt idx="2">
                  <c:v>0.126</c:v>
                </c:pt>
                <c:pt idx="3">
                  <c:v>0.134</c:v>
                </c:pt>
                <c:pt idx="4">
                  <c:v>0.142</c:v>
                </c:pt>
                <c:pt idx="5">
                  <c:v>0.15</c:v>
                </c:pt>
                <c:pt idx="6">
                  <c:v>0.158</c:v>
                </c:pt>
                <c:pt idx="7">
                  <c:v>0.166</c:v>
                </c:pt>
                <c:pt idx="8">
                  <c:v>0.174</c:v>
                </c:pt>
                <c:pt idx="9">
                  <c:v>0.182</c:v>
                </c:pt>
                <c:pt idx="10">
                  <c:v>0.19</c:v>
                </c:pt>
                <c:pt idx="11">
                  <c:v>0.204</c:v>
                </c:pt>
                <c:pt idx="12">
                  <c:v>0.218</c:v>
                </c:pt>
                <c:pt idx="13">
                  <c:v>0.232</c:v>
                </c:pt>
                <c:pt idx="14">
                  <c:v>0.246</c:v>
                </c:pt>
                <c:pt idx="15">
                  <c:v>0.26</c:v>
                </c:pt>
                <c:pt idx="16">
                  <c:v>0.274</c:v>
                </c:pt>
                <c:pt idx="17">
                  <c:v>0.288</c:v>
                </c:pt>
                <c:pt idx="18">
                  <c:v>0.302</c:v>
                </c:pt>
                <c:pt idx="19">
                  <c:v>0.316</c:v>
                </c:pt>
                <c:pt idx="20">
                  <c:v>0.33</c:v>
                </c:pt>
                <c:pt idx="21">
                  <c:v>0.34</c:v>
                </c:pt>
                <c:pt idx="22">
                  <c:v>0.35</c:v>
                </c:pt>
                <c:pt idx="23">
                  <c:v>0.36</c:v>
                </c:pt>
                <c:pt idx="24">
                  <c:v>0.37</c:v>
                </c:pt>
                <c:pt idx="25">
                  <c:v>0.38</c:v>
                </c:pt>
                <c:pt idx="26">
                  <c:v>0.39</c:v>
                </c:pt>
                <c:pt idx="27">
                  <c:v>0.4</c:v>
                </c:pt>
                <c:pt idx="28">
                  <c:v>0.41</c:v>
                </c:pt>
                <c:pt idx="29">
                  <c:v>0.42</c:v>
                </c:pt>
                <c:pt idx="30">
                  <c:v>0.43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Sheet1!$U$4:$U$5</c:f>
              <c:strCache>
                <c:ptCount val="2"/>
                <c:pt idx="0">
                  <c:v>CDF</c:v>
                </c:pt>
                <c:pt idx="1">
                  <c:v>Steildach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Sheet1!$S$76:$S$106</c:f>
              <c:numCache>
                <c:formatCode>General</c:formatCode>
                <c:ptCount val="31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  <c:pt idx="27">
                  <c:v>2017.0</c:v>
                </c:pt>
                <c:pt idx="28">
                  <c:v>2018.0</c:v>
                </c:pt>
                <c:pt idx="29">
                  <c:v>2019.0</c:v>
                </c:pt>
                <c:pt idx="30">
                  <c:v>2020.0</c:v>
                </c:pt>
              </c:numCache>
            </c:numRef>
          </c:xVal>
          <c:yVal>
            <c:numRef>
              <c:f>Sheet1!$U$76:$U$106</c:f>
              <c:numCache>
                <c:formatCode>0.000</c:formatCode>
                <c:ptCount val="31"/>
                <c:pt idx="0">
                  <c:v>0.11</c:v>
                </c:pt>
                <c:pt idx="1">
                  <c:v>0.118</c:v>
                </c:pt>
                <c:pt idx="2">
                  <c:v>0.126</c:v>
                </c:pt>
                <c:pt idx="3">
                  <c:v>0.134</c:v>
                </c:pt>
                <c:pt idx="4">
                  <c:v>0.142</c:v>
                </c:pt>
                <c:pt idx="5">
                  <c:v>0.15</c:v>
                </c:pt>
                <c:pt idx="6">
                  <c:v>0.158</c:v>
                </c:pt>
                <c:pt idx="7">
                  <c:v>0.166</c:v>
                </c:pt>
                <c:pt idx="8">
                  <c:v>0.174</c:v>
                </c:pt>
                <c:pt idx="9">
                  <c:v>0.182</c:v>
                </c:pt>
                <c:pt idx="10">
                  <c:v>0.19</c:v>
                </c:pt>
                <c:pt idx="11">
                  <c:v>0.198</c:v>
                </c:pt>
                <c:pt idx="12">
                  <c:v>0.206</c:v>
                </c:pt>
                <c:pt idx="13">
                  <c:v>0.214</c:v>
                </c:pt>
                <c:pt idx="14">
                  <c:v>0.222</c:v>
                </c:pt>
                <c:pt idx="15">
                  <c:v>0.23</c:v>
                </c:pt>
                <c:pt idx="16">
                  <c:v>0.238</c:v>
                </c:pt>
                <c:pt idx="17">
                  <c:v>0.246</c:v>
                </c:pt>
                <c:pt idx="18">
                  <c:v>0.254</c:v>
                </c:pt>
                <c:pt idx="19">
                  <c:v>0.262</c:v>
                </c:pt>
                <c:pt idx="20">
                  <c:v>0.27</c:v>
                </c:pt>
                <c:pt idx="21">
                  <c:v>0.275</c:v>
                </c:pt>
                <c:pt idx="22">
                  <c:v>0.28</c:v>
                </c:pt>
                <c:pt idx="23">
                  <c:v>0.285</c:v>
                </c:pt>
                <c:pt idx="24">
                  <c:v>0.29</c:v>
                </c:pt>
                <c:pt idx="25">
                  <c:v>0.295</c:v>
                </c:pt>
                <c:pt idx="26">
                  <c:v>0.3</c:v>
                </c:pt>
                <c:pt idx="27">
                  <c:v>0.305</c:v>
                </c:pt>
                <c:pt idx="28">
                  <c:v>0.31</c:v>
                </c:pt>
                <c:pt idx="29">
                  <c:v>0.315</c:v>
                </c:pt>
                <c:pt idx="30">
                  <c:v>0.32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Sheet1!$V$4:$V$5</c:f>
              <c:strCache>
                <c:ptCount val="2"/>
                <c:pt idx="0">
                  <c:v>CDF</c:v>
                </c:pt>
                <c:pt idx="1">
                  <c:v>Wand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Sheet1!$S$76:$S$106</c:f>
              <c:numCache>
                <c:formatCode>General</c:formatCode>
                <c:ptCount val="31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  <c:pt idx="27">
                  <c:v>2017.0</c:v>
                </c:pt>
                <c:pt idx="28">
                  <c:v>2018.0</c:v>
                </c:pt>
                <c:pt idx="29">
                  <c:v>2019.0</c:v>
                </c:pt>
                <c:pt idx="30">
                  <c:v>2020.0</c:v>
                </c:pt>
              </c:numCache>
            </c:numRef>
          </c:xVal>
          <c:yVal>
            <c:numRef>
              <c:f>Sheet1!$V$76:$V$106</c:f>
              <c:numCache>
                <c:formatCode>0.000</c:formatCode>
                <c:ptCount val="31"/>
                <c:pt idx="0">
                  <c:v>0.189814814814815</c:v>
                </c:pt>
                <c:pt idx="1">
                  <c:v>0.196898148148148</c:v>
                </c:pt>
                <c:pt idx="2">
                  <c:v>0.203981481481481</c:v>
                </c:pt>
                <c:pt idx="3">
                  <c:v>0.211064814814815</c:v>
                </c:pt>
                <c:pt idx="4">
                  <c:v>0.218148148148148</c:v>
                </c:pt>
                <c:pt idx="5">
                  <c:v>0.225231481481481</c:v>
                </c:pt>
                <c:pt idx="6">
                  <c:v>0.232314814814815</c:v>
                </c:pt>
                <c:pt idx="7">
                  <c:v>0.239398148148148</c:v>
                </c:pt>
                <c:pt idx="8">
                  <c:v>0.246481481481481</c:v>
                </c:pt>
                <c:pt idx="9">
                  <c:v>0.253564814814815</c:v>
                </c:pt>
                <c:pt idx="10">
                  <c:v>0.260648148148148</c:v>
                </c:pt>
                <c:pt idx="11">
                  <c:v>0.265648148148148</c:v>
                </c:pt>
                <c:pt idx="12">
                  <c:v>0.270648148148148</c:v>
                </c:pt>
                <c:pt idx="13">
                  <c:v>0.275648148148148</c:v>
                </c:pt>
                <c:pt idx="14">
                  <c:v>0.280648148148148</c:v>
                </c:pt>
                <c:pt idx="15">
                  <c:v>0.285648148148148</c:v>
                </c:pt>
                <c:pt idx="16">
                  <c:v>0.290648148148148</c:v>
                </c:pt>
                <c:pt idx="17">
                  <c:v>0.295648148148148</c:v>
                </c:pt>
                <c:pt idx="18">
                  <c:v>0.300648148148148</c:v>
                </c:pt>
                <c:pt idx="19">
                  <c:v>0.305648148148148</c:v>
                </c:pt>
                <c:pt idx="20">
                  <c:v>0.310648148148148</c:v>
                </c:pt>
                <c:pt idx="21">
                  <c:v>0.314648148148148</c:v>
                </c:pt>
                <c:pt idx="22">
                  <c:v>0.318648148148148</c:v>
                </c:pt>
                <c:pt idx="23">
                  <c:v>0.322648148148148</c:v>
                </c:pt>
                <c:pt idx="24">
                  <c:v>0.326648148148148</c:v>
                </c:pt>
                <c:pt idx="25">
                  <c:v>0.330648148148148</c:v>
                </c:pt>
                <c:pt idx="26">
                  <c:v>0.334648148148148</c:v>
                </c:pt>
                <c:pt idx="27">
                  <c:v>0.338648148148148</c:v>
                </c:pt>
                <c:pt idx="28">
                  <c:v>0.342648148148148</c:v>
                </c:pt>
                <c:pt idx="29">
                  <c:v>0.346648148148148</c:v>
                </c:pt>
                <c:pt idx="30">
                  <c:v>0.350648148148148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Sheet1!$W$4:$W$5</c:f>
              <c:strCache>
                <c:ptCount val="2"/>
                <c:pt idx="0">
                  <c:v>CDF</c:v>
                </c:pt>
                <c:pt idx="1">
                  <c:v>Fenster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Sheet1!$S$76:$S$106</c:f>
              <c:numCache>
                <c:formatCode>General</c:formatCode>
                <c:ptCount val="31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  <c:pt idx="27">
                  <c:v>2017.0</c:v>
                </c:pt>
                <c:pt idx="28">
                  <c:v>2018.0</c:v>
                </c:pt>
                <c:pt idx="29">
                  <c:v>2019.0</c:v>
                </c:pt>
                <c:pt idx="30">
                  <c:v>2020.0</c:v>
                </c:pt>
              </c:numCache>
            </c:numRef>
          </c:xVal>
          <c:yVal>
            <c:numRef>
              <c:f>Sheet1!$W$76:$W$106</c:f>
              <c:numCache>
                <c:formatCode>0.000</c:formatCode>
                <c:ptCount val="31"/>
                <c:pt idx="0">
                  <c:v>0.11</c:v>
                </c:pt>
                <c:pt idx="1">
                  <c:v>0.126951219512195</c:v>
                </c:pt>
                <c:pt idx="2">
                  <c:v>0.14390243902439</c:v>
                </c:pt>
                <c:pt idx="3">
                  <c:v>0.160853658536585</c:v>
                </c:pt>
                <c:pt idx="4">
                  <c:v>0.17780487804878</c:v>
                </c:pt>
                <c:pt idx="5">
                  <c:v>0.194756097560976</c:v>
                </c:pt>
                <c:pt idx="6">
                  <c:v>0.211707317073171</c:v>
                </c:pt>
                <c:pt idx="7">
                  <c:v>0.228658536585366</c:v>
                </c:pt>
                <c:pt idx="8">
                  <c:v>0.245609756097561</c:v>
                </c:pt>
                <c:pt idx="9">
                  <c:v>0.262560975609756</c:v>
                </c:pt>
                <c:pt idx="10">
                  <c:v>0.279512195121951</c:v>
                </c:pt>
                <c:pt idx="11">
                  <c:v>0.295512195121951</c:v>
                </c:pt>
                <c:pt idx="12">
                  <c:v>0.311512195121951</c:v>
                </c:pt>
                <c:pt idx="13">
                  <c:v>0.327512195121951</c:v>
                </c:pt>
                <c:pt idx="14">
                  <c:v>0.343512195121951</c:v>
                </c:pt>
                <c:pt idx="15">
                  <c:v>0.359512195121951</c:v>
                </c:pt>
                <c:pt idx="16">
                  <c:v>0.375512195121951</c:v>
                </c:pt>
                <c:pt idx="17">
                  <c:v>0.391512195121951</c:v>
                </c:pt>
                <c:pt idx="18">
                  <c:v>0.407512195121951</c:v>
                </c:pt>
                <c:pt idx="19">
                  <c:v>0.423512195121951</c:v>
                </c:pt>
                <c:pt idx="20">
                  <c:v>0.439512195121951</c:v>
                </c:pt>
                <c:pt idx="21">
                  <c:v>0.446512195121951</c:v>
                </c:pt>
                <c:pt idx="22">
                  <c:v>0.453512195121951</c:v>
                </c:pt>
                <c:pt idx="23">
                  <c:v>0.460512195121951</c:v>
                </c:pt>
                <c:pt idx="24">
                  <c:v>0.467512195121951</c:v>
                </c:pt>
                <c:pt idx="25">
                  <c:v>0.474512195121951</c:v>
                </c:pt>
                <c:pt idx="26">
                  <c:v>0.481512195121951</c:v>
                </c:pt>
                <c:pt idx="27">
                  <c:v>0.488512195121951</c:v>
                </c:pt>
                <c:pt idx="28">
                  <c:v>0.495512195121951</c:v>
                </c:pt>
                <c:pt idx="29">
                  <c:v>0.502512195121951</c:v>
                </c:pt>
                <c:pt idx="30">
                  <c:v>0.509512195121951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Sheet1!$X$4:$X$5</c:f>
              <c:strCache>
                <c:ptCount val="2"/>
                <c:pt idx="0">
                  <c:v>CDF</c:v>
                </c:pt>
                <c:pt idx="1">
                  <c:v>Boden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Sheet1!$S$76:$S$106</c:f>
              <c:numCache>
                <c:formatCode>General</c:formatCode>
                <c:ptCount val="31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  <c:pt idx="27">
                  <c:v>2017.0</c:v>
                </c:pt>
                <c:pt idx="28">
                  <c:v>2018.0</c:v>
                </c:pt>
                <c:pt idx="29">
                  <c:v>2019.0</c:v>
                </c:pt>
                <c:pt idx="30">
                  <c:v>2020.0</c:v>
                </c:pt>
              </c:numCache>
            </c:numRef>
          </c:xVal>
          <c:yVal>
            <c:numRef>
              <c:f>Sheet1!$X$76:$X$106</c:f>
              <c:numCache>
                <c:formatCode>0.000</c:formatCode>
                <c:ptCount val="31"/>
                <c:pt idx="0">
                  <c:v>0.11</c:v>
                </c:pt>
                <c:pt idx="1">
                  <c:v>0.120833333333333</c:v>
                </c:pt>
                <c:pt idx="2">
                  <c:v>0.131666666666667</c:v>
                </c:pt>
                <c:pt idx="3">
                  <c:v>0.1425</c:v>
                </c:pt>
                <c:pt idx="4">
                  <c:v>0.153333333333333</c:v>
                </c:pt>
                <c:pt idx="5">
                  <c:v>0.164166666666667</c:v>
                </c:pt>
                <c:pt idx="6">
                  <c:v>0.175</c:v>
                </c:pt>
                <c:pt idx="7">
                  <c:v>0.185833333333333</c:v>
                </c:pt>
                <c:pt idx="8">
                  <c:v>0.196666666666667</c:v>
                </c:pt>
                <c:pt idx="9">
                  <c:v>0.2075</c:v>
                </c:pt>
                <c:pt idx="10">
                  <c:v>0.218333333333333</c:v>
                </c:pt>
                <c:pt idx="11">
                  <c:v>0.226333333333333</c:v>
                </c:pt>
                <c:pt idx="12">
                  <c:v>0.234333333333333</c:v>
                </c:pt>
                <c:pt idx="13">
                  <c:v>0.242333333333333</c:v>
                </c:pt>
                <c:pt idx="14">
                  <c:v>0.250333333333333</c:v>
                </c:pt>
                <c:pt idx="15">
                  <c:v>0.258333333333333</c:v>
                </c:pt>
                <c:pt idx="16">
                  <c:v>0.266333333333333</c:v>
                </c:pt>
                <c:pt idx="17">
                  <c:v>0.274333333333333</c:v>
                </c:pt>
                <c:pt idx="18">
                  <c:v>0.282333333333333</c:v>
                </c:pt>
                <c:pt idx="19">
                  <c:v>0.290333333333333</c:v>
                </c:pt>
                <c:pt idx="20">
                  <c:v>0.298333333333333</c:v>
                </c:pt>
                <c:pt idx="21">
                  <c:v>0.306333333333333</c:v>
                </c:pt>
                <c:pt idx="22">
                  <c:v>0.314333333333333</c:v>
                </c:pt>
                <c:pt idx="23">
                  <c:v>0.322333333333333</c:v>
                </c:pt>
                <c:pt idx="24">
                  <c:v>0.330333333333333</c:v>
                </c:pt>
                <c:pt idx="25">
                  <c:v>0.338333333333333</c:v>
                </c:pt>
                <c:pt idx="26">
                  <c:v>0.346333333333333</c:v>
                </c:pt>
                <c:pt idx="27">
                  <c:v>0.354333333333333</c:v>
                </c:pt>
                <c:pt idx="28">
                  <c:v>0.362333333333333</c:v>
                </c:pt>
                <c:pt idx="29">
                  <c:v>0.370333333333333</c:v>
                </c:pt>
                <c:pt idx="30">
                  <c:v>0.378333333333333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227408"/>
        <c:axId val="1820669984"/>
      </c:scatterChart>
      <c:scatterChart>
        <c:scatterStyle val="smoothMarker"/>
        <c:varyColors val="0"/>
        <c:ser>
          <c:idx val="5"/>
          <c:order val="5"/>
          <c:tx>
            <c:strRef>
              <c:f>Sheet1!$Y$4:$Y$5</c:f>
              <c:strCache>
                <c:ptCount val="2"/>
                <c:pt idx="0">
                  <c:v>PDF</c:v>
                </c:pt>
                <c:pt idx="1">
                  <c:v>Flachdach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Sheet1!$S$76:$S$106</c:f>
              <c:numCache>
                <c:formatCode>General</c:formatCode>
                <c:ptCount val="31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  <c:pt idx="27">
                  <c:v>2017.0</c:v>
                </c:pt>
                <c:pt idx="28">
                  <c:v>2018.0</c:v>
                </c:pt>
                <c:pt idx="29">
                  <c:v>2019.0</c:v>
                </c:pt>
                <c:pt idx="30">
                  <c:v>2020.0</c:v>
                </c:pt>
              </c:numCache>
            </c:numRef>
          </c:xVal>
          <c:yVal>
            <c:numRef>
              <c:f>Sheet1!$Y$76:$Y$106</c:f>
              <c:numCache>
                <c:formatCode>0.0000</c:formatCode>
                <c:ptCount val="31"/>
                <c:pt idx="0">
                  <c:v>0.008</c:v>
                </c:pt>
                <c:pt idx="1">
                  <c:v>0.008</c:v>
                </c:pt>
                <c:pt idx="2">
                  <c:v>0.008</c:v>
                </c:pt>
                <c:pt idx="3">
                  <c:v>0.008</c:v>
                </c:pt>
                <c:pt idx="4">
                  <c:v>0.008</c:v>
                </c:pt>
                <c:pt idx="5">
                  <c:v>0.008</c:v>
                </c:pt>
                <c:pt idx="6">
                  <c:v>0.008</c:v>
                </c:pt>
                <c:pt idx="7">
                  <c:v>0.008</c:v>
                </c:pt>
                <c:pt idx="8">
                  <c:v>0.008</c:v>
                </c:pt>
                <c:pt idx="9">
                  <c:v>0.008</c:v>
                </c:pt>
                <c:pt idx="10">
                  <c:v>0.014</c:v>
                </c:pt>
                <c:pt idx="11">
                  <c:v>0.014</c:v>
                </c:pt>
                <c:pt idx="12">
                  <c:v>0.014</c:v>
                </c:pt>
                <c:pt idx="13">
                  <c:v>0.014</c:v>
                </c:pt>
                <c:pt idx="14">
                  <c:v>0.014</c:v>
                </c:pt>
                <c:pt idx="15">
                  <c:v>0.014</c:v>
                </c:pt>
                <c:pt idx="16">
                  <c:v>0.014</c:v>
                </c:pt>
                <c:pt idx="17">
                  <c:v>0.014</c:v>
                </c:pt>
                <c:pt idx="18">
                  <c:v>0.014</c:v>
                </c:pt>
                <c:pt idx="19">
                  <c:v>0.014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Sheet1!$Z$4:$Z$5</c:f>
              <c:strCache>
                <c:ptCount val="2"/>
                <c:pt idx="0">
                  <c:v>PDF</c:v>
                </c:pt>
                <c:pt idx="1">
                  <c:v>Steildach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Sheet1!$S$76:$S$106</c:f>
              <c:numCache>
                <c:formatCode>General</c:formatCode>
                <c:ptCount val="31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  <c:pt idx="27">
                  <c:v>2017.0</c:v>
                </c:pt>
                <c:pt idx="28">
                  <c:v>2018.0</c:v>
                </c:pt>
                <c:pt idx="29">
                  <c:v>2019.0</c:v>
                </c:pt>
                <c:pt idx="30">
                  <c:v>2020.0</c:v>
                </c:pt>
              </c:numCache>
            </c:numRef>
          </c:xVal>
          <c:yVal>
            <c:numRef>
              <c:f>Sheet1!$Z$76:$Z$106</c:f>
              <c:numCache>
                <c:formatCode>General</c:formatCode>
                <c:ptCount val="31"/>
                <c:pt idx="0">
                  <c:v>0.008</c:v>
                </c:pt>
                <c:pt idx="1">
                  <c:v>0.008</c:v>
                </c:pt>
                <c:pt idx="2">
                  <c:v>0.008</c:v>
                </c:pt>
                <c:pt idx="3">
                  <c:v>0.008</c:v>
                </c:pt>
                <c:pt idx="4">
                  <c:v>0.008</c:v>
                </c:pt>
                <c:pt idx="5">
                  <c:v>0.008</c:v>
                </c:pt>
                <c:pt idx="6">
                  <c:v>0.008</c:v>
                </c:pt>
                <c:pt idx="7">
                  <c:v>0.008</c:v>
                </c:pt>
                <c:pt idx="8">
                  <c:v>0.008</c:v>
                </c:pt>
                <c:pt idx="9">
                  <c:v>0.008</c:v>
                </c:pt>
                <c:pt idx="10">
                  <c:v>0.008</c:v>
                </c:pt>
                <c:pt idx="11">
                  <c:v>0.008</c:v>
                </c:pt>
                <c:pt idx="12">
                  <c:v>0.008</c:v>
                </c:pt>
                <c:pt idx="13">
                  <c:v>0.008</c:v>
                </c:pt>
                <c:pt idx="14">
                  <c:v>0.008</c:v>
                </c:pt>
                <c:pt idx="15">
                  <c:v>0.008</c:v>
                </c:pt>
                <c:pt idx="16">
                  <c:v>0.008</c:v>
                </c:pt>
                <c:pt idx="17">
                  <c:v>0.008</c:v>
                </c:pt>
                <c:pt idx="18">
                  <c:v>0.008</c:v>
                </c:pt>
                <c:pt idx="19">
                  <c:v>0.008</c:v>
                </c:pt>
                <c:pt idx="20">
                  <c:v>0.005</c:v>
                </c:pt>
                <c:pt idx="21">
                  <c:v>0.005</c:v>
                </c:pt>
                <c:pt idx="22">
                  <c:v>0.005</c:v>
                </c:pt>
                <c:pt idx="23">
                  <c:v>0.005</c:v>
                </c:pt>
                <c:pt idx="24">
                  <c:v>0.005</c:v>
                </c:pt>
                <c:pt idx="25">
                  <c:v>0.005</c:v>
                </c:pt>
                <c:pt idx="26">
                  <c:v>0.005</c:v>
                </c:pt>
                <c:pt idx="27">
                  <c:v>0.005</c:v>
                </c:pt>
                <c:pt idx="28">
                  <c:v>0.005</c:v>
                </c:pt>
                <c:pt idx="29">
                  <c:v>0.005</c:v>
                </c:pt>
                <c:pt idx="30">
                  <c:v>0.005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Sheet1!$AA$4:$AA$5</c:f>
              <c:strCache>
                <c:ptCount val="2"/>
                <c:pt idx="0">
                  <c:v>PDF</c:v>
                </c:pt>
                <c:pt idx="1">
                  <c:v>Wand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Sheet1!$S$76:$S$106</c:f>
              <c:numCache>
                <c:formatCode>General</c:formatCode>
                <c:ptCount val="31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  <c:pt idx="27">
                  <c:v>2017.0</c:v>
                </c:pt>
                <c:pt idx="28">
                  <c:v>2018.0</c:v>
                </c:pt>
                <c:pt idx="29">
                  <c:v>2019.0</c:v>
                </c:pt>
                <c:pt idx="30">
                  <c:v>2020.0</c:v>
                </c:pt>
              </c:numCache>
            </c:numRef>
          </c:xVal>
          <c:yVal>
            <c:numRef>
              <c:f>Sheet1!$AA$76:$AA$106</c:f>
              <c:numCache>
                <c:formatCode>General</c:formatCode>
                <c:ptCount val="31"/>
                <c:pt idx="0">
                  <c:v>0.008</c:v>
                </c:pt>
                <c:pt idx="1">
                  <c:v>0.008</c:v>
                </c:pt>
                <c:pt idx="2">
                  <c:v>0.008</c:v>
                </c:pt>
                <c:pt idx="3">
                  <c:v>0.008</c:v>
                </c:pt>
                <c:pt idx="4">
                  <c:v>0.008</c:v>
                </c:pt>
                <c:pt idx="5">
                  <c:v>0.008</c:v>
                </c:pt>
                <c:pt idx="6">
                  <c:v>0.008</c:v>
                </c:pt>
                <c:pt idx="7">
                  <c:v>0.008</c:v>
                </c:pt>
                <c:pt idx="8">
                  <c:v>0.008</c:v>
                </c:pt>
                <c:pt idx="9">
                  <c:v>0.008</c:v>
                </c:pt>
                <c:pt idx="10">
                  <c:v>0.005</c:v>
                </c:pt>
                <c:pt idx="11">
                  <c:v>0.005</c:v>
                </c:pt>
                <c:pt idx="12">
                  <c:v>0.005</c:v>
                </c:pt>
                <c:pt idx="13">
                  <c:v>0.005</c:v>
                </c:pt>
                <c:pt idx="14">
                  <c:v>0.005</c:v>
                </c:pt>
                <c:pt idx="15">
                  <c:v>0.005</c:v>
                </c:pt>
                <c:pt idx="16">
                  <c:v>0.005</c:v>
                </c:pt>
                <c:pt idx="17">
                  <c:v>0.005</c:v>
                </c:pt>
                <c:pt idx="18">
                  <c:v>0.005</c:v>
                </c:pt>
                <c:pt idx="19">
                  <c:v>0.005</c:v>
                </c:pt>
                <c:pt idx="20">
                  <c:v>0.004</c:v>
                </c:pt>
                <c:pt idx="21">
                  <c:v>0.004</c:v>
                </c:pt>
                <c:pt idx="22">
                  <c:v>0.004</c:v>
                </c:pt>
                <c:pt idx="23">
                  <c:v>0.004</c:v>
                </c:pt>
                <c:pt idx="24">
                  <c:v>0.004</c:v>
                </c:pt>
                <c:pt idx="25">
                  <c:v>0.004</c:v>
                </c:pt>
                <c:pt idx="26">
                  <c:v>0.004</c:v>
                </c:pt>
                <c:pt idx="27">
                  <c:v>0.004</c:v>
                </c:pt>
                <c:pt idx="28">
                  <c:v>0.004</c:v>
                </c:pt>
                <c:pt idx="29">
                  <c:v>0.004</c:v>
                </c:pt>
                <c:pt idx="30">
                  <c:v>0.004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Sheet1!$AB$4:$AB$5</c:f>
              <c:strCache>
                <c:ptCount val="2"/>
                <c:pt idx="0">
                  <c:v>PDF</c:v>
                </c:pt>
                <c:pt idx="1">
                  <c:v>Fenster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Sheet1!$S$76:$S$106</c:f>
              <c:numCache>
                <c:formatCode>General</c:formatCode>
                <c:ptCount val="31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  <c:pt idx="27">
                  <c:v>2017.0</c:v>
                </c:pt>
                <c:pt idx="28">
                  <c:v>2018.0</c:v>
                </c:pt>
                <c:pt idx="29">
                  <c:v>2019.0</c:v>
                </c:pt>
                <c:pt idx="30">
                  <c:v>2020.0</c:v>
                </c:pt>
              </c:numCache>
            </c:numRef>
          </c:xVal>
          <c:yVal>
            <c:numRef>
              <c:f>Sheet1!$AB$76:$AB$106</c:f>
              <c:numCache>
                <c:formatCode>General</c:formatCode>
                <c:ptCount val="31"/>
                <c:pt idx="0">
                  <c:v>0.008</c:v>
                </c:pt>
                <c:pt idx="1">
                  <c:v>0.008</c:v>
                </c:pt>
                <c:pt idx="2">
                  <c:v>0.008</c:v>
                </c:pt>
                <c:pt idx="3">
                  <c:v>0.008</c:v>
                </c:pt>
                <c:pt idx="4">
                  <c:v>0.008</c:v>
                </c:pt>
                <c:pt idx="5">
                  <c:v>0.008</c:v>
                </c:pt>
                <c:pt idx="6">
                  <c:v>0.008</c:v>
                </c:pt>
                <c:pt idx="7">
                  <c:v>0.008</c:v>
                </c:pt>
                <c:pt idx="8">
                  <c:v>0.008</c:v>
                </c:pt>
                <c:pt idx="9">
                  <c:v>0.008</c:v>
                </c:pt>
                <c:pt idx="10">
                  <c:v>0.016</c:v>
                </c:pt>
                <c:pt idx="11">
                  <c:v>0.016</c:v>
                </c:pt>
                <c:pt idx="12">
                  <c:v>0.016</c:v>
                </c:pt>
                <c:pt idx="13">
                  <c:v>0.016</c:v>
                </c:pt>
                <c:pt idx="14">
                  <c:v>0.016</c:v>
                </c:pt>
                <c:pt idx="15">
                  <c:v>0.016</c:v>
                </c:pt>
                <c:pt idx="16">
                  <c:v>0.016</c:v>
                </c:pt>
                <c:pt idx="17">
                  <c:v>0.016</c:v>
                </c:pt>
                <c:pt idx="18">
                  <c:v>0.016</c:v>
                </c:pt>
                <c:pt idx="19">
                  <c:v>0.016</c:v>
                </c:pt>
                <c:pt idx="20">
                  <c:v>0.007</c:v>
                </c:pt>
                <c:pt idx="21">
                  <c:v>0.007</c:v>
                </c:pt>
                <c:pt idx="22">
                  <c:v>0.007</c:v>
                </c:pt>
                <c:pt idx="23">
                  <c:v>0.007</c:v>
                </c:pt>
                <c:pt idx="24">
                  <c:v>0.007</c:v>
                </c:pt>
                <c:pt idx="25">
                  <c:v>0.007</c:v>
                </c:pt>
                <c:pt idx="26">
                  <c:v>0.007</c:v>
                </c:pt>
                <c:pt idx="27">
                  <c:v>0.007</c:v>
                </c:pt>
                <c:pt idx="28">
                  <c:v>0.007</c:v>
                </c:pt>
                <c:pt idx="29">
                  <c:v>0.007</c:v>
                </c:pt>
                <c:pt idx="30">
                  <c:v>0.007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Sheet1!$AC$4:$AC$5</c:f>
              <c:strCache>
                <c:ptCount val="2"/>
                <c:pt idx="0">
                  <c:v>PDF</c:v>
                </c:pt>
                <c:pt idx="1">
                  <c:v>Boden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Sheet1!$S$76:$S$106</c:f>
              <c:numCache>
                <c:formatCode>General</c:formatCode>
                <c:ptCount val="31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  <c:pt idx="27">
                  <c:v>2017.0</c:v>
                </c:pt>
                <c:pt idx="28">
                  <c:v>2018.0</c:v>
                </c:pt>
                <c:pt idx="29">
                  <c:v>2019.0</c:v>
                </c:pt>
                <c:pt idx="30">
                  <c:v>2020.0</c:v>
                </c:pt>
              </c:numCache>
            </c:numRef>
          </c:xVal>
          <c:yVal>
            <c:numRef>
              <c:f>Sheet1!$AC$76:$AC$106</c:f>
              <c:numCache>
                <c:formatCode>General</c:formatCode>
                <c:ptCount val="31"/>
                <c:pt idx="0">
                  <c:v>0.008</c:v>
                </c:pt>
                <c:pt idx="1">
                  <c:v>0.008</c:v>
                </c:pt>
                <c:pt idx="2">
                  <c:v>0.008</c:v>
                </c:pt>
                <c:pt idx="3">
                  <c:v>0.008</c:v>
                </c:pt>
                <c:pt idx="4">
                  <c:v>0.008</c:v>
                </c:pt>
                <c:pt idx="5">
                  <c:v>0.008</c:v>
                </c:pt>
                <c:pt idx="6">
                  <c:v>0.008</c:v>
                </c:pt>
                <c:pt idx="7">
                  <c:v>0.008</c:v>
                </c:pt>
                <c:pt idx="8">
                  <c:v>0.008</c:v>
                </c:pt>
                <c:pt idx="9">
                  <c:v>0.008</c:v>
                </c:pt>
                <c:pt idx="10">
                  <c:v>0.008</c:v>
                </c:pt>
                <c:pt idx="11">
                  <c:v>0.008</c:v>
                </c:pt>
                <c:pt idx="12">
                  <c:v>0.008</c:v>
                </c:pt>
                <c:pt idx="13">
                  <c:v>0.008</c:v>
                </c:pt>
                <c:pt idx="14">
                  <c:v>0.008</c:v>
                </c:pt>
                <c:pt idx="15">
                  <c:v>0.008</c:v>
                </c:pt>
                <c:pt idx="16">
                  <c:v>0.008</c:v>
                </c:pt>
                <c:pt idx="17">
                  <c:v>0.008</c:v>
                </c:pt>
                <c:pt idx="18">
                  <c:v>0.008</c:v>
                </c:pt>
                <c:pt idx="19">
                  <c:v>0.008</c:v>
                </c:pt>
                <c:pt idx="20">
                  <c:v>0.008</c:v>
                </c:pt>
                <c:pt idx="21">
                  <c:v>0.008</c:v>
                </c:pt>
                <c:pt idx="22">
                  <c:v>0.008</c:v>
                </c:pt>
                <c:pt idx="23">
                  <c:v>0.008</c:v>
                </c:pt>
                <c:pt idx="24">
                  <c:v>0.008</c:v>
                </c:pt>
                <c:pt idx="25">
                  <c:v>0.008</c:v>
                </c:pt>
                <c:pt idx="26">
                  <c:v>0.008</c:v>
                </c:pt>
                <c:pt idx="27">
                  <c:v>0.008</c:v>
                </c:pt>
                <c:pt idx="28">
                  <c:v>0.008</c:v>
                </c:pt>
                <c:pt idx="29">
                  <c:v>0.008</c:v>
                </c:pt>
                <c:pt idx="30">
                  <c:v>0.008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789232"/>
        <c:axId val="1815003952"/>
      </c:scatterChart>
      <c:valAx>
        <c:axId val="1821227408"/>
        <c:scaling>
          <c:orientation val="minMax"/>
          <c:max val="2021.0"/>
          <c:min val="1989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669984"/>
        <c:crosses val="autoZero"/>
        <c:crossBetween val="midCat"/>
      </c:valAx>
      <c:valAx>
        <c:axId val="182066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227408"/>
        <c:crosses val="autoZero"/>
        <c:crossBetween val="midCat"/>
      </c:valAx>
      <c:valAx>
        <c:axId val="1815003952"/>
        <c:scaling>
          <c:orientation val="minMax"/>
        </c:scaling>
        <c:delete val="0"/>
        <c:axPos val="r"/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789232"/>
        <c:crosses val="max"/>
        <c:crossBetween val="midCat"/>
      </c:valAx>
      <c:valAx>
        <c:axId val="1819789232"/>
        <c:scaling>
          <c:orientation val="minMax"/>
        </c:scaling>
        <c:delete val="1"/>
        <c:axPos val="b"/>
        <c:majorTickMark val="out"/>
        <c:minorTickMark val="none"/>
        <c:tickLblPos val="nextTo"/>
        <c:crossAx val="181500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EFH</a:t>
            </a:r>
            <a:r>
              <a:rPr lang="en-US" baseline="0"/>
              <a:t> &lt; 1947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Sheet1!$T$5</c:f>
              <c:strCache>
                <c:ptCount val="1"/>
                <c:pt idx="0">
                  <c:v>Flachdach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Sheet1!$S$6:$S$36</c:f>
              <c:numCache>
                <c:formatCode>General</c:formatCode>
                <c:ptCount val="31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  <c:pt idx="27">
                  <c:v>2017.0</c:v>
                </c:pt>
                <c:pt idx="28">
                  <c:v>2018.0</c:v>
                </c:pt>
                <c:pt idx="29">
                  <c:v>2019.0</c:v>
                </c:pt>
                <c:pt idx="30">
                  <c:v>2020.0</c:v>
                </c:pt>
              </c:numCache>
            </c:numRef>
          </c:xVal>
          <c:yVal>
            <c:numRef>
              <c:f>Sheet1!$T$6:$T$36</c:f>
              <c:numCache>
                <c:formatCode>0.000</c:formatCode>
                <c:ptCount val="31"/>
                <c:pt idx="0">
                  <c:v>0.210185185185185</c:v>
                </c:pt>
                <c:pt idx="1">
                  <c:v>0.224444444444444</c:v>
                </c:pt>
                <c:pt idx="2">
                  <c:v>0.238703703703704</c:v>
                </c:pt>
                <c:pt idx="3">
                  <c:v>0.252962962962963</c:v>
                </c:pt>
                <c:pt idx="4">
                  <c:v>0.267222222222222</c:v>
                </c:pt>
                <c:pt idx="5">
                  <c:v>0.281481481481481</c:v>
                </c:pt>
                <c:pt idx="6">
                  <c:v>0.295740740740741</c:v>
                </c:pt>
                <c:pt idx="7">
                  <c:v>0.31</c:v>
                </c:pt>
                <c:pt idx="8">
                  <c:v>0.324259259259259</c:v>
                </c:pt>
                <c:pt idx="9">
                  <c:v>0.338518518518518</c:v>
                </c:pt>
                <c:pt idx="10">
                  <c:v>0.352777777777778</c:v>
                </c:pt>
                <c:pt idx="11">
                  <c:v>0.367777777777778</c:v>
                </c:pt>
                <c:pt idx="12">
                  <c:v>0.382777777777778</c:v>
                </c:pt>
                <c:pt idx="13">
                  <c:v>0.397777777777778</c:v>
                </c:pt>
                <c:pt idx="14">
                  <c:v>0.412777777777778</c:v>
                </c:pt>
                <c:pt idx="15">
                  <c:v>0.427777777777778</c:v>
                </c:pt>
                <c:pt idx="16">
                  <c:v>0.442777777777778</c:v>
                </c:pt>
                <c:pt idx="17">
                  <c:v>0.457777777777778</c:v>
                </c:pt>
                <c:pt idx="18">
                  <c:v>0.472777777777778</c:v>
                </c:pt>
                <c:pt idx="19">
                  <c:v>0.487777777777778</c:v>
                </c:pt>
                <c:pt idx="20">
                  <c:v>0.502777777777778</c:v>
                </c:pt>
                <c:pt idx="21">
                  <c:v>0.514777777777778</c:v>
                </c:pt>
                <c:pt idx="22">
                  <c:v>0.526777777777778</c:v>
                </c:pt>
                <c:pt idx="23">
                  <c:v>0.538777777777778</c:v>
                </c:pt>
                <c:pt idx="24">
                  <c:v>0.550777777777778</c:v>
                </c:pt>
                <c:pt idx="25">
                  <c:v>0.562777777777778</c:v>
                </c:pt>
                <c:pt idx="26">
                  <c:v>0.574777777777778</c:v>
                </c:pt>
                <c:pt idx="27">
                  <c:v>0.586777777777778</c:v>
                </c:pt>
                <c:pt idx="28">
                  <c:v>0.598777777777778</c:v>
                </c:pt>
                <c:pt idx="29">
                  <c:v>0.610777777777778</c:v>
                </c:pt>
                <c:pt idx="30">
                  <c:v>0.622777777777778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Sheet1!$U$5</c:f>
              <c:strCache>
                <c:ptCount val="1"/>
                <c:pt idx="0">
                  <c:v>Steildach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Sheet1!$S$6:$S$36</c:f>
              <c:numCache>
                <c:formatCode>General</c:formatCode>
                <c:ptCount val="31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  <c:pt idx="27">
                  <c:v>2017.0</c:v>
                </c:pt>
                <c:pt idx="28">
                  <c:v>2018.0</c:v>
                </c:pt>
                <c:pt idx="29">
                  <c:v>2019.0</c:v>
                </c:pt>
                <c:pt idx="30">
                  <c:v>2020.0</c:v>
                </c:pt>
              </c:numCache>
            </c:numRef>
          </c:xVal>
          <c:yVal>
            <c:numRef>
              <c:f>Sheet1!$U$6:$U$36</c:f>
              <c:numCache>
                <c:formatCode>0.000</c:formatCode>
                <c:ptCount val="31"/>
                <c:pt idx="0">
                  <c:v>0.141203703703704</c:v>
                </c:pt>
                <c:pt idx="1">
                  <c:v>0.149203703703704</c:v>
                </c:pt>
                <c:pt idx="2">
                  <c:v>0.157203703703704</c:v>
                </c:pt>
                <c:pt idx="3">
                  <c:v>0.165203703703704</c:v>
                </c:pt>
                <c:pt idx="4">
                  <c:v>0.173203703703704</c:v>
                </c:pt>
                <c:pt idx="5">
                  <c:v>0.181203703703704</c:v>
                </c:pt>
                <c:pt idx="6">
                  <c:v>0.189203703703704</c:v>
                </c:pt>
                <c:pt idx="7">
                  <c:v>0.197203703703704</c:v>
                </c:pt>
                <c:pt idx="8">
                  <c:v>0.205203703703704</c:v>
                </c:pt>
                <c:pt idx="9">
                  <c:v>0.213203703703704</c:v>
                </c:pt>
                <c:pt idx="10">
                  <c:v>0.221203703703704</c:v>
                </c:pt>
                <c:pt idx="11">
                  <c:v>0.229203703703704</c:v>
                </c:pt>
                <c:pt idx="12">
                  <c:v>0.237203703703704</c:v>
                </c:pt>
                <c:pt idx="13">
                  <c:v>0.245203703703704</c:v>
                </c:pt>
                <c:pt idx="14">
                  <c:v>0.253203703703704</c:v>
                </c:pt>
                <c:pt idx="15">
                  <c:v>0.261203703703704</c:v>
                </c:pt>
                <c:pt idx="16">
                  <c:v>0.269203703703704</c:v>
                </c:pt>
                <c:pt idx="17">
                  <c:v>0.277203703703704</c:v>
                </c:pt>
                <c:pt idx="18">
                  <c:v>0.285203703703704</c:v>
                </c:pt>
                <c:pt idx="19">
                  <c:v>0.293203703703704</c:v>
                </c:pt>
                <c:pt idx="20">
                  <c:v>0.301203703703704</c:v>
                </c:pt>
                <c:pt idx="21">
                  <c:v>0.308203703703704</c:v>
                </c:pt>
                <c:pt idx="22">
                  <c:v>0.315203703703704</c:v>
                </c:pt>
                <c:pt idx="23">
                  <c:v>0.322203703703704</c:v>
                </c:pt>
                <c:pt idx="24">
                  <c:v>0.329203703703704</c:v>
                </c:pt>
                <c:pt idx="25">
                  <c:v>0.336203703703704</c:v>
                </c:pt>
                <c:pt idx="26">
                  <c:v>0.343203703703704</c:v>
                </c:pt>
                <c:pt idx="27">
                  <c:v>0.350203703703704</c:v>
                </c:pt>
                <c:pt idx="28">
                  <c:v>0.357203703703704</c:v>
                </c:pt>
                <c:pt idx="29">
                  <c:v>0.364203703703704</c:v>
                </c:pt>
                <c:pt idx="30">
                  <c:v>0.371203703703704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Sheet1!$V$5</c:f>
              <c:strCache>
                <c:ptCount val="1"/>
                <c:pt idx="0">
                  <c:v>Wand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Sheet1!$S$6:$S$36</c:f>
              <c:numCache>
                <c:formatCode>General</c:formatCode>
                <c:ptCount val="31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  <c:pt idx="27">
                  <c:v>2017.0</c:v>
                </c:pt>
                <c:pt idx="28">
                  <c:v>2018.0</c:v>
                </c:pt>
                <c:pt idx="29">
                  <c:v>2019.0</c:v>
                </c:pt>
                <c:pt idx="30">
                  <c:v>2020.0</c:v>
                </c:pt>
              </c:numCache>
            </c:numRef>
          </c:xVal>
          <c:yVal>
            <c:numRef>
              <c:f>Sheet1!$V$6:$V$36</c:f>
              <c:numCache>
                <c:formatCode>0.000</c:formatCode>
                <c:ptCount val="31"/>
                <c:pt idx="0">
                  <c:v>0.189814814814815</c:v>
                </c:pt>
                <c:pt idx="1">
                  <c:v>0.196898148148148</c:v>
                </c:pt>
                <c:pt idx="2">
                  <c:v>0.203981481481481</c:v>
                </c:pt>
                <c:pt idx="3">
                  <c:v>0.211064814814815</c:v>
                </c:pt>
                <c:pt idx="4">
                  <c:v>0.218148148148148</c:v>
                </c:pt>
                <c:pt idx="5">
                  <c:v>0.225231481481481</c:v>
                </c:pt>
                <c:pt idx="6">
                  <c:v>0.232314814814815</c:v>
                </c:pt>
                <c:pt idx="7">
                  <c:v>0.239398148148148</c:v>
                </c:pt>
                <c:pt idx="8">
                  <c:v>0.246481481481481</c:v>
                </c:pt>
                <c:pt idx="9">
                  <c:v>0.253564814814815</c:v>
                </c:pt>
                <c:pt idx="10">
                  <c:v>0.260648148148148</c:v>
                </c:pt>
                <c:pt idx="11">
                  <c:v>0.267648148148148</c:v>
                </c:pt>
                <c:pt idx="12">
                  <c:v>0.274648148148148</c:v>
                </c:pt>
                <c:pt idx="13">
                  <c:v>0.281648148148148</c:v>
                </c:pt>
                <c:pt idx="14">
                  <c:v>0.288648148148148</c:v>
                </c:pt>
                <c:pt idx="15">
                  <c:v>0.295648148148148</c:v>
                </c:pt>
                <c:pt idx="16">
                  <c:v>0.302648148148148</c:v>
                </c:pt>
                <c:pt idx="17">
                  <c:v>0.309648148148148</c:v>
                </c:pt>
                <c:pt idx="18">
                  <c:v>0.316648148148148</c:v>
                </c:pt>
                <c:pt idx="19">
                  <c:v>0.323648148148148</c:v>
                </c:pt>
                <c:pt idx="20">
                  <c:v>0.330648148148148</c:v>
                </c:pt>
                <c:pt idx="21">
                  <c:v>0.337148148148148</c:v>
                </c:pt>
                <c:pt idx="22">
                  <c:v>0.343648148148148</c:v>
                </c:pt>
                <c:pt idx="23">
                  <c:v>0.350148148148148</c:v>
                </c:pt>
                <c:pt idx="24">
                  <c:v>0.356648148148148</c:v>
                </c:pt>
                <c:pt idx="25">
                  <c:v>0.363148148148148</c:v>
                </c:pt>
                <c:pt idx="26">
                  <c:v>0.369648148148148</c:v>
                </c:pt>
                <c:pt idx="27">
                  <c:v>0.376148148148148</c:v>
                </c:pt>
                <c:pt idx="28">
                  <c:v>0.382648148148148</c:v>
                </c:pt>
                <c:pt idx="29">
                  <c:v>0.389148148148148</c:v>
                </c:pt>
                <c:pt idx="30">
                  <c:v>0.395648148148148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Sheet1!$W$5</c:f>
              <c:strCache>
                <c:ptCount val="1"/>
                <c:pt idx="0">
                  <c:v>Fenster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Sheet1!$S$6:$S$36</c:f>
              <c:numCache>
                <c:formatCode>General</c:formatCode>
                <c:ptCount val="31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  <c:pt idx="27">
                  <c:v>2017.0</c:v>
                </c:pt>
                <c:pt idx="28">
                  <c:v>2018.0</c:v>
                </c:pt>
                <c:pt idx="29">
                  <c:v>2019.0</c:v>
                </c:pt>
                <c:pt idx="30">
                  <c:v>2020.0</c:v>
                </c:pt>
              </c:numCache>
            </c:numRef>
          </c:xVal>
          <c:yVal>
            <c:numRef>
              <c:f>Sheet1!$W$6:$W$36</c:f>
              <c:numCache>
                <c:formatCode>0.000</c:formatCode>
                <c:ptCount val="31"/>
                <c:pt idx="0">
                  <c:v>0.390853658536585</c:v>
                </c:pt>
                <c:pt idx="1">
                  <c:v>0.40780487804878</c:v>
                </c:pt>
                <c:pt idx="2">
                  <c:v>0.424756097560976</c:v>
                </c:pt>
                <c:pt idx="3">
                  <c:v>0.441707317073171</c:v>
                </c:pt>
                <c:pt idx="4">
                  <c:v>0.458658536585366</c:v>
                </c:pt>
                <c:pt idx="5">
                  <c:v>0.475609756097561</c:v>
                </c:pt>
                <c:pt idx="6">
                  <c:v>0.492560975609756</c:v>
                </c:pt>
                <c:pt idx="7">
                  <c:v>0.509512195121951</c:v>
                </c:pt>
                <c:pt idx="8">
                  <c:v>0.526463414634146</c:v>
                </c:pt>
                <c:pt idx="9">
                  <c:v>0.543414634146342</c:v>
                </c:pt>
                <c:pt idx="10">
                  <c:v>0.560365853658537</c:v>
                </c:pt>
                <c:pt idx="11">
                  <c:v>0.573365853658537</c:v>
                </c:pt>
                <c:pt idx="12">
                  <c:v>0.586365853658537</c:v>
                </c:pt>
                <c:pt idx="13">
                  <c:v>0.599365853658537</c:v>
                </c:pt>
                <c:pt idx="14">
                  <c:v>0.612365853658537</c:v>
                </c:pt>
                <c:pt idx="15">
                  <c:v>0.625365853658537</c:v>
                </c:pt>
                <c:pt idx="16">
                  <c:v>0.638365853658537</c:v>
                </c:pt>
                <c:pt idx="17">
                  <c:v>0.651365853658537</c:v>
                </c:pt>
                <c:pt idx="18">
                  <c:v>0.664365853658537</c:v>
                </c:pt>
                <c:pt idx="19">
                  <c:v>0.677365853658537</c:v>
                </c:pt>
                <c:pt idx="20">
                  <c:v>0.690365853658537</c:v>
                </c:pt>
                <c:pt idx="21">
                  <c:v>0.698365853658537</c:v>
                </c:pt>
                <c:pt idx="22">
                  <c:v>0.706365853658537</c:v>
                </c:pt>
                <c:pt idx="23">
                  <c:v>0.714365853658537</c:v>
                </c:pt>
                <c:pt idx="24">
                  <c:v>0.722365853658537</c:v>
                </c:pt>
                <c:pt idx="25">
                  <c:v>0.730365853658537</c:v>
                </c:pt>
                <c:pt idx="26">
                  <c:v>0.738365853658537</c:v>
                </c:pt>
                <c:pt idx="27">
                  <c:v>0.746365853658537</c:v>
                </c:pt>
                <c:pt idx="28">
                  <c:v>0.754365853658537</c:v>
                </c:pt>
                <c:pt idx="29">
                  <c:v>0.762365853658537</c:v>
                </c:pt>
                <c:pt idx="30">
                  <c:v>0.770365853658537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Sheet1!$X$5</c:f>
              <c:strCache>
                <c:ptCount val="1"/>
                <c:pt idx="0">
                  <c:v>Boden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Sheet1!$S$6:$S$36</c:f>
              <c:numCache>
                <c:formatCode>General</c:formatCode>
                <c:ptCount val="31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  <c:pt idx="27">
                  <c:v>2017.0</c:v>
                </c:pt>
                <c:pt idx="28">
                  <c:v>2018.0</c:v>
                </c:pt>
                <c:pt idx="29">
                  <c:v>2019.0</c:v>
                </c:pt>
                <c:pt idx="30">
                  <c:v>2020.0</c:v>
                </c:pt>
              </c:numCache>
            </c:numRef>
          </c:xVal>
          <c:yVal>
            <c:numRef>
              <c:f>Sheet1!$X$6:$X$36</c:f>
              <c:numCache>
                <c:formatCode>0.000</c:formatCode>
                <c:ptCount val="31"/>
                <c:pt idx="0">
                  <c:v>0.156481481481481</c:v>
                </c:pt>
                <c:pt idx="1">
                  <c:v>0.167314814814815</c:v>
                </c:pt>
                <c:pt idx="2">
                  <c:v>0.178148148148148</c:v>
                </c:pt>
                <c:pt idx="3">
                  <c:v>0.188981481481481</c:v>
                </c:pt>
                <c:pt idx="4">
                  <c:v>0.199814814814815</c:v>
                </c:pt>
                <c:pt idx="5">
                  <c:v>0.210648148148148</c:v>
                </c:pt>
                <c:pt idx="6">
                  <c:v>0.221481481481481</c:v>
                </c:pt>
                <c:pt idx="7">
                  <c:v>0.232314814814815</c:v>
                </c:pt>
                <c:pt idx="8">
                  <c:v>0.243148148148148</c:v>
                </c:pt>
                <c:pt idx="9">
                  <c:v>0.253981481481481</c:v>
                </c:pt>
                <c:pt idx="10">
                  <c:v>0.264814814814815</c:v>
                </c:pt>
                <c:pt idx="11">
                  <c:v>0.272314814814815</c:v>
                </c:pt>
                <c:pt idx="12">
                  <c:v>0.279814814814815</c:v>
                </c:pt>
                <c:pt idx="13">
                  <c:v>0.287314814814815</c:v>
                </c:pt>
                <c:pt idx="14">
                  <c:v>0.294814814814815</c:v>
                </c:pt>
                <c:pt idx="15">
                  <c:v>0.302314814814815</c:v>
                </c:pt>
                <c:pt idx="16">
                  <c:v>0.309814814814815</c:v>
                </c:pt>
                <c:pt idx="17">
                  <c:v>0.317314814814815</c:v>
                </c:pt>
                <c:pt idx="18">
                  <c:v>0.324814814814815</c:v>
                </c:pt>
                <c:pt idx="19">
                  <c:v>0.332314814814815</c:v>
                </c:pt>
                <c:pt idx="20">
                  <c:v>0.339814814814815</c:v>
                </c:pt>
                <c:pt idx="21">
                  <c:v>0.347314814814815</c:v>
                </c:pt>
                <c:pt idx="22">
                  <c:v>0.354814814814815</c:v>
                </c:pt>
                <c:pt idx="23">
                  <c:v>0.362314814814815</c:v>
                </c:pt>
                <c:pt idx="24">
                  <c:v>0.369814814814815</c:v>
                </c:pt>
                <c:pt idx="25">
                  <c:v>0.377314814814815</c:v>
                </c:pt>
                <c:pt idx="26">
                  <c:v>0.384814814814815</c:v>
                </c:pt>
                <c:pt idx="27">
                  <c:v>0.392314814814815</c:v>
                </c:pt>
                <c:pt idx="28">
                  <c:v>0.399814814814815</c:v>
                </c:pt>
                <c:pt idx="29">
                  <c:v>0.407314814814815</c:v>
                </c:pt>
                <c:pt idx="30">
                  <c:v>0.414814814814815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678992"/>
        <c:axId val="1826682448"/>
      </c:scatterChart>
      <c:valAx>
        <c:axId val="1826678992"/>
        <c:scaling>
          <c:orientation val="minMax"/>
          <c:max val="2021.0"/>
          <c:min val="1989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82448"/>
        <c:crosses val="autoZero"/>
        <c:crossBetween val="midCat"/>
      </c:valAx>
      <c:valAx>
        <c:axId val="182668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7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EFH</a:t>
            </a:r>
            <a:r>
              <a:rPr lang="en-US" baseline="0"/>
              <a:t> &lt; 1947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Sheet1!$T$5</c:f>
              <c:strCache>
                <c:ptCount val="1"/>
                <c:pt idx="0">
                  <c:v>Flachdach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Sheet1!$S$6:$S$36</c:f>
              <c:numCache>
                <c:formatCode>General</c:formatCode>
                <c:ptCount val="31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  <c:pt idx="27">
                  <c:v>2017.0</c:v>
                </c:pt>
                <c:pt idx="28">
                  <c:v>2018.0</c:v>
                </c:pt>
                <c:pt idx="29">
                  <c:v>2019.0</c:v>
                </c:pt>
                <c:pt idx="30">
                  <c:v>2020.0</c:v>
                </c:pt>
              </c:numCache>
            </c:numRef>
          </c:xVal>
          <c:yVal>
            <c:numRef>
              <c:f>Sheet1!$T$6:$T$36</c:f>
              <c:numCache>
                <c:formatCode>0.000</c:formatCode>
                <c:ptCount val="31"/>
                <c:pt idx="0">
                  <c:v>0.210185185185185</c:v>
                </c:pt>
                <c:pt idx="1">
                  <c:v>0.224444444444444</c:v>
                </c:pt>
                <c:pt idx="2">
                  <c:v>0.238703703703704</c:v>
                </c:pt>
                <c:pt idx="3">
                  <c:v>0.252962962962963</c:v>
                </c:pt>
                <c:pt idx="4">
                  <c:v>0.267222222222222</c:v>
                </c:pt>
                <c:pt idx="5">
                  <c:v>0.281481481481481</c:v>
                </c:pt>
                <c:pt idx="6">
                  <c:v>0.295740740740741</c:v>
                </c:pt>
                <c:pt idx="7">
                  <c:v>0.31</c:v>
                </c:pt>
                <c:pt idx="8">
                  <c:v>0.324259259259259</c:v>
                </c:pt>
                <c:pt idx="9">
                  <c:v>0.338518518518518</c:v>
                </c:pt>
                <c:pt idx="10">
                  <c:v>0.352777777777778</c:v>
                </c:pt>
                <c:pt idx="11">
                  <c:v>0.367777777777778</c:v>
                </c:pt>
                <c:pt idx="12">
                  <c:v>0.382777777777778</c:v>
                </c:pt>
                <c:pt idx="13">
                  <c:v>0.397777777777778</c:v>
                </c:pt>
                <c:pt idx="14">
                  <c:v>0.412777777777778</c:v>
                </c:pt>
                <c:pt idx="15">
                  <c:v>0.427777777777778</c:v>
                </c:pt>
                <c:pt idx="16">
                  <c:v>0.442777777777778</c:v>
                </c:pt>
                <c:pt idx="17">
                  <c:v>0.457777777777778</c:v>
                </c:pt>
                <c:pt idx="18">
                  <c:v>0.472777777777778</c:v>
                </c:pt>
                <c:pt idx="19">
                  <c:v>0.487777777777778</c:v>
                </c:pt>
                <c:pt idx="20">
                  <c:v>0.502777777777778</c:v>
                </c:pt>
                <c:pt idx="21">
                  <c:v>0.514777777777778</c:v>
                </c:pt>
                <c:pt idx="22">
                  <c:v>0.526777777777778</c:v>
                </c:pt>
                <c:pt idx="23">
                  <c:v>0.538777777777778</c:v>
                </c:pt>
                <c:pt idx="24">
                  <c:v>0.550777777777778</c:v>
                </c:pt>
                <c:pt idx="25">
                  <c:v>0.562777777777778</c:v>
                </c:pt>
                <c:pt idx="26">
                  <c:v>0.574777777777778</c:v>
                </c:pt>
                <c:pt idx="27">
                  <c:v>0.586777777777778</c:v>
                </c:pt>
                <c:pt idx="28">
                  <c:v>0.598777777777778</c:v>
                </c:pt>
                <c:pt idx="29">
                  <c:v>0.610777777777778</c:v>
                </c:pt>
                <c:pt idx="30">
                  <c:v>0.622777777777778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Sheet1!$U$5</c:f>
              <c:strCache>
                <c:ptCount val="1"/>
                <c:pt idx="0">
                  <c:v>Steildach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Sheet1!$S$6:$S$36</c:f>
              <c:numCache>
                <c:formatCode>General</c:formatCode>
                <c:ptCount val="31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  <c:pt idx="27">
                  <c:v>2017.0</c:v>
                </c:pt>
                <c:pt idx="28">
                  <c:v>2018.0</c:v>
                </c:pt>
                <c:pt idx="29">
                  <c:v>2019.0</c:v>
                </c:pt>
                <c:pt idx="30">
                  <c:v>2020.0</c:v>
                </c:pt>
              </c:numCache>
            </c:numRef>
          </c:xVal>
          <c:yVal>
            <c:numRef>
              <c:f>Sheet1!$U$6:$U$36</c:f>
              <c:numCache>
                <c:formatCode>0.000</c:formatCode>
                <c:ptCount val="31"/>
                <c:pt idx="0">
                  <c:v>0.141203703703704</c:v>
                </c:pt>
                <c:pt idx="1">
                  <c:v>0.149203703703704</c:v>
                </c:pt>
                <c:pt idx="2">
                  <c:v>0.157203703703704</c:v>
                </c:pt>
                <c:pt idx="3">
                  <c:v>0.165203703703704</c:v>
                </c:pt>
                <c:pt idx="4">
                  <c:v>0.173203703703704</c:v>
                </c:pt>
                <c:pt idx="5">
                  <c:v>0.181203703703704</c:v>
                </c:pt>
                <c:pt idx="6">
                  <c:v>0.189203703703704</c:v>
                </c:pt>
                <c:pt idx="7">
                  <c:v>0.197203703703704</c:v>
                </c:pt>
                <c:pt idx="8">
                  <c:v>0.205203703703704</c:v>
                </c:pt>
                <c:pt idx="9">
                  <c:v>0.213203703703704</c:v>
                </c:pt>
                <c:pt idx="10">
                  <c:v>0.221203703703704</c:v>
                </c:pt>
                <c:pt idx="11">
                  <c:v>0.229203703703704</c:v>
                </c:pt>
                <c:pt idx="12">
                  <c:v>0.237203703703704</c:v>
                </c:pt>
                <c:pt idx="13">
                  <c:v>0.245203703703704</c:v>
                </c:pt>
                <c:pt idx="14">
                  <c:v>0.253203703703704</c:v>
                </c:pt>
                <c:pt idx="15">
                  <c:v>0.261203703703704</c:v>
                </c:pt>
                <c:pt idx="16">
                  <c:v>0.269203703703704</c:v>
                </c:pt>
                <c:pt idx="17">
                  <c:v>0.277203703703704</c:v>
                </c:pt>
                <c:pt idx="18">
                  <c:v>0.285203703703704</c:v>
                </c:pt>
                <c:pt idx="19">
                  <c:v>0.293203703703704</c:v>
                </c:pt>
                <c:pt idx="20">
                  <c:v>0.301203703703704</c:v>
                </c:pt>
                <c:pt idx="21">
                  <c:v>0.308203703703704</c:v>
                </c:pt>
                <c:pt idx="22">
                  <c:v>0.315203703703704</c:v>
                </c:pt>
                <c:pt idx="23">
                  <c:v>0.322203703703704</c:v>
                </c:pt>
                <c:pt idx="24">
                  <c:v>0.329203703703704</c:v>
                </c:pt>
                <c:pt idx="25">
                  <c:v>0.336203703703704</c:v>
                </c:pt>
                <c:pt idx="26">
                  <c:v>0.343203703703704</c:v>
                </c:pt>
                <c:pt idx="27">
                  <c:v>0.350203703703704</c:v>
                </c:pt>
                <c:pt idx="28">
                  <c:v>0.357203703703704</c:v>
                </c:pt>
                <c:pt idx="29">
                  <c:v>0.364203703703704</c:v>
                </c:pt>
                <c:pt idx="30">
                  <c:v>0.371203703703704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Sheet1!$V$5</c:f>
              <c:strCache>
                <c:ptCount val="1"/>
                <c:pt idx="0">
                  <c:v>Wand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Sheet1!$S$6:$S$36</c:f>
              <c:numCache>
                <c:formatCode>General</c:formatCode>
                <c:ptCount val="31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  <c:pt idx="27">
                  <c:v>2017.0</c:v>
                </c:pt>
                <c:pt idx="28">
                  <c:v>2018.0</c:v>
                </c:pt>
                <c:pt idx="29">
                  <c:v>2019.0</c:v>
                </c:pt>
                <c:pt idx="30">
                  <c:v>2020.0</c:v>
                </c:pt>
              </c:numCache>
            </c:numRef>
          </c:xVal>
          <c:yVal>
            <c:numRef>
              <c:f>Sheet1!$V$6:$V$36</c:f>
              <c:numCache>
                <c:formatCode>0.000</c:formatCode>
                <c:ptCount val="31"/>
                <c:pt idx="0">
                  <c:v>0.189814814814815</c:v>
                </c:pt>
                <c:pt idx="1">
                  <c:v>0.196898148148148</c:v>
                </c:pt>
                <c:pt idx="2">
                  <c:v>0.203981481481481</c:v>
                </c:pt>
                <c:pt idx="3">
                  <c:v>0.211064814814815</c:v>
                </c:pt>
                <c:pt idx="4">
                  <c:v>0.218148148148148</c:v>
                </c:pt>
                <c:pt idx="5">
                  <c:v>0.225231481481481</c:v>
                </c:pt>
                <c:pt idx="6">
                  <c:v>0.232314814814815</c:v>
                </c:pt>
                <c:pt idx="7">
                  <c:v>0.239398148148148</c:v>
                </c:pt>
                <c:pt idx="8">
                  <c:v>0.246481481481481</c:v>
                </c:pt>
                <c:pt idx="9">
                  <c:v>0.253564814814815</c:v>
                </c:pt>
                <c:pt idx="10">
                  <c:v>0.260648148148148</c:v>
                </c:pt>
                <c:pt idx="11">
                  <c:v>0.267648148148148</c:v>
                </c:pt>
                <c:pt idx="12">
                  <c:v>0.274648148148148</c:v>
                </c:pt>
                <c:pt idx="13">
                  <c:v>0.281648148148148</c:v>
                </c:pt>
                <c:pt idx="14">
                  <c:v>0.288648148148148</c:v>
                </c:pt>
                <c:pt idx="15">
                  <c:v>0.295648148148148</c:v>
                </c:pt>
                <c:pt idx="16">
                  <c:v>0.302648148148148</c:v>
                </c:pt>
                <c:pt idx="17">
                  <c:v>0.309648148148148</c:v>
                </c:pt>
                <c:pt idx="18">
                  <c:v>0.316648148148148</c:v>
                </c:pt>
                <c:pt idx="19">
                  <c:v>0.323648148148148</c:v>
                </c:pt>
                <c:pt idx="20">
                  <c:v>0.330648148148148</c:v>
                </c:pt>
                <c:pt idx="21">
                  <c:v>0.337148148148148</c:v>
                </c:pt>
                <c:pt idx="22">
                  <c:v>0.343648148148148</c:v>
                </c:pt>
                <c:pt idx="23">
                  <c:v>0.350148148148148</c:v>
                </c:pt>
                <c:pt idx="24">
                  <c:v>0.356648148148148</c:v>
                </c:pt>
                <c:pt idx="25">
                  <c:v>0.363148148148148</c:v>
                </c:pt>
                <c:pt idx="26">
                  <c:v>0.369648148148148</c:v>
                </c:pt>
                <c:pt idx="27">
                  <c:v>0.376148148148148</c:v>
                </c:pt>
                <c:pt idx="28">
                  <c:v>0.382648148148148</c:v>
                </c:pt>
                <c:pt idx="29">
                  <c:v>0.389148148148148</c:v>
                </c:pt>
                <c:pt idx="30">
                  <c:v>0.395648148148148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Sheet1!$W$5</c:f>
              <c:strCache>
                <c:ptCount val="1"/>
                <c:pt idx="0">
                  <c:v>Fenster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Sheet1!$S$6:$S$36</c:f>
              <c:numCache>
                <c:formatCode>General</c:formatCode>
                <c:ptCount val="31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  <c:pt idx="27">
                  <c:v>2017.0</c:v>
                </c:pt>
                <c:pt idx="28">
                  <c:v>2018.0</c:v>
                </c:pt>
                <c:pt idx="29">
                  <c:v>2019.0</c:v>
                </c:pt>
                <c:pt idx="30">
                  <c:v>2020.0</c:v>
                </c:pt>
              </c:numCache>
            </c:numRef>
          </c:xVal>
          <c:yVal>
            <c:numRef>
              <c:f>Sheet1!$W$6:$W$36</c:f>
              <c:numCache>
                <c:formatCode>0.000</c:formatCode>
                <c:ptCount val="31"/>
                <c:pt idx="0">
                  <c:v>0.390853658536585</c:v>
                </c:pt>
                <c:pt idx="1">
                  <c:v>0.40780487804878</c:v>
                </c:pt>
                <c:pt idx="2">
                  <c:v>0.424756097560976</c:v>
                </c:pt>
                <c:pt idx="3">
                  <c:v>0.441707317073171</c:v>
                </c:pt>
                <c:pt idx="4">
                  <c:v>0.458658536585366</c:v>
                </c:pt>
                <c:pt idx="5">
                  <c:v>0.475609756097561</c:v>
                </c:pt>
                <c:pt idx="6">
                  <c:v>0.492560975609756</c:v>
                </c:pt>
                <c:pt idx="7">
                  <c:v>0.509512195121951</c:v>
                </c:pt>
                <c:pt idx="8">
                  <c:v>0.526463414634146</c:v>
                </c:pt>
                <c:pt idx="9">
                  <c:v>0.543414634146342</c:v>
                </c:pt>
                <c:pt idx="10">
                  <c:v>0.560365853658537</c:v>
                </c:pt>
                <c:pt idx="11">
                  <c:v>0.573365853658537</c:v>
                </c:pt>
                <c:pt idx="12">
                  <c:v>0.586365853658537</c:v>
                </c:pt>
                <c:pt idx="13">
                  <c:v>0.599365853658537</c:v>
                </c:pt>
                <c:pt idx="14">
                  <c:v>0.612365853658537</c:v>
                </c:pt>
                <c:pt idx="15">
                  <c:v>0.625365853658537</c:v>
                </c:pt>
                <c:pt idx="16">
                  <c:v>0.638365853658537</c:v>
                </c:pt>
                <c:pt idx="17">
                  <c:v>0.651365853658537</c:v>
                </c:pt>
                <c:pt idx="18">
                  <c:v>0.664365853658537</c:v>
                </c:pt>
                <c:pt idx="19">
                  <c:v>0.677365853658537</c:v>
                </c:pt>
                <c:pt idx="20">
                  <c:v>0.690365853658537</c:v>
                </c:pt>
                <c:pt idx="21">
                  <c:v>0.698365853658537</c:v>
                </c:pt>
                <c:pt idx="22">
                  <c:v>0.706365853658537</c:v>
                </c:pt>
                <c:pt idx="23">
                  <c:v>0.714365853658537</c:v>
                </c:pt>
                <c:pt idx="24">
                  <c:v>0.722365853658537</c:v>
                </c:pt>
                <c:pt idx="25">
                  <c:v>0.730365853658537</c:v>
                </c:pt>
                <c:pt idx="26">
                  <c:v>0.738365853658537</c:v>
                </c:pt>
                <c:pt idx="27">
                  <c:v>0.746365853658537</c:v>
                </c:pt>
                <c:pt idx="28">
                  <c:v>0.754365853658537</c:v>
                </c:pt>
                <c:pt idx="29">
                  <c:v>0.762365853658537</c:v>
                </c:pt>
                <c:pt idx="30">
                  <c:v>0.770365853658537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Sheet1!$X$5</c:f>
              <c:strCache>
                <c:ptCount val="1"/>
                <c:pt idx="0">
                  <c:v>Boden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Sheet1!$S$6:$S$36</c:f>
              <c:numCache>
                <c:formatCode>General</c:formatCode>
                <c:ptCount val="31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  <c:pt idx="27">
                  <c:v>2017.0</c:v>
                </c:pt>
                <c:pt idx="28">
                  <c:v>2018.0</c:v>
                </c:pt>
                <c:pt idx="29">
                  <c:v>2019.0</c:v>
                </c:pt>
                <c:pt idx="30">
                  <c:v>2020.0</c:v>
                </c:pt>
              </c:numCache>
            </c:numRef>
          </c:xVal>
          <c:yVal>
            <c:numRef>
              <c:f>Sheet1!$X$6:$X$36</c:f>
              <c:numCache>
                <c:formatCode>0.000</c:formatCode>
                <c:ptCount val="31"/>
                <c:pt idx="0">
                  <c:v>0.156481481481481</c:v>
                </c:pt>
                <c:pt idx="1">
                  <c:v>0.167314814814815</c:v>
                </c:pt>
                <c:pt idx="2">
                  <c:v>0.178148148148148</c:v>
                </c:pt>
                <c:pt idx="3">
                  <c:v>0.188981481481481</c:v>
                </c:pt>
                <c:pt idx="4">
                  <c:v>0.199814814814815</c:v>
                </c:pt>
                <c:pt idx="5">
                  <c:v>0.210648148148148</c:v>
                </c:pt>
                <c:pt idx="6">
                  <c:v>0.221481481481481</c:v>
                </c:pt>
                <c:pt idx="7">
                  <c:v>0.232314814814815</c:v>
                </c:pt>
                <c:pt idx="8">
                  <c:v>0.243148148148148</c:v>
                </c:pt>
                <c:pt idx="9">
                  <c:v>0.253981481481481</c:v>
                </c:pt>
                <c:pt idx="10">
                  <c:v>0.264814814814815</c:v>
                </c:pt>
                <c:pt idx="11">
                  <c:v>0.272314814814815</c:v>
                </c:pt>
                <c:pt idx="12">
                  <c:v>0.279814814814815</c:v>
                </c:pt>
                <c:pt idx="13">
                  <c:v>0.287314814814815</c:v>
                </c:pt>
                <c:pt idx="14">
                  <c:v>0.294814814814815</c:v>
                </c:pt>
                <c:pt idx="15">
                  <c:v>0.302314814814815</c:v>
                </c:pt>
                <c:pt idx="16">
                  <c:v>0.309814814814815</c:v>
                </c:pt>
                <c:pt idx="17">
                  <c:v>0.317314814814815</c:v>
                </c:pt>
                <c:pt idx="18">
                  <c:v>0.324814814814815</c:v>
                </c:pt>
                <c:pt idx="19">
                  <c:v>0.332314814814815</c:v>
                </c:pt>
                <c:pt idx="20">
                  <c:v>0.339814814814815</c:v>
                </c:pt>
                <c:pt idx="21">
                  <c:v>0.347314814814815</c:v>
                </c:pt>
                <c:pt idx="22">
                  <c:v>0.354814814814815</c:v>
                </c:pt>
                <c:pt idx="23">
                  <c:v>0.362314814814815</c:v>
                </c:pt>
                <c:pt idx="24">
                  <c:v>0.369814814814815</c:v>
                </c:pt>
                <c:pt idx="25">
                  <c:v>0.377314814814815</c:v>
                </c:pt>
                <c:pt idx="26">
                  <c:v>0.384814814814815</c:v>
                </c:pt>
                <c:pt idx="27">
                  <c:v>0.392314814814815</c:v>
                </c:pt>
                <c:pt idx="28">
                  <c:v>0.399814814814815</c:v>
                </c:pt>
                <c:pt idx="29">
                  <c:v>0.407314814814815</c:v>
                </c:pt>
                <c:pt idx="30">
                  <c:v>0.414814814814815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207456"/>
        <c:axId val="1818695696"/>
      </c:scatterChart>
      <c:valAx>
        <c:axId val="1824207456"/>
        <c:scaling>
          <c:orientation val="minMax"/>
          <c:max val="2021.0"/>
          <c:min val="1989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695696"/>
        <c:crosses val="autoZero"/>
        <c:crossBetween val="midCat"/>
      </c:valAx>
      <c:valAx>
        <c:axId val="181869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20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MFH </a:t>
            </a:r>
            <a:r>
              <a:rPr lang="en-US" baseline="0"/>
              <a:t>&lt; 1947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Sheet1!$T$5</c:f>
              <c:strCache>
                <c:ptCount val="1"/>
                <c:pt idx="0">
                  <c:v>Flachdach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Sheet1!$S$41:$S$71</c:f>
              <c:numCache>
                <c:formatCode>General</c:formatCode>
                <c:ptCount val="31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  <c:pt idx="27">
                  <c:v>2017.0</c:v>
                </c:pt>
                <c:pt idx="28">
                  <c:v>2018.0</c:v>
                </c:pt>
                <c:pt idx="29">
                  <c:v>2019.0</c:v>
                </c:pt>
                <c:pt idx="30">
                  <c:v>2020.0</c:v>
                </c:pt>
              </c:numCache>
            </c:numRef>
          </c:xVal>
          <c:yVal>
            <c:numRef>
              <c:f>Sheet1!$T$41:$T$71</c:f>
              <c:numCache>
                <c:formatCode>0.000</c:formatCode>
                <c:ptCount val="31"/>
                <c:pt idx="0">
                  <c:v>0.17037037037037</c:v>
                </c:pt>
                <c:pt idx="1">
                  <c:v>0.18462962962963</c:v>
                </c:pt>
                <c:pt idx="2">
                  <c:v>0.198888888888889</c:v>
                </c:pt>
                <c:pt idx="3">
                  <c:v>0.213148148148148</c:v>
                </c:pt>
                <c:pt idx="4">
                  <c:v>0.227407407407407</c:v>
                </c:pt>
                <c:pt idx="5">
                  <c:v>0.241666666666667</c:v>
                </c:pt>
                <c:pt idx="6">
                  <c:v>0.255925925925926</c:v>
                </c:pt>
                <c:pt idx="7">
                  <c:v>0.270185185185185</c:v>
                </c:pt>
                <c:pt idx="8">
                  <c:v>0.284444444444444</c:v>
                </c:pt>
                <c:pt idx="9">
                  <c:v>0.298703703703704</c:v>
                </c:pt>
                <c:pt idx="10">
                  <c:v>0.312962962962963</c:v>
                </c:pt>
                <c:pt idx="11">
                  <c:v>0.329962962962963</c:v>
                </c:pt>
                <c:pt idx="12">
                  <c:v>0.346962962962963</c:v>
                </c:pt>
                <c:pt idx="13">
                  <c:v>0.363962962962963</c:v>
                </c:pt>
                <c:pt idx="14">
                  <c:v>0.380962962962963</c:v>
                </c:pt>
                <c:pt idx="15">
                  <c:v>0.397962962962963</c:v>
                </c:pt>
                <c:pt idx="16">
                  <c:v>0.414962962962963</c:v>
                </c:pt>
                <c:pt idx="17">
                  <c:v>0.431962962962963</c:v>
                </c:pt>
                <c:pt idx="18">
                  <c:v>0.448962962962963</c:v>
                </c:pt>
                <c:pt idx="19">
                  <c:v>0.465962962962963</c:v>
                </c:pt>
                <c:pt idx="20">
                  <c:v>0.482962962962963</c:v>
                </c:pt>
                <c:pt idx="21">
                  <c:v>0.494962962962963</c:v>
                </c:pt>
                <c:pt idx="22">
                  <c:v>0.506962962962963</c:v>
                </c:pt>
                <c:pt idx="23">
                  <c:v>0.518962962962963</c:v>
                </c:pt>
                <c:pt idx="24">
                  <c:v>0.530962962962963</c:v>
                </c:pt>
                <c:pt idx="25">
                  <c:v>0.542962962962963</c:v>
                </c:pt>
                <c:pt idx="26">
                  <c:v>0.554962962962963</c:v>
                </c:pt>
                <c:pt idx="27">
                  <c:v>0.566962962962963</c:v>
                </c:pt>
                <c:pt idx="28">
                  <c:v>0.578962962962963</c:v>
                </c:pt>
                <c:pt idx="29">
                  <c:v>0.590962962962963</c:v>
                </c:pt>
                <c:pt idx="30">
                  <c:v>0.602962962962963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Sheet1!$U$5</c:f>
              <c:strCache>
                <c:ptCount val="1"/>
                <c:pt idx="0">
                  <c:v>Steildach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Sheet1!$S$41:$S$71</c:f>
              <c:numCache>
                <c:formatCode>General</c:formatCode>
                <c:ptCount val="31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  <c:pt idx="27">
                  <c:v>2017.0</c:v>
                </c:pt>
                <c:pt idx="28">
                  <c:v>2018.0</c:v>
                </c:pt>
                <c:pt idx="29">
                  <c:v>2019.0</c:v>
                </c:pt>
                <c:pt idx="30">
                  <c:v>2020.0</c:v>
                </c:pt>
              </c:numCache>
            </c:numRef>
          </c:xVal>
          <c:yVal>
            <c:numRef>
              <c:f>Sheet1!$U$41:$U$71</c:f>
              <c:numCache>
                <c:formatCode>0.000</c:formatCode>
                <c:ptCount val="31"/>
                <c:pt idx="0">
                  <c:v>0.109722222222222</c:v>
                </c:pt>
                <c:pt idx="1">
                  <c:v>0.120694444444444</c:v>
                </c:pt>
                <c:pt idx="2">
                  <c:v>0.131666666666667</c:v>
                </c:pt>
                <c:pt idx="3">
                  <c:v>0.142638888888889</c:v>
                </c:pt>
                <c:pt idx="4">
                  <c:v>0.153611111111111</c:v>
                </c:pt>
                <c:pt idx="5">
                  <c:v>0.164583333333333</c:v>
                </c:pt>
                <c:pt idx="6">
                  <c:v>0.175555555555556</c:v>
                </c:pt>
                <c:pt idx="7">
                  <c:v>0.186527777777778</c:v>
                </c:pt>
                <c:pt idx="8">
                  <c:v>0.1975</c:v>
                </c:pt>
                <c:pt idx="9">
                  <c:v>0.208472222222222</c:v>
                </c:pt>
                <c:pt idx="10">
                  <c:v>0.219444444444444</c:v>
                </c:pt>
                <c:pt idx="11">
                  <c:v>0.229044444444444</c:v>
                </c:pt>
                <c:pt idx="12">
                  <c:v>0.238644444444444</c:v>
                </c:pt>
                <c:pt idx="13">
                  <c:v>0.248244444444444</c:v>
                </c:pt>
                <c:pt idx="14">
                  <c:v>0.257844444444444</c:v>
                </c:pt>
                <c:pt idx="15">
                  <c:v>0.267444444444444</c:v>
                </c:pt>
                <c:pt idx="16">
                  <c:v>0.277044444444444</c:v>
                </c:pt>
                <c:pt idx="17">
                  <c:v>0.286644444444444</c:v>
                </c:pt>
                <c:pt idx="18">
                  <c:v>0.296244444444444</c:v>
                </c:pt>
                <c:pt idx="19">
                  <c:v>0.305844444444444</c:v>
                </c:pt>
                <c:pt idx="20">
                  <c:v>0.315444444444444</c:v>
                </c:pt>
                <c:pt idx="21">
                  <c:v>0.322044444444444</c:v>
                </c:pt>
                <c:pt idx="22">
                  <c:v>0.328644444444444</c:v>
                </c:pt>
                <c:pt idx="23">
                  <c:v>0.335244444444444</c:v>
                </c:pt>
                <c:pt idx="24">
                  <c:v>0.341844444444444</c:v>
                </c:pt>
                <c:pt idx="25">
                  <c:v>0.348444444444444</c:v>
                </c:pt>
                <c:pt idx="26">
                  <c:v>0.355044444444444</c:v>
                </c:pt>
                <c:pt idx="27">
                  <c:v>0.361644444444444</c:v>
                </c:pt>
                <c:pt idx="28">
                  <c:v>0.368244444444444</c:v>
                </c:pt>
                <c:pt idx="29">
                  <c:v>0.374844444444444</c:v>
                </c:pt>
                <c:pt idx="30">
                  <c:v>0.381444444444444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Sheet1!$V$5</c:f>
              <c:strCache>
                <c:ptCount val="1"/>
                <c:pt idx="0">
                  <c:v>Wand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Sheet1!$S$41:$S$71</c:f>
              <c:numCache>
                <c:formatCode>General</c:formatCode>
                <c:ptCount val="31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  <c:pt idx="27">
                  <c:v>2017.0</c:v>
                </c:pt>
                <c:pt idx="28">
                  <c:v>2018.0</c:v>
                </c:pt>
                <c:pt idx="29">
                  <c:v>2019.0</c:v>
                </c:pt>
                <c:pt idx="30">
                  <c:v>2020.0</c:v>
                </c:pt>
              </c:numCache>
            </c:numRef>
          </c:xVal>
          <c:yVal>
            <c:numRef>
              <c:f>Sheet1!$V$41:$V$71</c:f>
              <c:numCache>
                <c:formatCode>0.000</c:formatCode>
                <c:ptCount val="31"/>
                <c:pt idx="0">
                  <c:v>0.189814814814815</c:v>
                </c:pt>
                <c:pt idx="1">
                  <c:v>0.196898148148148</c:v>
                </c:pt>
                <c:pt idx="2">
                  <c:v>0.203981481481481</c:v>
                </c:pt>
                <c:pt idx="3">
                  <c:v>0.211064814814815</c:v>
                </c:pt>
                <c:pt idx="4">
                  <c:v>0.218148148148148</c:v>
                </c:pt>
                <c:pt idx="5">
                  <c:v>0.225231481481481</c:v>
                </c:pt>
                <c:pt idx="6">
                  <c:v>0.232314814814815</c:v>
                </c:pt>
                <c:pt idx="7">
                  <c:v>0.239398148148148</c:v>
                </c:pt>
                <c:pt idx="8">
                  <c:v>0.246481481481481</c:v>
                </c:pt>
                <c:pt idx="9">
                  <c:v>0.253564814814815</c:v>
                </c:pt>
                <c:pt idx="10">
                  <c:v>0.260648148148148</c:v>
                </c:pt>
                <c:pt idx="11">
                  <c:v>0.268648148148148</c:v>
                </c:pt>
                <c:pt idx="12">
                  <c:v>0.276648148148148</c:v>
                </c:pt>
                <c:pt idx="13">
                  <c:v>0.284648148148148</c:v>
                </c:pt>
                <c:pt idx="14">
                  <c:v>0.292648148148148</c:v>
                </c:pt>
                <c:pt idx="15">
                  <c:v>0.300648148148148</c:v>
                </c:pt>
                <c:pt idx="16">
                  <c:v>0.308648148148148</c:v>
                </c:pt>
                <c:pt idx="17">
                  <c:v>0.316648148148148</c:v>
                </c:pt>
                <c:pt idx="18">
                  <c:v>0.324648148148148</c:v>
                </c:pt>
                <c:pt idx="19">
                  <c:v>0.332648148148148</c:v>
                </c:pt>
                <c:pt idx="20">
                  <c:v>0.340648148148148</c:v>
                </c:pt>
                <c:pt idx="21">
                  <c:v>0.347648148148148</c:v>
                </c:pt>
                <c:pt idx="22">
                  <c:v>0.354648148148148</c:v>
                </c:pt>
                <c:pt idx="23">
                  <c:v>0.361648148148148</c:v>
                </c:pt>
                <c:pt idx="24">
                  <c:v>0.368648148148148</c:v>
                </c:pt>
                <c:pt idx="25">
                  <c:v>0.375648148148148</c:v>
                </c:pt>
                <c:pt idx="26">
                  <c:v>0.382648148148148</c:v>
                </c:pt>
                <c:pt idx="27">
                  <c:v>0.389648148148148</c:v>
                </c:pt>
                <c:pt idx="28">
                  <c:v>0.396648148148148</c:v>
                </c:pt>
                <c:pt idx="29">
                  <c:v>0.403648148148148</c:v>
                </c:pt>
                <c:pt idx="30">
                  <c:v>0.410648148148148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Sheet1!$W$5</c:f>
              <c:strCache>
                <c:ptCount val="1"/>
                <c:pt idx="0">
                  <c:v>Fenster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Sheet1!$S$41:$S$71</c:f>
              <c:numCache>
                <c:formatCode>General</c:formatCode>
                <c:ptCount val="31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  <c:pt idx="27">
                  <c:v>2017.0</c:v>
                </c:pt>
                <c:pt idx="28">
                  <c:v>2018.0</c:v>
                </c:pt>
                <c:pt idx="29">
                  <c:v>2019.0</c:v>
                </c:pt>
                <c:pt idx="30">
                  <c:v>2020.0</c:v>
                </c:pt>
              </c:numCache>
            </c:numRef>
          </c:xVal>
          <c:yVal>
            <c:numRef>
              <c:f>Sheet1!$W$41:$W$71</c:f>
              <c:numCache>
                <c:formatCode>0.000</c:formatCode>
                <c:ptCount val="31"/>
                <c:pt idx="0">
                  <c:v>0.357317073170732</c:v>
                </c:pt>
                <c:pt idx="1">
                  <c:v>0.374268292682927</c:v>
                </c:pt>
                <c:pt idx="2">
                  <c:v>0.391219512195122</c:v>
                </c:pt>
                <c:pt idx="3">
                  <c:v>0.408170731707317</c:v>
                </c:pt>
                <c:pt idx="4">
                  <c:v>0.425121951219512</c:v>
                </c:pt>
                <c:pt idx="5">
                  <c:v>0.442073170731707</c:v>
                </c:pt>
                <c:pt idx="6">
                  <c:v>0.459024390243902</c:v>
                </c:pt>
                <c:pt idx="7">
                  <c:v>0.475975609756098</c:v>
                </c:pt>
                <c:pt idx="8">
                  <c:v>0.492926829268293</c:v>
                </c:pt>
                <c:pt idx="9">
                  <c:v>0.509878048780488</c:v>
                </c:pt>
                <c:pt idx="10">
                  <c:v>0.526829268292683</c:v>
                </c:pt>
                <c:pt idx="11">
                  <c:v>0.542829268292683</c:v>
                </c:pt>
                <c:pt idx="12">
                  <c:v>0.558829268292683</c:v>
                </c:pt>
                <c:pt idx="13">
                  <c:v>0.574829268292683</c:v>
                </c:pt>
                <c:pt idx="14">
                  <c:v>0.590829268292683</c:v>
                </c:pt>
                <c:pt idx="15">
                  <c:v>0.606829268292683</c:v>
                </c:pt>
                <c:pt idx="16">
                  <c:v>0.622829268292683</c:v>
                </c:pt>
                <c:pt idx="17">
                  <c:v>0.638829268292683</c:v>
                </c:pt>
                <c:pt idx="18">
                  <c:v>0.654829268292683</c:v>
                </c:pt>
                <c:pt idx="19">
                  <c:v>0.670829268292683</c:v>
                </c:pt>
                <c:pt idx="20">
                  <c:v>0.686829268292683</c:v>
                </c:pt>
                <c:pt idx="21">
                  <c:v>0.694129268292683</c:v>
                </c:pt>
                <c:pt idx="22">
                  <c:v>0.701429268292683</c:v>
                </c:pt>
                <c:pt idx="23">
                  <c:v>0.708729268292683</c:v>
                </c:pt>
                <c:pt idx="24">
                  <c:v>0.716029268292683</c:v>
                </c:pt>
                <c:pt idx="25">
                  <c:v>0.723329268292683</c:v>
                </c:pt>
                <c:pt idx="26">
                  <c:v>0.730629268292683</c:v>
                </c:pt>
                <c:pt idx="27">
                  <c:v>0.737929268292683</c:v>
                </c:pt>
                <c:pt idx="28">
                  <c:v>0.745229268292683</c:v>
                </c:pt>
                <c:pt idx="29">
                  <c:v>0.752529268292683</c:v>
                </c:pt>
                <c:pt idx="30">
                  <c:v>0.759829268292683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Sheet1!$X$5</c:f>
              <c:strCache>
                <c:ptCount val="1"/>
                <c:pt idx="0">
                  <c:v>Boden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Sheet1!$S$41:$S$71</c:f>
              <c:numCache>
                <c:formatCode>General</c:formatCode>
                <c:ptCount val="31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  <c:pt idx="27">
                  <c:v>2017.0</c:v>
                </c:pt>
                <c:pt idx="28">
                  <c:v>2018.0</c:v>
                </c:pt>
                <c:pt idx="29">
                  <c:v>2019.0</c:v>
                </c:pt>
                <c:pt idx="30">
                  <c:v>2020.0</c:v>
                </c:pt>
              </c:numCache>
            </c:numRef>
          </c:xVal>
          <c:yVal>
            <c:numRef>
              <c:f>Sheet1!$X$41:$X$71</c:f>
              <c:numCache>
                <c:formatCode>0.000</c:formatCode>
                <c:ptCount val="31"/>
                <c:pt idx="0">
                  <c:v>0.0986111111111111</c:v>
                </c:pt>
                <c:pt idx="1">
                  <c:v>0.109444444444444</c:v>
                </c:pt>
                <c:pt idx="2">
                  <c:v>0.120277777777778</c:v>
                </c:pt>
                <c:pt idx="3">
                  <c:v>0.131111111111111</c:v>
                </c:pt>
                <c:pt idx="4">
                  <c:v>0.141944444444444</c:v>
                </c:pt>
                <c:pt idx="5">
                  <c:v>0.152777777777778</c:v>
                </c:pt>
                <c:pt idx="6">
                  <c:v>0.163611111111111</c:v>
                </c:pt>
                <c:pt idx="7">
                  <c:v>0.174444444444444</c:v>
                </c:pt>
                <c:pt idx="8">
                  <c:v>0.185277777777778</c:v>
                </c:pt>
                <c:pt idx="9">
                  <c:v>0.196111111111111</c:v>
                </c:pt>
                <c:pt idx="10">
                  <c:v>0.206944444444444</c:v>
                </c:pt>
                <c:pt idx="11">
                  <c:v>0.214444444444444</c:v>
                </c:pt>
                <c:pt idx="12">
                  <c:v>0.221944444444444</c:v>
                </c:pt>
                <c:pt idx="13">
                  <c:v>0.229444444444444</c:v>
                </c:pt>
                <c:pt idx="14">
                  <c:v>0.236944444444444</c:v>
                </c:pt>
                <c:pt idx="15">
                  <c:v>0.244444444444444</c:v>
                </c:pt>
                <c:pt idx="16">
                  <c:v>0.251944444444444</c:v>
                </c:pt>
                <c:pt idx="17">
                  <c:v>0.259444444444444</c:v>
                </c:pt>
                <c:pt idx="18">
                  <c:v>0.266944444444444</c:v>
                </c:pt>
                <c:pt idx="19">
                  <c:v>0.274444444444444</c:v>
                </c:pt>
                <c:pt idx="20">
                  <c:v>0.281944444444444</c:v>
                </c:pt>
                <c:pt idx="21">
                  <c:v>0.289444444444444</c:v>
                </c:pt>
                <c:pt idx="22">
                  <c:v>0.296944444444444</c:v>
                </c:pt>
                <c:pt idx="23">
                  <c:v>0.304444444444444</c:v>
                </c:pt>
                <c:pt idx="24">
                  <c:v>0.311944444444444</c:v>
                </c:pt>
                <c:pt idx="25">
                  <c:v>0.319444444444444</c:v>
                </c:pt>
                <c:pt idx="26">
                  <c:v>0.326944444444444</c:v>
                </c:pt>
                <c:pt idx="27">
                  <c:v>0.334444444444444</c:v>
                </c:pt>
                <c:pt idx="28">
                  <c:v>0.341944444444444</c:v>
                </c:pt>
                <c:pt idx="29">
                  <c:v>0.349444444444445</c:v>
                </c:pt>
                <c:pt idx="30">
                  <c:v>0.356944444444445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7937440"/>
        <c:axId val="-1991302352"/>
      </c:scatterChart>
      <c:valAx>
        <c:axId val="-1957937440"/>
        <c:scaling>
          <c:orientation val="minMax"/>
          <c:max val="2021.0"/>
          <c:min val="1989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1302352"/>
        <c:crosses val="autoZero"/>
        <c:crossBetween val="midCat"/>
      </c:valAx>
      <c:valAx>
        <c:axId val="-199130235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793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EFH</a:t>
            </a:r>
            <a:r>
              <a:rPr lang="en-US" baseline="0"/>
              <a:t> &lt; 1947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Sheet1!$T$5</c:f>
              <c:strCache>
                <c:ptCount val="1"/>
                <c:pt idx="0">
                  <c:v>Flachdach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Sheet1!$L$4:$N$4</c:f>
              <c:strCache>
                <c:ptCount val="3"/>
                <c:pt idx="0">
                  <c:v>1990-2000</c:v>
                </c:pt>
                <c:pt idx="1">
                  <c:v>2000-2010</c:v>
                </c:pt>
                <c:pt idx="2">
                  <c:v>2010-2020</c:v>
                </c:pt>
              </c:strCache>
            </c:strRef>
          </c:xVal>
          <c:yVal>
            <c:numRef>
              <c:f>Sheet1!$L$5:$N$5</c:f>
              <c:numCache>
                <c:formatCode>0.0000</c:formatCode>
                <c:ptCount val="3"/>
                <c:pt idx="0">
                  <c:v>0.0142592592592593</c:v>
                </c:pt>
                <c:pt idx="1">
                  <c:v>0.015</c:v>
                </c:pt>
                <c:pt idx="2">
                  <c:v>0.012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Sheet1!$U$5</c:f>
              <c:strCache>
                <c:ptCount val="1"/>
                <c:pt idx="0">
                  <c:v>Steildach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Sheet1!$L$4:$N$4</c:f>
              <c:strCache>
                <c:ptCount val="3"/>
                <c:pt idx="0">
                  <c:v>1990-2000</c:v>
                </c:pt>
                <c:pt idx="1">
                  <c:v>2000-2010</c:v>
                </c:pt>
                <c:pt idx="2">
                  <c:v>2010-2020</c:v>
                </c:pt>
              </c:strCache>
            </c:strRef>
          </c:xVal>
          <c:yVal>
            <c:numRef>
              <c:f>Sheet1!$L$12:$N$12</c:f>
              <c:numCache>
                <c:formatCode>0.0000</c:formatCode>
                <c:ptCount val="3"/>
                <c:pt idx="0">
                  <c:v>0.008</c:v>
                </c:pt>
                <c:pt idx="1">
                  <c:v>0.008</c:v>
                </c:pt>
                <c:pt idx="2">
                  <c:v>0.007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Sheet1!$V$5</c:f>
              <c:strCache>
                <c:ptCount val="1"/>
                <c:pt idx="0">
                  <c:v>Wand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Sheet1!$L$4:$N$4</c:f>
              <c:strCache>
                <c:ptCount val="3"/>
                <c:pt idx="0">
                  <c:v>1990-2000</c:v>
                </c:pt>
                <c:pt idx="1">
                  <c:v>2000-2010</c:v>
                </c:pt>
                <c:pt idx="2">
                  <c:v>2010-2020</c:v>
                </c:pt>
              </c:strCache>
            </c:strRef>
          </c:xVal>
          <c:yVal>
            <c:numRef>
              <c:f>Sheet1!$L$19:$N$19</c:f>
              <c:numCache>
                <c:formatCode>0.0000</c:formatCode>
                <c:ptCount val="3"/>
                <c:pt idx="0">
                  <c:v>0.00708333333333333</c:v>
                </c:pt>
                <c:pt idx="1">
                  <c:v>0.007</c:v>
                </c:pt>
                <c:pt idx="2">
                  <c:v>0.0065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Sheet1!$W$5</c:f>
              <c:strCache>
                <c:ptCount val="1"/>
                <c:pt idx="0">
                  <c:v>Fenster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Sheet1!$L$4:$N$4</c:f>
              <c:strCache>
                <c:ptCount val="3"/>
                <c:pt idx="0">
                  <c:v>1990-2000</c:v>
                </c:pt>
                <c:pt idx="1">
                  <c:v>2000-2010</c:v>
                </c:pt>
                <c:pt idx="2">
                  <c:v>2010-2020</c:v>
                </c:pt>
              </c:strCache>
            </c:strRef>
          </c:xVal>
          <c:yVal>
            <c:numRef>
              <c:f>Sheet1!$L$26:$N$26</c:f>
              <c:numCache>
                <c:formatCode>0.0000</c:formatCode>
                <c:ptCount val="3"/>
                <c:pt idx="0">
                  <c:v>0.0169512195121951</c:v>
                </c:pt>
                <c:pt idx="1">
                  <c:v>0.013</c:v>
                </c:pt>
                <c:pt idx="2">
                  <c:v>0.008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Sheet1!$X$5</c:f>
              <c:strCache>
                <c:ptCount val="1"/>
                <c:pt idx="0">
                  <c:v>Boden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Sheet1!$L$4:$N$4</c:f>
              <c:strCache>
                <c:ptCount val="3"/>
                <c:pt idx="0">
                  <c:v>1990-2000</c:v>
                </c:pt>
                <c:pt idx="1">
                  <c:v>2000-2010</c:v>
                </c:pt>
                <c:pt idx="2">
                  <c:v>2010-2020</c:v>
                </c:pt>
              </c:strCache>
            </c:strRef>
          </c:xVal>
          <c:yVal>
            <c:numRef>
              <c:f>Sheet1!$L$33:$N$33</c:f>
              <c:numCache>
                <c:formatCode>0.0000</c:formatCode>
                <c:ptCount val="3"/>
                <c:pt idx="0">
                  <c:v>0.0108333333333333</c:v>
                </c:pt>
                <c:pt idx="1">
                  <c:v>0.0075</c:v>
                </c:pt>
                <c:pt idx="2">
                  <c:v>0.0075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447712"/>
        <c:axId val="1815105328"/>
      </c:scatterChart>
      <c:valAx>
        <c:axId val="181544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105328"/>
        <c:crosses val="autoZero"/>
        <c:crossBetween val="midCat"/>
      </c:valAx>
      <c:valAx>
        <c:axId val="181510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4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MFH</a:t>
            </a:r>
            <a:r>
              <a:rPr lang="en-US" baseline="0"/>
              <a:t> &lt; 1947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Sheet1!$T$5</c:f>
              <c:strCache>
                <c:ptCount val="1"/>
                <c:pt idx="0">
                  <c:v>Flachdach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Sheet1!$D$4:$G$4</c:f>
              <c:strCache>
                <c:ptCount val="4"/>
                <c:pt idx="0">
                  <c:v>vor 1990 kumm.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xVal>
          <c:yVal>
            <c:numRef>
              <c:f>Sheet1!$D$40:$G$40</c:f>
              <c:numCache>
                <c:formatCode>0.000</c:formatCode>
                <c:ptCount val="4"/>
                <c:pt idx="0">
                  <c:v>0.17037037037037</c:v>
                </c:pt>
                <c:pt idx="1">
                  <c:v>0.142592592592593</c:v>
                </c:pt>
                <c:pt idx="2">
                  <c:v>0.17</c:v>
                </c:pt>
                <c:pt idx="3">
                  <c:v>0.12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Sheet1!$U$5</c:f>
              <c:strCache>
                <c:ptCount val="1"/>
                <c:pt idx="0">
                  <c:v>Steildach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Sheet1!$D$4:$G$4</c:f>
              <c:strCache>
                <c:ptCount val="4"/>
                <c:pt idx="0">
                  <c:v>vor 1990 kumm.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xVal>
          <c:yVal>
            <c:numRef>
              <c:f>Sheet1!$D$47:$G$47</c:f>
              <c:numCache>
                <c:formatCode>0.000</c:formatCode>
                <c:ptCount val="4"/>
                <c:pt idx="0">
                  <c:v>0.109722222222222</c:v>
                </c:pt>
                <c:pt idx="1">
                  <c:v>0.109722222222222</c:v>
                </c:pt>
                <c:pt idx="2">
                  <c:v>0.096</c:v>
                </c:pt>
                <c:pt idx="3">
                  <c:v>0.066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Sheet1!$V$5</c:f>
              <c:strCache>
                <c:ptCount val="1"/>
                <c:pt idx="0">
                  <c:v>Wand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Sheet1!$D$4:$G$4</c:f>
              <c:strCache>
                <c:ptCount val="4"/>
                <c:pt idx="0">
                  <c:v>vor 1990 kumm.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xVal>
          <c:yVal>
            <c:numRef>
              <c:f>Sheet1!$D$54:$G$54</c:f>
              <c:numCache>
                <c:formatCode>0.000</c:formatCode>
                <c:ptCount val="4"/>
                <c:pt idx="0">
                  <c:v>0.110185185185185</c:v>
                </c:pt>
                <c:pt idx="1">
                  <c:v>0.0805555555555555</c:v>
                </c:pt>
                <c:pt idx="2">
                  <c:v>0.08</c:v>
                </c:pt>
                <c:pt idx="3">
                  <c:v>0.07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Sheet1!$W$5</c:f>
              <c:strCache>
                <c:ptCount val="1"/>
                <c:pt idx="0">
                  <c:v>Fenster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Sheet1!$D$4:$G$4</c:f>
              <c:strCache>
                <c:ptCount val="4"/>
                <c:pt idx="0">
                  <c:v>vor 1990 kumm.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xVal>
          <c:yVal>
            <c:numRef>
              <c:f>Sheet1!$D$61:$G$61</c:f>
              <c:numCache>
                <c:formatCode>0.000</c:formatCode>
                <c:ptCount val="4"/>
                <c:pt idx="0">
                  <c:v>0.357317073170732</c:v>
                </c:pt>
                <c:pt idx="1">
                  <c:v>0.21</c:v>
                </c:pt>
                <c:pt idx="2">
                  <c:v>0.16</c:v>
                </c:pt>
                <c:pt idx="3">
                  <c:v>0.073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Sheet1!$X$5</c:f>
              <c:strCache>
                <c:ptCount val="1"/>
                <c:pt idx="0">
                  <c:v>Boden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Sheet1!$D$4:$G$4</c:f>
              <c:strCache>
                <c:ptCount val="4"/>
                <c:pt idx="0">
                  <c:v>vor 1990 kumm.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xVal>
          <c:yVal>
            <c:numRef>
              <c:f>Sheet1!$D$68:$G$68</c:f>
              <c:numCache>
                <c:formatCode>0.000</c:formatCode>
                <c:ptCount val="4"/>
                <c:pt idx="0">
                  <c:v>0.0986111111111111</c:v>
                </c:pt>
                <c:pt idx="1">
                  <c:v>0.0768518518518518</c:v>
                </c:pt>
                <c:pt idx="2">
                  <c:v>0.075</c:v>
                </c:pt>
                <c:pt idx="3">
                  <c:v>0.075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9159760"/>
        <c:axId val="-1974140048"/>
      </c:scatterChart>
      <c:valAx>
        <c:axId val="-202915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4140048"/>
        <c:crosses val="autoZero"/>
        <c:crossBetween val="midCat"/>
      </c:valAx>
      <c:valAx>
        <c:axId val="-197414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15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SCHOOL/OFFICE </a:t>
            </a:r>
            <a:r>
              <a:rPr lang="en-US" baseline="0"/>
              <a:t>&lt; 1947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Sheet1!$T$5</c:f>
              <c:strCache>
                <c:ptCount val="1"/>
                <c:pt idx="0">
                  <c:v>Flachdach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Sheet1!$D$4:$G$4</c:f>
              <c:strCache>
                <c:ptCount val="4"/>
                <c:pt idx="0">
                  <c:v>vor 1990 kumm.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xVal>
          <c:yVal>
            <c:numRef>
              <c:f>Sheet1!$D$75:$G$75</c:f>
              <c:numCache>
                <c:formatCode>0.0000</c:formatCode>
                <c:ptCount val="4"/>
                <c:pt idx="0" formatCode="0.000">
                  <c:v>0.11</c:v>
                </c:pt>
                <c:pt idx="1">
                  <c:v>0.08</c:v>
                </c:pt>
                <c:pt idx="2" formatCode="0.000">
                  <c:v>0.14</c:v>
                </c:pt>
                <c:pt idx="3" formatCode="0.000">
                  <c:v>0.1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Sheet1!$U$5</c:f>
              <c:strCache>
                <c:ptCount val="1"/>
                <c:pt idx="0">
                  <c:v>Steildach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Sheet1!$D$4:$G$4</c:f>
              <c:strCache>
                <c:ptCount val="4"/>
                <c:pt idx="0">
                  <c:v>vor 1990 kumm.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xVal>
          <c:yVal>
            <c:numRef>
              <c:f>Sheet1!$D$82:$G$82</c:f>
              <c:numCache>
                <c:formatCode>0.0000</c:formatCode>
                <c:ptCount val="4"/>
                <c:pt idx="0" formatCode="0.000">
                  <c:v>0.11</c:v>
                </c:pt>
                <c:pt idx="1">
                  <c:v>0.08</c:v>
                </c:pt>
                <c:pt idx="2" formatCode="0.000">
                  <c:v>0.08</c:v>
                </c:pt>
                <c:pt idx="3" formatCode="0.000">
                  <c:v>0.05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Sheet1!$V$5</c:f>
              <c:strCache>
                <c:ptCount val="1"/>
                <c:pt idx="0">
                  <c:v>Wand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Sheet1!$D$4:$G$4</c:f>
              <c:strCache>
                <c:ptCount val="4"/>
                <c:pt idx="0">
                  <c:v>vor 1990 kumm.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xVal>
          <c:yVal>
            <c:numRef>
              <c:f>Sheet1!$D$89:$G$89</c:f>
              <c:numCache>
                <c:formatCode>0.0000</c:formatCode>
                <c:ptCount val="4"/>
                <c:pt idx="0" formatCode="0.000">
                  <c:v>0.11</c:v>
                </c:pt>
                <c:pt idx="1">
                  <c:v>0.08</c:v>
                </c:pt>
                <c:pt idx="2" formatCode="0.000">
                  <c:v>0.05</c:v>
                </c:pt>
                <c:pt idx="3" formatCode="0.000">
                  <c:v>0.04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Sheet1!$W$5</c:f>
              <c:strCache>
                <c:ptCount val="1"/>
                <c:pt idx="0">
                  <c:v>Fenster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Sheet1!$D$4:$G$4</c:f>
              <c:strCache>
                <c:ptCount val="4"/>
                <c:pt idx="0">
                  <c:v>vor 1990 kumm.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xVal>
          <c:yVal>
            <c:numRef>
              <c:f>Sheet1!$D$96:$G$96</c:f>
              <c:numCache>
                <c:formatCode>0.0000</c:formatCode>
                <c:ptCount val="4"/>
                <c:pt idx="0" formatCode="0.000">
                  <c:v>0.11</c:v>
                </c:pt>
                <c:pt idx="1">
                  <c:v>0.08</c:v>
                </c:pt>
                <c:pt idx="2" formatCode="0.000">
                  <c:v>0.16</c:v>
                </c:pt>
                <c:pt idx="3" formatCode="0.000">
                  <c:v>0.07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Sheet1!$X$5</c:f>
              <c:strCache>
                <c:ptCount val="1"/>
                <c:pt idx="0">
                  <c:v>Boden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Sheet1!$D$4:$G$4</c:f>
              <c:strCache>
                <c:ptCount val="4"/>
                <c:pt idx="0">
                  <c:v>vor 1990 kumm.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xVal>
          <c:yVal>
            <c:numRef>
              <c:f>Sheet1!$D$103:$G$103</c:f>
              <c:numCache>
                <c:formatCode>0.0000</c:formatCode>
                <c:ptCount val="4"/>
                <c:pt idx="0" formatCode="0.000">
                  <c:v>0.11</c:v>
                </c:pt>
                <c:pt idx="1">
                  <c:v>0.08</c:v>
                </c:pt>
                <c:pt idx="2" formatCode="0.000">
                  <c:v>0.08</c:v>
                </c:pt>
                <c:pt idx="3" formatCode="0.000">
                  <c:v>0.08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828208"/>
        <c:axId val="-1959399872"/>
      </c:scatterChart>
      <c:valAx>
        <c:axId val="182182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399872"/>
        <c:crosses val="autoZero"/>
        <c:crossBetween val="midCat"/>
      </c:valAx>
      <c:valAx>
        <c:axId val="-19593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82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SCHOOL/OFFICE</a:t>
            </a:r>
            <a:r>
              <a:rPr lang="en-US" baseline="0"/>
              <a:t> &lt; 1947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Sheet1!$T$5</c:f>
              <c:strCache>
                <c:ptCount val="1"/>
                <c:pt idx="0">
                  <c:v>Flachdach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Sheet1!$S$76:$S$106</c:f>
              <c:numCache>
                <c:formatCode>General</c:formatCode>
                <c:ptCount val="31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  <c:pt idx="27">
                  <c:v>2017.0</c:v>
                </c:pt>
                <c:pt idx="28">
                  <c:v>2018.0</c:v>
                </c:pt>
                <c:pt idx="29">
                  <c:v>2019.0</c:v>
                </c:pt>
                <c:pt idx="30">
                  <c:v>2020.0</c:v>
                </c:pt>
              </c:numCache>
            </c:numRef>
          </c:xVal>
          <c:yVal>
            <c:numRef>
              <c:f>Sheet1!$T$76:$T$106</c:f>
              <c:numCache>
                <c:formatCode>0.000</c:formatCode>
                <c:ptCount val="31"/>
                <c:pt idx="0">
                  <c:v>0.11</c:v>
                </c:pt>
                <c:pt idx="1">
                  <c:v>0.118</c:v>
                </c:pt>
                <c:pt idx="2">
                  <c:v>0.126</c:v>
                </c:pt>
                <c:pt idx="3">
                  <c:v>0.134</c:v>
                </c:pt>
                <c:pt idx="4">
                  <c:v>0.142</c:v>
                </c:pt>
                <c:pt idx="5">
                  <c:v>0.15</c:v>
                </c:pt>
                <c:pt idx="6">
                  <c:v>0.158</c:v>
                </c:pt>
                <c:pt idx="7">
                  <c:v>0.166</c:v>
                </c:pt>
                <c:pt idx="8">
                  <c:v>0.174</c:v>
                </c:pt>
                <c:pt idx="9">
                  <c:v>0.182</c:v>
                </c:pt>
                <c:pt idx="10">
                  <c:v>0.19</c:v>
                </c:pt>
                <c:pt idx="11">
                  <c:v>0.204</c:v>
                </c:pt>
                <c:pt idx="12">
                  <c:v>0.218</c:v>
                </c:pt>
                <c:pt idx="13">
                  <c:v>0.232</c:v>
                </c:pt>
                <c:pt idx="14">
                  <c:v>0.246</c:v>
                </c:pt>
                <c:pt idx="15">
                  <c:v>0.26</c:v>
                </c:pt>
                <c:pt idx="16">
                  <c:v>0.274</c:v>
                </c:pt>
                <c:pt idx="17">
                  <c:v>0.288</c:v>
                </c:pt>
                <c:pt idx="18">
                  <c:v>0.302</c:v>
                </c:pt>
                <c:pt idx="19">
                  <c:v>0.316</c:v>
                </c:pt>
                <c:pt idx="20">
                  <c:v>0.33</c:v>
                </c:pt>
                <c:pt idx="21">
                  <c:v>0.34</c:v>
                </c:pt>
                <c:pt idx="22">
                  <c:v>0.35</c:v>
                </c:pt>
                <c:pt idx="23">
                  <c:v>0.36</c:v>
                </c:pt>
                <c:pt idx="24">
                  <c:v>0.37</c:v>
                </c:pt>
                <c:pt idx="25">
                  <c:v>0.38</c:v>
                </c:pt>
                <c:pt idx="26">
                  <c:v>0.39</c:v>
                </c:pt>
                <c:pt idx="27">
                  <c:v>0.4</c:v>
                </c:pt>
                <c:pt idx="28">
                  <c:v>0.41</c:v>
                </c:pt>
                <c:pt idx="29">
                  <c:v>0.42</c:v>
                </c:pt>
                <c:pt idx="30">
                  <c:v>0.43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Sheet1!$U$5</c:f>
              <c:strCache>
                <c:ptCount val="1"/>
                <c:pt idx="0">
                  <c:v>Steildach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Sheet1!$S$76:$S$106</c:f>
              <c:numCache>
                <c:formatCode>General</c:formatCode>
                <c:ptCount val="31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  <c:pt idx="27">
                  <c:v>2017.0</c:v>
                </c:pt>
                <c:pt idx="28">
                  <c:v>2018.0</c:v>
                </c:pt>
                <c:pt idx="29">
                  <c:v>2019.0</c:v>
                </c:pt>
                <c:pt idx="30">
                  <c:v>2020.0</c:v>
                </c:pt>
              </c:numCache>
            </c:numRef>
          </c:xVal>
          <c:yVal>
            <c:numRef>
              <c:f>Sheet1!$U$76:$U$106</c:f>
              <c:numCache>
                <c:formatCode>0.000</c:formatCode>
                <c:ptCount val="31"/>
                <c:pt idx="0">
                  <c:v>0.11</c:v>
                </c:pt>
                <c:pt idx="1">
                  <c:v>0.118</c:v>
                </c:pt>
                <c:pt idx="2">
                  <c:v>0.126</c:v>
                </c:pt>
                <c:pt idx="3">
                  <c:v>0.134</c:v>
                </c:pt>
                <c:pt idx="4">
                  <c:v>0.142</c:v>
                </c:pt>
                <c:pt idx="5">
                  <c:v>0.15</c:v>
                </c:pt>
                <c:pt idx="6">
                  <c:v>0.158</c:v>
                </c:pt>
                <c:pt idx="7">
                  <c:v>0.166</c:v>
                </c:pt>
                <c:pt idx="8">
                  <c:v>0.174</c:v>
                </c:pt>
                <c:pt idx="9">
                  <c:v>0.182</c:v>
                </c:pt>
                <c:pt idx="10">
                  <c:v>0.19</c:v>
                </c:pt>
                <c:pt idx="11">
                  <c:v>0.198</c:v>
                </c:pt>
                <c:pt idx="12">
                  <c:v>0.206</c:v>
                </c:pt>
                <c:pt idx="13">
                  <c:v>0.214</c:v>
                </c:pt>
                <c:pt idx="14">
                  <c:v>0.222</c:v>
                </c:pt>
                <c:pt idx="15">
                  <c:v>0.23</c:v>
                </c:pt>
                <c:pt idx="16">
                  <c:v>0.238</c:v>
                </c:pt>
                <c:pt idx="17">
                  <c:v>0.246</c:v>
                </c:pt>
                <c:pt idx="18">
                  <c:v>0.254</c:v>
                </c:pt>
                <c:pt idx="19">
                  <c:v>0.262</c:v>
                </c:pt>
                <c:pt idx="20">
                  <c:v>0.27</c:v>
                </c:pt>
                <c:pt idx="21">
                  <c:v>0.275</c:v>
                </c:pt>
                <c:pt idx="22">
                  <c:v>0.28</c:v>
                </c:pt>
                <c:pt idx="23">
                  <c:v>0.285</c:v>
                </c:pt>
                <c:pt idx="24">
                  <c:v>0.29</c:v>
                </c:pt>
                <c:pt idx="25">
                  <c:v>0.295</c:v>
                </c:pt>
                <c:pt idx="26">
                  <c:v>0.3</c:v>
                </c:pt>
                <c:pt idx="27">
                  <c:v>0.305</c:v>
                </c:pt>
                <c:pt idx="28">
                  <c:v>0.31</c:v>
                </c:pt>
                <c:pt idx="29">
                  <c:v>0.315</c:v>
                </c:pt>
                <c:pt idx="30">
                  <c:v>0.32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Sheet1!$V$5</c:f>
              <c:strCache>
                <c:ptCount val="1"/>
                <c:pt idx="0">
                  <c:v>Wand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Sheet1!$S$76:$S$106</c:f>
              <c:numCache>
                <c:formatCode>General</c:formatCode>
                <c:ptCount val="31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  <c:pt idx="27">
                  <c:v>2017.0</c:v>
                </c:pt>
                <c:pt idx="28">
                  <c:v>2018.0</c:v>
                </c:pt>
                <c:pt idx="29">
                  <c:v>2019.0</c:v>
                </c:pt>
                <c:pt idx="30">
                  <c:v>2020.0</c:v>
                </c:pt>
              </c:numCache>
            </c:numRef>
          </c:xVal>
          <c:yVal>
            <c:numRef>
              <c:f>Sheet1!$V$76:$V$106</c:f>
              <c:numCache>
                <c:formatCode>0.000</c:formatCode>
                <c:ptCount val="31"/>
                <c:pt idx="0">
                  <c:v>0.189814814814815</c:v>
                </c:pt>
                <c:pt idx="1">
                  <c:v>0.196898148148148</c:v>
                </c:pt>
                <c:pt idx="2">
                  <c:v>0.203981481481481</c:v>
                </c:pt>
                <c:pt idx="3">
                  <c:v>0.211064814814815</c:v>
                </c:pt>
                <c:pt idx="4">
                  <c:v>0.218148148148148</c:v>
                </c:pt>
                <c:pt idx="5">
                  <c:v>0.225231481481481</c:v>
                </c:pt>
                <c:pt idx="6">
                  <c:v>0.232314814814815</c:v>
                </c:pt>
                <c:pt idx="7">
                  <c:v>0.239398148148148</c:v>
                </c:pt>
                <c:pt idx="8">
                  <c:v>0.246481481481481</c:v>
                </c:pt>
                <c:pt idx="9">
                  <c:v>0.253564814814815</c:v>
                </c:pt>
                <c:pt idx="10">
                  <c:v>0.260648148148148</c:v>
                </c:pt>
                <c:pt idx="11">
                  <c:v>0.265648148148148</c:v>
                </c:pt>
                <c:pt idx="12">
                  <c:v>0.270648148148148</c:v>
                </c:pt>
                <c:pt idx="13">
                  <c:v>0.275648148148148</c:v>
                </c:pt>
                <c:pt idx="14">
                  <c:v>0.280648148148148</c:v>
                </c:pt>
                <c:pt idx="15">
                  <c:v>0.285648148148148</c:v>
                </c:pt>
                <c:pt idx="16">
                  <c:v>0.290648148148148</c:v>
                </c:pt>
                <c:pt idx="17">
                  <c:v>0.295648148148148</c:v>
                </c:pt>
                <c:pt idx="18">
                  <c:v>0.300648148148148</c:v>
                </c:pt>
                <c:pt idx="19">
                  <c:v>0.305648148148148</c:v>
                </c:pt>
                <c:pt idx="20">
                  <c:v>0.310648148148148</c:v>
                </c:pt>
                <c:pt idx="21">
                  <c:v>0.314648148148148</c:v>
                </c:pt>
                <c:pt idx="22">
                  <c:v>0.318648148148148</c:v>
                </c:pt>
                <c:pt idx="23">
                  <c:v>0.322648148148148</c:v>
                </c:pt>
                <c:pt idx="24">
                  <c:v>0.326648148148148</c:v>
                </c:pt>
                <c:pt idx="25">
                  <c:v>0.330648148148148</c:v>
                </c:pt>
                <c:pt idx="26">
                  <c:v>0.334648148148148</c:v>
                </c:pt>
                <c:pt idx="27">
                  <c:v>0.338648148148148</c:v>
                </c:pt>
                <c:pt idx="28">
                  <c:v>0.342648148148148</c:v>
                </c:pt>
                <c:pt idx="29">
                  <c:v>0.346648148148148</c:v>
                </c:pt>
                <c:pt idx="30">
                  <c:v>0.350648148148148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Sheet1!$W$5</c:f>
              <c:strCache>
                <c:ptCount val="1"/>
                <c:pt idx="0">
                  <c:v>Fenster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Sheet1!$S$76:$S$106</c:f>
              <c:numCache>
                <c:formatCode>General</c:formatCode>
                <c:ptCount val="31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  <c:pt idx="27">
                  <c:v>2017.0</c:v>
                </c:pt>
                <c:pt idx="28">
                  <c:v>2018.0</c:v>
                </c:pt>
                <c:pt idx="29">
                  <c:v>2019.0</c:v>
                </c:pt>
                <c:pt idx="30">
                  <c:v>2020.0</c:v>
                </c:pt>
              </c:numCache>
            </c:numRef>
          </c:xVal>
          <c:yVal>
            <c:numRef>
              <c:f>Sheet1!$W$76:$W$106</c:f>
              <c:numCache>
                <c:formatCode>0.000</c:formatCode>
                <c:ptCount val="31"/>
                <c:pt idx="0">
                  <c:v>0.11</c:v>
                </c:pt>
                <c:pt idx="1">
                  <c:v>0.126951219512195</c:v>
                </c:pt>
                <c:pt idx="2">
                  <c:v>0.14390243902439</c:v>
                </c:pt>
                <c:pt idx="3">
                  <c:v>0.160853658536585</c:v>
                </c:pt>
                <c:pt idx="4">
                  <c:v>0.17780487804878</c:v>
                </c:pt>
                <c:pt idx="5">
                  <c:v>0.194756097560976</c:v>
                </c:pt>
                <c:pt idx="6">
                  <c:v>0.211707317073171</c:v>
                </c:pt>
                <c:pt idx="7">
                  <c:v>0.228658536585366</c:v>
                </c:pt>
                <c:pt idx="8">
                  <c:v>0.245609756097561</c:v>
                </c:pt>
                <c:pt idx="9">
                  <c:v>0.262560975609756</c:v>
                </c:pt>
                <c:pt idx="10">
                  <c:v>0.279512195121951</c:v>
                </c:pt>
                <c:pt idx="11">
                  <c:v>0.295512195121951</c:v>
                </c:pt>
                <c:pt idx="12">
                  <c:v>0.311512195121951</c:v>
                </c:pt>
                <c:pt idx="13">
                  <c:v>0.327512195121951</c:v>
                </c:pt>
                <c:pt idx="14">
                  <c:v>0.343512195121951</c:v>
                </c:pt>
                <c:pt idx="15">
                  <c:v>0.359512195121951</c:v>
                </c:pt>
                <c:pt idx="16">
                  <c:v>0.375512195121951</c:v>
                </c:pt>
                <c:pt idx="17">
                  <c:v>0.391512195121951</c:v>
                </c:pt>
                <c:pt idx="18">
                  <c:v>0.407512195121951</c:v>
                </c:pt>
                <c:pt idx="19">
                  <c:v>0.423512195121951</c:v>
                </c:pt>
                <c:pt idx="20">
                  <c:v>0.439512195121951</c:v>
                </c:pt>
                <c:pt idx="21">
                  <c:v>0.446512195121951</c:v>
                </c:pt>
                <c:pt idx="22">
                  <c:v>0.453512195121951</c:v>
                </c:pt>
                <c:pt idx="23">
                  <c:v>0.460512195121951</c:v>
                </c:pt>
                <c:pt idx="24">
                  <c:v>0.467512195121951</c:v>
                </c:pt>
                <c:pt idx="25">
                  <c:v>0.474512195121951</c:v>
                </c:pt>
                <c:pt idx="26">
                  <c:v>0.481512195121951</c:v>
                </c:pt>
                <c:pt idx="27">
                  <c:v>0.488512195121951</c:v>
                </c:pt>
                <c:pt idx="28">
                  <c:v>0.495512195121951</c:v>
                </c:pt>
                <c:pt idx="29">
                  <c:v>0.502512195121951</c:v>
                </c:pt>
                <c:pt idx="30">
                  <c:v>0.509512195121951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Sheet1!$X$5</c:f>
              <c:strCache>
                <c:ptCount val="1"/>
                <c:pt idx="0">
                  <c:v>Boden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Sheet1!$S$76:$S$106</c:f>
              <c:numCache>
                <c:formatCode>General</c:formatCode>
                <c:ptCount val="31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  <c:pt idx="27">
                  <c:v>2017.0</c:v>
                </c:pt>
                <c:pt idx="28">
                  <c:v>2018.0</c:v>
                </c:pt>
                <c:pt idx="29">
                  <c:v>2019.0</c:v>
                </c:pt>
                <c:pt idx="30">
                  <c:v>2020.0</c:v>
                </c:pt>
              </c:numCache>
            </c:numRef>
          </c:xVal>
          <c:yVal>
            <c:numRef>
              <c:f>Sheet1!$X$76:$X$106</c:f>
              <c:numCache>
                <c:formatCode>0.000</c:formatCode>
                <c:ptCount val="31"/>
                <c:pt idx="0">
                  <c:v>0.11</c:v>
                </c:pt>
                <c:pt idx="1">
                  <c:v>0.120833333333333</c:v>
                </c:pt>
                <c:pt idx="2">
                  <c:v>0.131666666666667</c:v>
                </c:pt>
                <c:pt idx="3">
                  <c:v>0.1425</c:v>
                </c:pt>
                <c:pt idx="4">
                  <c:v>0.153333333333333</c:v>
                </c:pt>
                <c:pt idx="5">
                  <c:v>0.164166666666667</c:v>
                </c:pt>
                <c:pt idx="6">
                  <c:v>0.175</c:v>
                </c:pt>
                <c:pt idx="7">
                  <c:v>0.185833333333333</c:v>
                </c:pt>
                <c:pt idx="8">
                  <c:v>0.196666666666667</c:v>
                </c:pt>
                <c:pt idx="9">
                  <c:v>0.2075</c:v>
                </c:pt>
                <c:pt idx="10">
                  <c:v>0.218333333333333</c:v>
                </c:pt>
                <c:pt idx="11">
                  <c:v>0.226333333333333</c:v>
                </c:pt>
                <c:pt idx="12">
                  <c:v>0.234333333333333</c:v>
                </c:pt>
                <c:pt idx="13">
                  <c:v>0.242333333333333</c:v>
                </c:pt>
                <c:pt idx="14">
                  <c:v>0.250333333333333</c:v>
                </c:pt>
                <c:pt idx="15">
                  <c:v>0.258333333333333</c:v>
                </c:pt>
                <c:pt idx="16">
                  <c:v>0.266333333333333</c:v>
                </c:pt>
                <c:pt idx="17">
                  <c:v>0.274333333333333</c:v>
                </c:pt>
                <c:pt idx="18">
                  <c:v>0.282333333333333</c:v>
                </c:pt>
                <c:pt idx="19">
                  <c:v>0.290333333333333</c:v>
                </c:pt>
                <c:pt idx="20">
                  <c:v>0.298333333333333</c:v>
                </c:pt>
                <c:pt idx="21">
                  <c:v>0.306333333333333</c:v>
                </c:pt>
                <c:pt idx="22">
                  <c:v>0.314333333333333</c:v>
                </c:pt>
                <c:pt idx="23">
                  <c:v>0.322333333333333</c:v>
                </c:pt>
                <c:pt idx="24">
                  <c:v>0.330333333333333</c:v>
                </c:pt>
                <c:pt idx="25">
                  <c:v>0.338333333333333</c:v>
                </c:pt>
                <c:pt idx="26">
                  <c:v>0.346333333333333</c:v>
                </c:pt>
                <c:pt idx="27">
                  <c:v>0.354333333333333</c:v>
                </c:pt>
                <c:pt idx="28">
                  <c:v>0.362333333333333</c:v>
                </c:pt>
                <c:pt idx="29">
                  <c:v>0.370333333333333</c:v>
                </c:pt>
                <c:pt idx="30">
                  <c:v>0.378333333333333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2385968"/>
        <c:axId val="1814871040"/>
      </c:scatterChart>
      <c:valAx>
        <c:axId val="-1962385968"/>
        <c:scaling>
          <c:orientation val="minMax"/>
          <c:max val="2021.0"/>
          <c:min val="1989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871040"/>
        <c:crosses val="autoZero"/>
        <c:crossBetween val="midCat"/>
      </c:valAx>
      <c:valAx>
        <c:axId val="181487104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238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EFH</a:t>
            </a:r>
            <a:r>
              <a:rPr lang="en-US" baseline="0"/>
              <a:t> &lt; 1947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Sheet1!$T$4:$T$5</c:f>
              <c:strCache>
                <c:ptCount val="2"/>
                <c:pt idx="0">
                  <c:v>CDF</c:v>
                </c:pt>
                <c:pt idx="1">
                  <c:v>Flachdach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Sheet1!$S$6:$S$36</c:f>
              <c:numCache>
                <c:formatCode>General</c:formatCode>
                <c:ptCount val="31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  <c:pt idx="27">
                  <c:v>2017.0</c:v>
                </c:pt>
                <c:pt idx="28">
                  <c:v>2018.0</c:v>
                </c:pt>
                <c:pt idx="29">
                  <c:v>2019.0</c:v>
                </c:pt>
                <c:pt idx="30">
                  <c:v>2020.0</c:v>
                </c:pt>
              </c:numCache>
            </c:numRef>
          </c:xVal>
          <c:yVal>
            <c:numRef>
              <c:f>Sheet1!$T$6:$T$36</c:f>
              <c:numCache>
                <c:formatCode>0.000</c:formatCode>
                <c:ptCount val="31"/>
                <c:pt idx="0">
                  <c:v>0.210185185185185</c:v>
                </c:pt>
                <c:pt idx="1">
                  <c:v>0.224444444444444</c:v>
                </c:pt>
                <c:pt idx="2">
                  <c:v>0.238703703703704</c:v>
                </c:pt>
                <c:pt idx="3">
                  <c:v>0.252962962962963</c:v>
                </c:pt>
                <c:pt idx="4">
                  <c:v>0.267222222222222</c:v>
                </c:pt>
                <c:pt idx="5">
                  <c:v>0.281481481481481</c:v>
                </c:pt>
                <c:pt idx="6">
                  <c:v>0.295740740740741</c:v>
                </c:pt>
                <c:pt idx="7">
                  <c:v>0.31</c:v>
                </c:pt>
                <c:pt idx="8">
                  <c:v>0.324259259259259</c:v>
                </c:pt>
                <c:pt idx="9">
                  <c:v>0.338518518518518</c:v>
                </c:pt>
                <c:pt idx="10">
                  <c:v>0.352777777777778</c:v>
                </c:pt>
                <c:pt idx="11">
                  <c:v>0.367777777777778</c:v>
                </c:pt>
                <c:pt idx="12">
                  <c:v>0.382777777777778</c:v>
                </c:pt>
                <c:pt idx="13">
                  <c:v>0.397777777777778</c:v>
                </c:pt>
                <c:pt idx="14">
                  <c:v>0.412777777777778</c:v>
                </c:pt>
                <c:pt idx="15">
                  <c:v>0.427777777777778</c:v>
                </c:pt>
                <c:pt idx="16">
                  <c:v>0.442777777777778</c:v>
                </c:pt>
                <c:pt idx="17">
                  <c:v>0.457777777777778</c:v>
                </c:pt>
                <c:pt idx="18">
                  <c:v>0.472777777777778</c:v>
                </c:pt>
                <c:pt idx="19">
                  <c:v>0.487777777777778</c:v>
                </c:pt>
                <c:pt idx="20">
                  <c:v>0.502777777777778</c:v>
                </c:pt>
                <c:pt idx="21">
                  <c:v>0.514777777777778</c:v>
                </c:pt>
                <c:pt idx="22">
                  <c:v>0.526777777777778</c:v>
                </c:pt>
                <c:pt idx="23">
                  <c:v>0.538777777777778</c:v>
                </c:pt>
                <c:pt idx="24">
                  <c:v>0.550777777777778</c:v>
                </c:pt>
                <c:pt idx="25">
                  <c:v>0.562777777777778</c:v>
                </c:pt>
                <c:pt idx="26">
                  <c:v>0.574777777777778</c:v>
                </c:pt>
                <c:pt idx="27">
                  <c:v>0.586777777777778</c:v>
                </c:pt>
                <c:pt idx="28">
                  <c:v>0.598777777777778</c:v>
                </c:pt>
                <c:pt idx="29">
                  <c:v>0.610777777777778</c:v>
                </c:pt>
                <c:pt idx="30">
                  <c:v>0.622777777777778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Sheet1!$U$4:$U$5</c:f>
              <c:strCache>
                <c:ptCount val="2"/>
                <c:pt idx="0">
                  <c:v>CDF</c:v>
                </c:pt>
                <c:pt idx="1">
                  <c:v>Steildach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Sheet1!$S$6:$S$36</c:f>
              <c:numCache>
                <c:formatCode>General</c:formatCode>
                <c:ptCount val="31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  <c:pt idx="27">
                  <c:v>2017.0</c:v>
                </c:pt>
                <c:pt idx="28">
                  <c:v>2018.0</c:v>
                </c:pt>
                <c:pt idx="29">
                  <c:v>2019.0</c:v>
                </c:pt>
                <c:pt idx="30">
                  <c:v>2020.0</c:v>
                </c:pt>
              </c:numCache>
            </c:numRef>
          </c:xVal>
          <c:yVal>
            <c:numRef>
              <c:f>Sheet1!$U$6:$U$36</c:f>
              <c:numCache>
                <c:formatCode>0.000</c:formatCode>
                <c:ptCount val="31"/>
                <c:pt idx="0">
                  <c:v>0.141203703703704</c:v>
                </c:pt>
                <c:pt idx="1">
                  <c:v>0.149203703703704</c:v>
                </c:pt>
                <c:pt idx="2">
                  <c:v>0.157203703703704</c:v>
                </c:pt>
                <c:pt idx="3">
                  <c:v>0.165203703703704</c:v>
                </c:pt>
                <c:pt idx="4">
                  <c:v>0.173203703703704</c:v>
                </c:pt>
                <c:pt idx="5">
                  <c:v>0.181203703703704</c:v>
                </c:pt>
                <c:pt idx="6">
                  <c:v>0.189203703703704</c:v>
                </c:pt>
                <c:pt idx="7">
                  <c:v>0.197203703703704</c:v>
                </c:pt>
                <c:pt idx="8">
                  <c:v>0.205203703703704</c:v>
                </c:pt>
                <c:pt idx="9">
                  <c:v>0.213203703703704</c:v>
                </c:pt>
                <c:pt idx="10">
                  <c:v>0.221203703703704</c:v>
                </c:pt>
                <c:pt idx="11">
                  <c:v>0.229203703703704</c:v>
                </c:pt>
                <c:pt idx="12">
                  <c:v>0.237203703703704</c:v>
                </c:pt>
                <c:pt idx="13">
                  <c:v>0.245203703703704</c:v>
                </c:pt>
                <c:pt idx="14">
                  <c:v>0.253203703703704</c:v>
                </c:pt>
                <c:pt idx="15">
                  <c:v>0.261203703703704</c:v>
                </c:pt>
                <c:pt idx="16">
                  <c:v>0.269203703703704</c:v>
                </c:pt>
                <c:pt idx="17">
                  <c:v>0.277203703703704</c:v>
                </c:pt>
                <c:pt idx="18">
                  <c:v>0.285203703703704</c:v>
                </c:pt>
                <c:pt idx="19">
                  <c:v>0.293203703703704</c:v>
                </c:pt>
                <c:pt idx="20">
                  <c:v>0.301203703703704</c:v>
                </c:pt>
                <c:pt idx="21">
                  <c:v>0.308203703703704</c:v>
                </c:pt>
                <c:pt idx="22">
                  <c:v>0.315203703703704</c:v>
                </c:pt>
                <c:pt idx="23">
                  <c:v>0.322203703703704</c:v>
                </c:pt>
                <c:pt idx="24">
                  <c:v>0.329203703703704</c:v>
                </c:pt>
                <c:pt idx="25">
                  <c:v>0.336203703703704</c:v>
                </c:pt>
                <c:pt idx="26">
                  <c:v>0.343203703703704</c:v>
                </c:pt>
                <c:pt idx="27">
                  <c:v>0.350203703703704</c:v>
                </c:pt>
                <c:pt idx="28">
                  <c:v>0.357203703703704</c:v>
                </c:pt>
                <c:pt idx="29">
                  <c:v>0.364203703703704</c:v>
                </c:pt>
                <c:pt idx="30">
                  <c:v>0.371203703703704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Sheet1!$V$4:$V$5</c:f>
              <c:strCache>
                <c:ptCount val="2"/>
                <c:pt idx="0">
                  <c:v>CDF</c:v>
                </c:pt>
                <c:pt idx="1">
                  <c:v>Wand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Sheet1!$S$6:$S$36</c:f>
              <c:numCache>
                <c:formatCode>General</c:formatCode>
                <c:ptCount val="31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  <c:pt idx="27">
                  <c:v>2017.0</c:v>
                </c:pt>
                <c:pt idx="28">
                  <c:v>2018.0</c:v>
                </c:pt>
                <c:pt idx="29">
                  <c:v>2019.0</c:v>
                </c:pt>
                <c:pt idx="30">
                  <c:v>2020.0</c:v>
                </c:pt>
              </c:numCache>
            </c:numRef>
          </c:xVal>
          <c:yVal>
            <c:numRef>
              <c:f>Sheet1!$V$6:$V$36</c:f>
              <c:numCache>
                <c:formatCode>0.000</c:formatCode>
                <c:ptCount val="31"/>
                <c:pt idx="0">
                  <c:v>0.189814814814815</c:v>
                </c:pt>
                <c:pt idx="1">
                  <c:v>0.196898148148148</c:v>
                </c:pt>
                <c:pt idx="2">
                  <c:v>0.203981481481481</c:v>
                </c:pt>
                <c:pt idx="3">
                  <c:v>0.211064814814815</c:v>
                </c:pt>
                <c:pt idx="4">
                  <c:v>0.218148148148148</c:v>
                </c:pt>
                <c:pt idx="5">
                  <c:v>0.225231481481481</c:v>
                </c:pt>
                <c:pt idx="6">
                  <c:v>0.232314814814815</c:v>
                </c:pt>
                <c:pt idx="7">
                  <c:v>0.239398148148148</c:v>
                </c:pt>
                <c:pt idx="8">
                  <c:v>0.246481481481481</c:v>
                </c:pt>
                <c:pt idx="9">
                  <c:v>0.253564814814815</c:v>
                </c:pt>
                <c:pt idx="10">
                  <c:v>0.260648148148148</c:v>
                </c:pt>
                <c:pt idx="11">
                  <c:v>0.267648148148148</c:v>
                </c:pt>
                <c:pt idx="12">
                  <c:v>0.274648148148148</c:v>
                </c:pt>
                <c:pt idx="13">
                  <c:v>0.281648148148148</c:v>
                </c:pt>
                <c:pt idx="14">
                  <c:v>0.288648148148148</c:v>
                </c:pt>
                <c:pt idx="15">
                  <c:v>0.295648148148148</c:v>
                </c:pt>
                <c:pt idx="16">
                  <c:v>0.302648148148148</c:v>
                </c:pt>
                <c:pt idx="17">
                  <c:v>0.309648148148148</c:v>
                </c:pt>
                <c:pt idx="18">
                  <c:v>0.316648148148148</c:v>
                </c:pt>
                <c:pt idx="19">
                  <c:v>0.323648148148148</c:v>
                </c:pt>
                <c:pt idx="20">
                  <c:v>0.330648148148148</c:v>
                </c:pt>
                <c:pt idx="21">
                  <c:v>0.337148148148148</c:v>
                </c:pt>
                <c:pt idx="22">
                  <c:v>0.343648148148148</c:v>
                </c:pt>
                <c:pt idx="23">
                  <c:v>0.350148148148148</c:v>
                </c:pt>
                <c:pt idx="24">
                  <c:v>0.356648148148148</c:v>
                </c:pt>
                <c:pt idx="25">
                  <c:v>0.363148148148148</c:v>
                </c:pt>
                <c:pt idx="26">
                  <c:v>0.369648148148148</c:v>
                </c:pt>
                <c:pt idx="27">
                  <c:v>0.376148148148148</c:v>
                </c:pt>
                <c:pt idx="28">
                  <c:v>0.382648148148148</c:v>
                </c:pt>
                <c:pt idx="29">
                  <c:v>0.389148148148148</c:v>
                </c:pt>
                <c:pt idx="30">
                  <c:v>0.395648148148148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Sheet1!$W$4:$W$5</c:f>
              <c:strCache>
                <c:ptCount val="2"/>
                <c:pt idx="0">
                  <c:v>CDF</c:v>
                </c:pt>
                <c:pt idx="1">
                  <c:v>Fenster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Sheet1!$S$6:$S$36</c:f>
              <c:numCache>
                <c:formatCode>General</c:formatCode>
                <c:ptCount val="31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  <c:pt idx="27">
                  <c:v>2017.0</c:v>
                </c:pt>
                <c:pt idx="28">
                  <c:v>2018.0</c:v>
                </c:pt>
                <c:pt idx="29">
                  <c:v>2019.0</c:v>
                </c:pt>
                <c:pt idx="30">
                  <c:v>2020.0</c:v>
                </c:pt>
              </c:numCache>
            </c:numRef>
          </c:xVal>
          <c:yVal>
            <c:numRef>
              <c:f>Sheet1!$W$6:$W$36</c:f>
              <c:numCache>
                <c:formatCode>0.000</c:formatCode>
                <c:ptCount val="31"/>
                <c:pt idx="0">
                  <c:v>0.390853658536585</c:v>
                </c:pt>
                <c:pt idx="1">
                  <c:v>0.40780487804878</c:v>
                </c:pt>
                <c:pt idx="2">
                  <c:v>0.424756097560976</c:v>
                </c:pt>
                <c:pt idx="3">
                  <c:v>0.441707317073171</c:v>
                </c:pt>
                <c:pt idx="4">
                  <c:v>0.458658536585366</c:v>
                </c:pt>
                <c:pt idx="5">
                  <c:v>0.475609756097561</c:v>
                </c:pt>
                <c:pt idx="6">
                  <c:v>0.492560975609756</c:v>
                </c:pt>
                <c:pt idx="7">
                  <c:v>0.509512195121951</c:v>
                </c:pt>
                <c:pt idx="8">
                  <c:v>0.526463414634146</c:v>
                </c:pt>
                <c:pt idx="9">
                  <c:v>0.543414634146342</c:v>
                </c:pt>
                <c:pt idx="10">
                  <c:v>0.560365853658537</c:v>
                </c:pt>
                <c:pt idx="11">
                  <c:v>0.573365853658537</c:v>
                </c:pt>
                <c:pt idx="12">
                  <c:v>0.586365853658537</c:v>
                </c:pt>
                <c:pt idx="13">
                  <c:v>0.599365853658537</c:v>
                </c:pt>
                <c:pt idx="14">
                  <c:v>0.612365853658537</c:v>
                </c:pt>
                <c:pt idx="15">
                  <c:v>0.625365853658537</c:v>
                </c:pt>
                <c:pt idx="16">
                  <c:v>0.638365853658537</c:v>
                </c:pt>
                <c:pt idx="17">
                  <c:v>0.651365853658537</c:v>
                </c:pt>
                <c:pt idx="18">
                  <c:v>0.664365853658537</c:v>
                </c:pt>
                <c:pt idx="19">
                  <c:v>0.677365853658537</c:v>
                </c:pt>
                <c:pt idx="20">
                  <c:v>0.690365853658537</c:v>
                </c:pt>
                <c:pt idx="21">
                  <c:v>0.698365853658537</c:v>
                </c:pt>
                <c:pt idx="22">
                  <c:v>0.706365853658537</c:v>
                </c:pt>
                <c:pt idx="23">
                  <c:v>0.714365853658537</c:v>
                </c:pt>
                <c:pt idx="24">
                  <c:v>0.722365853658537</c:v>
                </c:pt>
                <c:pt idx="25">
                  <c:v>0.730365853658537</c:v>
                </c:pt>
                <c:pt idx="26">
                  <c:v>0.738365853658537</c:v>
                </c:pt>
                <c:pt idx="27">
                  <c:v>0.746365853658537</c:v>
                </c:pt>
                <c:pt idx="28">
                  <c:v>0.754365853658537</c:v>
                </c:pt>
                <c:pt idx="29">
                  <c:v>0.762365853658537</c:v>
                </c:pt>
                <c:pt idx="30">
                  <c:v>0.770365853658537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Sheet1!$X$4:$X$5</c:f>
              <c:strCache>
                <c:ptCount val="2"/>
                <c:pt idx="0">
                  <c:v>CDF</c:v>
                </c:pt>
                <c:pt idx="1">
                  <c:v>Boden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Sheet1!$S$6:$S$36</c:f>
              <c:numCache>
                <c:formatCode>General</c:formatCode>
                <c:ptCount val="31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  <c:pt idx="27">
                  <c:v>2017.0</c:v>
                </c:pt>
                <c:pt idx="28">
                  <c:v>2018.0</c:v>
                </c:pt>
                <c:pt idx="29">
                  <c:v>2019.0</c:v>
                </c:pt>
                <c:pt idx="30">
                  <c:v>2020.0</c:v>
                </c:pt>
              </c:numCache>
            </c:numRef>
          </c:xVal>
          <c:yVal>
            <c:numRef>
              <c:f>Sheet1!$X$6:$X$36</c:f>
              <c:numCache>
                <c:formatCode>0.000</c:formatCode>
                <c:ptCount val="31"/>
                <c:pt idx="0">
                  <c:v>0.156481481481481</c:v>
                </c:pt>
                <c:pt idx="1">
                  <c:v>0.167314814814815</c:v>
                </c:pt>
                <c:pt idx="2">
                  <c:v>0.178148148148148</c:v>
                </c:pt>
                <c:pt idx="3">
                  <c:v>0.188981481481481</c:v>
                </c:pt>
                <c:pt idx="4">
                  <c:v>0.199814814814815</c:v>
                </c:pt>
                <c:pt idx="5">
                  <c:v>0.210648148148148</c:v>
                </c:pt>
                <c:pt idx="6">
                  <c:v>0.221481481481481</c:v>
                </c:pt>
                <c:pt idx="7">
                  <c:v>0.232314814814815</c:v>
                </c:pt>
                <c:pt idx="8">
                  <c:v>0.243148148148148</c:v>
                </c:pt>
                <c:pt idx="9">
                  <c:v>0.253981481481481</c:v>
                </c:pt>
                <c:pt idx="10">
                  <c:v>0.264814814814815</c:v>
                </c:pt>
                <c:pt idx="11">
                  <c:v>0.272314814814815</c:v>
                </c:pt>
                <c:pt idx="12">
                  <c:v>0.279814814814815</c:v>
                </c:pt>
                <c:pt idx="13">
                  <c:v>0.287314814814815</c:v>
                </c:pt>
                <c:pt idx="14">
                  <c:v>0.294814814814815</c:v>
                </c:pt>
                <c:pt idx="15">
                  <c:v>0.302314814814815</c:v>
                </c:pt>
                <c:pt idx="16">
                  <c:v>0.309814814814815</c:v>
                </c:pt>
                <c:pt idx="17">
                  <c:v>0.317314814814815</c:v>
                </c:pt>
                <c:pt idx="18">
                  <c:v>0.324814814814815</c:v>
                </c:pt>
                <c:pt idx="19">
                  <c:v>0.332314814814815</c:v>
                </c:pt>
                <c:pt idx="20">
                  <c:v>0.339814814814815</c:v>
                </c:pt>
                <c:pt idx="21">
                  <c:v>0.347314814814815</c:v>
                </c:pt>
                <c:pt idx="22">
                  <c:v>0.354814814814815</c:v>
                </c:pt>
                <c:pt idx="23">
                  <c:v>0.362314814814815</c:v>
                </c:pt>
                <c:pt idx="24">
                  <c:v>0.369814814814815</c:v>
                </c:pt>
                <c:pt idx="25">
                  <c:v>0.377314814814815</c:v>
                </c:pt>
                <c:pt idx="26">
                  <c:v>0.384814814814815</c:v>
                </c:pt>
                <c:pt idx="27">
                  <c:v>0.392314814814815</c:v>
                </c:pt>
                <c:pt idx="28">
                  <c:v>0.399814814814815</c:v>
                </c:pt>
                <c:pt idx="29">
                  <c:v>0.407314814814815</c:v>
                </c:pt>
                <c:pt idx="30">
                  <c:v>0.414814814814815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654160"/>
        <c:axId val="-1991592736"/>
      </c:scatterChart>
      <c:scatterChart>
        <c:scatterStyle val="smoothMarker"/>
        <c:varyColors val="0"/>
        <c:ser>
          <c:idx val="5"/>
          <c:order val="5"/>
          <c:tx>
            <c:strRef>
              <c:f>Sheet1!$Y$4:$Y$5</c:f>
              <c:strCache>
                <c:ptCount val="2"/>
                <c:pt idx="0">
                  <c:v>PDF</c:v>
                </c:pt>
                <c:pt idx="1">
                  <c:v>Flachdach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Sheet1!$S$6:$S$36</c:f>
              <c:numCache>
                <c:formatCode>General</c:formatCode>
                <c:ptCount val="31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  <c:pt idx="27">
                  <c:v>2017.0</c:v>
                </c:pt>
                <c:pt idx="28">
                  <c:v>2018.0</c:v>
                </c:pt>
                <c:pt idx="29">
                  <c:v>2019.0</c:v>
                </c:pt>
                <c:pt idx="30">
                  <c:v>2020.0</c:v>
                </c:pt>
              </c:numCache>
            </c:numRef>
          </c:xVal>
          <c:yVal>
            <c:numRef>
              <c:f>Sheet1!$Y$6:$Y$36</c:f>
              <c:numCache>
                <c:formatCode>0.0000</c:formatCode>
                <c:ptCount val="31"/>
                <c:pt idx="0">
                  <c:v>0.0142592592592593</c:v>
                </c:pt>
                <c:pt idx="1">
                  <c:v>0.0142592592592593</c:v>
                </c:pt>
                <c:pt idx="2">
                  <c:v>0.0142592592592593</c:v>
                </c:pt>
                <c:pt idx="3">
                  <c:v>0.0142592592592593</c:v>
                </c:pt>
                <c:pt idx="4">
                  <c:v>0.0142592592592593</c:v>
                </c:pt>
                <c:pt idx="5">
                  <c:v>0.0142592592592593</c:v>
                </c:pt>
                <c:pt idx="6">
                  <c:v>0.0142592592592593</c:v>
                </c:pt>
                <c:pt idx="7">
                  <c:v>0.0142592592592593</c:v>
                </c:pt>
                <c:pt idx="8">
                  <c:v>0.0142592592592593</c:v>
                </c:pt>
                <c:pt idx="9">
                  <c:v>0.0142592592592593</c:v>
                </c:pt>
                <c:pt idx="10">
                  <c:v>0.015</c:v>
                </c:pt>
                <c:pt idx="11">
                  <c:v>0.015</c:v>
                </c:pt>
                <c:pt idx="12">
                  <c:v>0.015</c:v>
                </c:pt>
                <c:pt idx="13">
                  <c:v>0.015</c:v>
                </c:pt>
                <c:pt idx="14">
                  <c:v>0.015</c:v>
                </c:pt>
                <c:pt idx="15">
                  <c:v>0.015</c:v>
                </c:pt>
                <c:pt idx="16">
                  <c:v>0.015</c:v>
                </c:pt>
                <c:pt idx="17">
                  <c:v>0.015</c:v>
                </c:pt>
                <c:pt idx="18">
                  <c:v>0.015</c:v>
                </c:pt>
                <c:pt idx="19">
                  <c:v>0.015</c:v>
                </c:pt>
                <c:pt idx="20">
                  <c:v>0.012</c:v>
                </c:pt>
                <c:pt idx="21">
                  <c:v>0.012</c:v>
                </c:pt>
                <c:pt idx="22">
                  <c:v>0.012</c:v>
                </c:pt>
                <c:pt idx="23">
                  <c:v>0.012</c:v>
                </c:pt>
                <c:pt idx="24">
                  <c:v>0.012</c:v>
                </c:pt>
                <c:pt idx="25">
                  <c:v>0.012</c:v>
                </c:pt>
                <c:pt idx="26">
                  <c:v>0.012</c:v>
                </c:pt>
                <c:pt idx="27">
                  <c:v>0.012</c:v>
                </c:pt>
                <c:pt idx="28">
                  <c:v>0.012</c:v>
                </c:pt>
                <c:pt idx="29">
                  <c:v>0.012</c:v>
                </c:pt>
                <c:pt idx="30">
                  <c:v>0.012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Sheet1!$Z$4:$Z$5</c:f>
              <c:strCache>
                <c:ptCount val="2"/>
                <c:pt idx="0">
                  <c:v>PDF</c:v>
                </c:pt>
                <c:pt idx="1">
                  <c:v>Steildach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Sheet1!$S$6:$S$36</c:f>
              <c:numCache>
                <c:formatCode>General</c:formatCode>
                <c:ptCount val="31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  <c:pt idx="27">
                  <c:v>2017.0</c:v>
                </c:pt>
                <c:pt idx="28">
                  <c:v>2018.0</c:v>
                </c:pt>
                <c:pt idx="29">
                  <c:v>2019.0</c:v>
                </c:pt>
                <c:pt idx="30">
                  <c:v>2020.0</c:v>
                </c:pt>
              </c:numCache>
            </c:numRef>
          </c:xVal>
          <c:yVal>
            <c:numRef>
              <c:f>Sheet1!$Z$6:$Z$36</c:f>
              <c:numCache>
                <c:formatCode>General</c:formatCode>
                <c:ptCount val="31"/>
                <c:pt idx="0">
                  <c:v>0.008</c:v>
                </c:pt>
                <c:pt idx="1">
                  <c:v>0.008</c:v>
                </c:pt>
                <c:pt idx="2">
                  <c:v>0.008</c:v>
                </c:pt>
                <c:pt idx="3">
                  <c:v>0.008</c:v>
                </c:pt>
                <c:pt idx="4">
                  <c:v>0.008</c:v>
                </c:pt>
                <c:pt idx="5">
                  <c:v>0.008</c:v>
                </c:pt>
                <c:pt idx="6">
                  <c:v>0.008</c:v>
                </c:pt>
                <c:pt idx="7">
                  <c:v>0.008</c:v>
                </c:pt>
                <c:pt idx="8">
                  <c:v>0.008</c:v>
                </c:pt>
                <c:pt idx="9">
                  <c:v>0.008</c:v>
                </c:pt>
                <c:pt idx="10">
                  <c:v>0.008</c:v>
                </c:pt>
                <c:pt idx="11">
                  <c:v>0.008</c:v>
                </c:pt>
                <c:pt idx="12">
                  <c:v>0.008</c:v>
                </c:pt>
                <c:pt idx="13">
                  <c:v>0.008</c:v>
                </c:pt>
                <c:pt idx="14">
                  <c:v>0.008</c:v>
                </c:pt>
                <c:pt idx="15">
                  <c:v>0.008</c:v>
                </c:pt>
                <c:pt idx="16">
                  <c:v>0.008</c:v>
                </c:pt>
                <c:pt idx="17">
                  <c:v>0.008</c:v>
                </c:pt>
                <c:pt idx="18">
                  <c:v>0.008</c:v>
                </c:pt>
                <c:pt idx="19">
                  <c:v>0.008</c:v>
                </c:pt>
                <c:pt idx="20">
                  <c:v>0.007</c:v>
                </c:pt>
                <c:pt idx="21">
                  <c:v>0.007</c:v>
                </c:pt>
                <c:pt idx="22">
                  <c:v>0.007</c:v>
                </c:pt>
                <c:pt idx="23">
                  <c:v>0.007</c:v>
                </c:pt>
                <c:pt idx="24">
                  <c:v>0.007</c:v>
                </c:pt>
                <c:pt idx="25">
                  <c:v>0.007</c:v>
                </c:pt>
                <c:pt idx="26">
                  <c:v>0.007</c:v>
                </c:pt>
                <c:pt idx="27">
                  <c:v>0.007</c:v>
                </c:pt>
                <c:pt idx="28">
                  <c:v>0.007</c:v>
                </c:pt>
                <c:pt idx="29">
                  <c:v>0.007</c:v>
                </c:pt>
                <c:pt idx="30">
                  <c:v>0.007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Sheet1!$AA$4:$AA$5</c:f>
              <c:strCache>
                <c:ptCount val="2"/>
                <c:pt idx="0">
                  <c:v>PDF</c:v>
                </c:pt>
                <c:pt idx="1">
                  <c:v>Wand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Sheet1!$S$6:$S$36</c:f>
              <c:numCache>
                <c:formatCode>General</c:formatCode>
                <c:ptCount val="31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  <c:pt idx="27">
                  <c:v>2017.0</c:v>
                </c:pt>
                <c:pt idx="28">
                  <c:v>2018.0</c:v>
                </c:pt>
                <c:pt idx="29">
                  <c:v>2019.0</c:v>
                </c:pt>
                <c:pt idx="30">
                  <c:v>2020.0</c:v>
                </c:pt>
              </c:numCache>
            </c:numRef>
          </c:xVal>
          <c:yVal>
            <c:numRef>
              <c:f>Sheet1!$AA$6:$AA$36</c:f>
              <c:numCache>
                <c:formatCode>General</c:formatCode>
                <c:ptCount val="31"/>
                <c:pt idx="0">
                  <c:v>0.00708333333333333</c:v>
                </c:pt>
                <c:pt idx="1">
                  <c:v>0.00708333333333333</c:v>
                </c:pt>
                <c:pt idx="2">
                  <c:v>0.00708333333333333</c:v>
                </c:pt>
                <c:pt idx="3">
                  <c:v>0.00708333333333333</c:v>
                </c:pt>
                <c:pt idx="4">
                  <c:v>0.00708333333333333</c:v>
                </c:pt>
                <c:pt idx="5">
                  <c:v>0.00708333333333333</c:v>
                </c:pt>
                <c:pt idx="6">
                  <c:v>0.00708333333333333</c:v>
                </c:pt>
                <c:pt idx="7">
                  <c:v>0.00708333333333333</c:v>
                </c:pt>
                <c:pt idx="8">
                  <c:v>0.00708333333333333</c:v>
                </c:pt>
                <c:pt idx="9">
                  <c:v>0.00708333333333333</c:v>
                </c:pt>
                <c:pt idx="10">
                  <c:v>0.007</c:v>
                </c:pt>
                <c:pt idx="11">
                  <c:v>0.007</c:v>
                </c:pt>
                <c:pt idx="12">
                  <c:v>0.007</c:v>
                </c:pt>
                <c:pt idx="13">
                  <c:v>0.007</c:v>
                </c:pt>
                <c:pt idx="14">
                  <c:v>0.007</c:v>
                </c:pt>
                <c:pt idx="15">
                  <c:v>0.007</c:v>
                </c:pt>
                <c:pt idx="16">
                  <c:v>0.007</c:v>
                </c:pt>
                <c:pt idx="17">
                  <c:v>0.007</c:v>
                </c:pt>
                <c:pt idx="18">
                  <c:v>0.007</c:v>
                </c:pt>
                <c:pt idx="19">
                  <c:v>0.007</c:v>
                </c:pt>
                <c:pt idx="20">
                  <c:v>0.0065</c:v>
                </c:pt>
                <c:pt idx="21">
                  <c:v>0.0065</c:v>
                </c:pt>
                <c:pt idx="22">
                  <c:v>0.0065</c:v>
                </c:pt>
                <c:pt idx="23">
                  <c:v>0.0065</c:v>
                </c:pt>
                <c:pt idx="24">
                  <c:v>0.0065</c:v>
                </c:pt>
                <c:pt idx="25">
                  <c:v>0.0065</c:v>
                </c:pt>
                <c:pt idx="26">
                  <c:v>0.0065</c:v>
                </c:pt>
                <c:pt idx="27">
                  <c:v>0.0065</c:v>
                </c:pt>
                <c:pt idx="28">
                  <c:v>0.0065</c:v>
                </c:pt>
                <c:pt idx="29">
                  <c:v>0.0065</c:v>
                </c:pt>
                <c:pt idx="30">
                  <c:v>0.0065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Sheet1!$AB$4:$AB$5</c:f>
              <c:strCache>
                <c:ptCount val="2"/>
                <c:pt idx="0">
                  <c:v>PDF</c:v>
                </c:pt>
                <c:pt idx="1">
                  <c:v>Fenster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Sheet1!$S$6:$S$36</c:f>
              <c:numCache>
                <c:formatCode>General</c:formatCode>
                <c:ptCount val="31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  <c:pt idx="27">
                  <c:v>2017.0</c:v>
                </c:pt>
                <c:pt idx="28">
                  <c:v>2018.0</c:v>
                </c:pt>
                <c:pt idx="29">
                  <c:v>2019.0</c:v>
                </c:pt>
                <c:pt idx="30">
                  <c:v>2020.0</c:v>
                </c:pt>
              </c:numCache>
            </c:numRef>
          </c:xVal>
          <c:yVal>
            <c:numRef>
              <c:f>Sheet1!$AB$6:$AB$36</c:f>
              <c:numCache>
                <c:formatCode>General</c:formatCode>
                <c:ptCount val="31"/>
                <c:pt idx="0">
                  <c:v>0.0169512195121951</c:v>
                </c:pt>
                <c:pt idx="1">
                  <c:v>0.0169512195121951</c:v>
                </c:pt>
                <c:pt idx="2">
                  <c:v>0.0169512195121951</c:v>
                </c:pt>
                <c:pt idx="3">
                  <c:v>0.0169512195121951</c:v>
                </c:pt>
                <c:pt idx="4">
                  <c:v>0.0169512195121951</c:v>
                </c:pt>
                <c:pt idx="5">
                  <c:v>0.0169512195121951</c:v>
                </c:pt>
                <c:pt idx="6">
                  <c:v>0.0169512195121951</c:v>
                </c:pt>
                <c:pt idx="7">
                  <c:v>0.0169512195121951</c:v>
                </c:pt>
                <c:pt idx="8">
                  <c:v>0.0169512195121951</c:v>
                </c:pt>
                <c:pt idx="9">
                  <c:v>0.0169512195121951</c:v>
                </c:pt>
                <c:pt idx="10">
                  <c:v>0.013</c:v>
                </c:pt>
                <c:pt idx="11">
                  <c:v>0.013</c:v>
                </c:pt>
                <c:pt idx="12">
                  <c:v>0.013</c:v>
                </c:pt>
                <c:pt idx="13">
                  <c:v>0.013</c:v>
                </c:pt>
                <c:pt idx="14">
                  <c:v>0.013</c:v>
                </c:pt>
                <c:pt idx="15">
                  <c:v>0.013</c:v>
                </c:pt>
                <c:pt idx="16">
                  <c:v>0.013</c:v>
                </c:pt>
                <c:pt idx="17">
                  <c:v>0.013</c:v>
                </c:pt>
                <c:pt idx="18">
                  <c:v>0.013</c:v>
                </c:pt>
                <c:pt idx="19">
                  <c:v>0.013</c:v>
                </c:pt>
                <c:pt idx="20">
                  <c:v>0.008</c:v>
                </c:pt>
                <c:pt idx="21">
                  <c:v>0.008</c:v>
                </c:pt>
                <c:pt idx="22">
                  <c:v>0.008</c:v>
                </c:pt>
                <c:pt idx="23">
                  <c:v>0.008</c:v>
                </c:pt>
                <c:pt idx="24">
                  <c:v>0.008</c:v>
                </c:pt>
                <c:pt idx="25">
                  <c:v>0.008</c:v>
                </c:pt>
                <c:pt idx="26">
                  <c:v>0.008</c:v>
                </c:pt>
                <c:pt idx="27">
                  <c:v>0.008</c:v>
                </c:pt>
                <c:pt idx="28">
                  <c:v>0.008</c:v>
                </c:pt>
                <c:pt idx="29">
                  <c:v>0.008</c:v>
                </c:pt>
                <c:pt idx="30">
                  <c:v>0.008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Sheet1!$AC$4:$AC$5</c:f>
              <c:strCache>
                <c:ptCount val="2"/>
                <c:pt idx="0">
                  <c:v>PDF</c:v>
                </c:pt>
                <c:pt idx="1">
                  <c:v>Boden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Sheet1!$S$6:$S$36</c:f>
              <c:numCache>
                <c:formatCode>General</c:formatCode>
                <c:ptCount val="31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  <c:pt idx="27">
                  <c:v>2017.0</c:v>
                </c:pt>
                <c:pt idx="28">
                  <c:v>2018.0</c:v>
                </c:pt>
                <c:pt idx="29">
                  <c:v>2019.0</c:v>
                </c:pt>
                <c:pt idx="30">
                  <c:v>2020.0</c:v>
                </c:pt>
              </c:numCache>
            </c:numRef>
          </c:xVal>
          <c:yVal>
            <c:numRef>
              <c:f>Sheet1!$AC$6:$AC$36</c:f>
              <c:numCache>
                <c:formatCode>General</c:formatCode>
                <c:ptCount val="31"/>
                <c:pt idx="0">
                  <c:v>0.0108333333333333</c:v>
                </c:pt>
                <c:pt idx="1">
                  <c:v>0.0108333333333333</c:v>
                </c:pt>
                <c:pt idx="2">
                  <c:v>0.0108333333333333</c:v>
                </c:pt>
                <c:pt idx="3">
                  <c:v>0.0108333333333333</c:v>
                </c:pt>
                <c:pt idx="4">
                  <c:v>0.0108333333333333</c:v>
                </c:pt>
                <c:pt idx="5">
                  <c:v>0.0108333333333333</c:v>
                </c:pt>
                <c:pt idx="6">
                  <c:v>0.0108333333333333</c:v>
                </c:pt>
                <c:pt idx="7">
                  <c:v>0.0108333333333333</c:v>
                </c:pt>
                <c:pt idx="8">
                  <c:v>0.0108333333333333</c:v>
                </c:pt>
                <c:pt idx="9">
                  <c:v>0.0108333333333333</c:v>
                </c:pt>
                <c:pt idx="10">
                  <c:v>0.0075</c:v>
                </c:pt>
                <c:pt idx="11">
                  <c:v>0.0075</c:v>
                </c:pt>
                <c:pt idx="12">
                  <c:v>0.0075</c:v>
                </c:pt>
                <c:pt idx="13">
                  <c:v>0.0075</c:v>
                </c:pt>
                <c:pt idx="14">
                  <c:v>0.0075</c:v>
                </c:pt>
                <c:pt idx="15">
                  <c:v>0.0075</c:v>
                </c:pt>
                <c:pt idx="16">
                  <c:v>0.0075</c:v>
                </c:pt>
                <c:pt idx="17">
                  <c:v>0.0075</c:v>
                </c:pt>
                <c:pt idx="18">
                  <c:v>0.0075</c:v>
                </c:pt>
                <c:pt idx="19">
                  <c:v>0.0075</c:v>
                </c:pt>
                <c:pt idx="20">
                  <c:v>0.0075</c:v>
                </c:pt>
                <c:pt idx="21">
                  <c:v>0.0075</c:v>
                </c:pt>
                <c:pt idx="22">
                  <c:v>0.0075</c:v>
                </c:pt>
                <c:pt idx="23">
                  <c:v>0.0075</c:v>
                </c:pt>
                <c:pt idx="24">
                  <c:v>0.0075</c:v>
                </c:pt>
                <c:pt idx="25">
                  <c:v>0.0075</c:v>
                </c:pt>
                <c:pt idx="26">
                  <c:v>0.0075</c:v>
                </c:pt>
                <c:pt idx="27">
                  <c:v>0.0075</c:v>
                </c:pt>
                <c:pt idx="28">
                  <c:v>0.0075</c:v>
                </c:pt>
                <c:pt idx="29">
                  <c:v>0.0075</c:v>
                </c:pt>
                <c:pt idx="30">
                  <c:v>0.0075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265680"/>
        <c:axId val="1809344592"/>
      </c:scatterChart>
      <c:valAx>
        <c:axId val="1816654160"/>
        <c:scaling>
          <c:orientation val="minMax"/>
          <c:max val="2021.0"/>
          <c:min val="1989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1592736"/>
        <c:crosses val="autoZero"/>
        <c:crossBetween val="midCat"/>
      </c:valAx>
      <c:valAx>
        <c:axId val="-199159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654160"/>
        <c:crosses val="autoZero"/>
        <c:crossBetween val="midCat"/>
      </c:valAx>
      <c:valAx>
        <c:axId val="1809344592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265680"/>
        <c:crosses val="max"/>
        <c:crossBetween val="midCat"/>
      </c:valAx>
      <c:valAx>
        <c:axId val="1823265680"/>
        <c:scaling>
          <c:orientation val="minMax"/>
        </c:scaling>
        <c:delete val="1"/>
        <c:axPos val="b"/>
        <c:majorTickMark val="out"/>
        <c:minorTickMark val="none"/>
        <c:tickLblPos val="nextTo"/>
        <c:crossAx val="1809344592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MFH</a:t>
            </a:r>
            <a:r>
              <a:rPr lang="en-US" baseline="0"/>
              <a:t> &lt; 1947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Sheet1!$T$5</c:f>
              <c:strCache>
                <c:ptCount val="1"/>
                <c:pt idx="0">
                  <c:v>Flachdach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Sheet1!$L$4:$N$4</c:f>
              <c:strCache>
                <c:ptCount val="3"/>
                <c:pt idx="0">
                  <c:v>1990-2000</c:v>
                </c:pt>
                <c:pt idx="1">
                  <c:v>2000-2010</c:v>
                </c:pt>
                <c:pt idx="2">
                  <c:v>2010-2020</c:v>
                </c:pt>
              </c:strCache>
            </c:strRef>
          </c:xVal>
          <c:yVal>
            <c:numRef>
              <c:f>Sheet1!$L$5:$N$5</c:f>
              <c:numCache>
                <c:formatCode>0.0000</c:formatCode>
                <c:ptCount val="3"/>
                <c:pt idx="0">
                  <c:v>0.0142592592592593</c:v>
                </c:pt>
                <c:pt idx="1">
                  <c:v>0.015</c:v>
                </c:pt>
                <c:pt idx="2">
                  <c:v>0.012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Sheet1!$U$5</c:f>
              <c:strCache>
                <c:ptCount val="1"/>
                <c:pt idx="0">
                  <c:v>Steildach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Sheet1!$L$4:$N$4</c:f>
              <c:strCache>
                <c:ptCount val="3"/>
                <c:pt idx="0">
                  <c:v>1990-2000</c:v>
                </c:pt>
                <c:pt idx="1">
                  <c:v>2000-2010</c:v>
                </c:pt>
                <c:pt idx="2">
                  <c:v>2010-2020</c:v>
                </c:pt>
              </c:strCache>
            </c:strRef>
          </c:xVal>
          <c:yVal>
            <c:numRef>
              <c:f>Sheet1!$L$12:$N$12</c:f>
              <c:numCache>
                <c:formatCode>0.0000</c:formatCode>
                <c:ptCount val="3"/>
                <c:pt idx="0">
                  <c:v>0.008</c:v>
                </c:pt>
                <c:pt idx="1">
                  <c:v>0.008</c:v>
                </c:pt>
                <c:pt idx="2">
                  <c:v>0.007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Sheet1!$V$5</c:f>
              <c:strCache>
                <c:ptCount val="1"/>
                <c:pt idx="0">
                  <c:v>Wand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Sheet1!$L$4:$N$4</c:f>
              <c:strCache>
                <c:ptCount val="3"/>
                <c:pt idx="0">
                  <c:v>1990-2000</c:v>
                </c:pt>
                <c:pt idx="1">
                  <c:v>2000-2010</c:v>
                </c:pt>
                <c:pt idx="2">
                  <c:v>2010-2020</c:v>
                </c:pt>
              </c:strCache>
            </c:strRef>
          </c:xVal>
          <c:yVal>
            <c:numRef>
              <c:f>Sheet1!$L$19:$N$19</c:f>
              <c:numCache>
                <c:formatCode>0.0000</c:formatCode>
                <c:ptCount val="3"/>
                <c:pt idx="0">
                  <c:v>0.00708333333333333</c:v>
                </c:pt>
                <c:pt idx="1">
                  <c:v>0.007</c:v>
                </c:pt>
                <c:pt idx="2">
                  <c:v>0.0065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Sheet1!$W$5</c:f>
              <c:strCache>
                <c:ptCount val="1"/>
                <c:pt idx="0">
                  <c:v>Fenster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Sheet1!$L$4:$N$4</c:f>
              <c:strCache>
                <c:ptCount val="3"/>
                <c:pt idx="0">
                  <c:v>1990-2000</c:v>
                </c:pt>
                <c:pt idx="1">
                  <c:v>2000-2010</c:v>
                </c:pt>
                <c:pt idx="2">
                  <c:v>2010-2020</c:v>
                </c:pt>
              </c:strCache>
            </c:strRef>
          </c:xVal>
          <c:yVal>
            <c:numRef>
              <c:f>Sheet1!$L$26:$N$26</c:f>
              <c:numCache>
                <c:formatCode>0.0000</c:formatCode>
                <c:ptCount val="3"/>
                <c:pt idx="0">
                  <c:v>0.0169512195121951</c:v>
                </c:pt>
                <c:pt idx="1">
                  <c:v>0.013</c:v>
                </c:pt>
                <c:pt idx="2">
                  <c:v>0.008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Sheet1!$X$5</c:f>
              <c:strCache>
                <c:ptCount val="1"/>
                <c:pt idx="0">
                  <c:v>Boden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Sheet1!$L$4:$N$4</c:f>
              <c:strCache>
                <c:ptCount val="3"/>
                <c:pt idx="0">
                  <c:v>1990-2000</c:v>
                </c:pt>
                <c:pt idx="1">
                  <c:v>2000-2010</c:v>
                </c:pt>
                <c:pt idx="2">
                  <c:v>2010-2020</c:v>
                </c:pt>
              </c:strCache>
            </c:strRef>
          </c:xVal>
          <c:yVal>
            <c:numRef>
              <c:f>Sheet1!$L$33:$N$33</c:f>
              <c:numCache>
                <c:formatCode>0.0000</c:formatCode>
                <c:ptCount val="3"/>
                <c:pt idx="0">
                  <c:v>0.0108333333333333</c:v>
                </c:pt>
                <c:pt idx="1">
                  <c:v>0.0075</c:v>
                </c:pt>
                <c:pt idx="2">
                  <c:v>0.0075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171856"/>
        <c:axId val="1813661840"/>
      </c:scatterChart>
      <c:valAx>
        <c:axId val="181417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1840"/>
        <c:crosses val="autoZero"/>
        <c:crossBetween val="midCat"/>
      </c:valAx>
      <c:valAx>
        <c:axId val="181366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17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MFH</a:t>
            </a:r>
            <a:r>
              <a:rPr lang="en-US" baseline="0"/>
              <a:t> &lt; 1947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Sheet1!$T$5</c:f>
              <c:strCache>
                <c:ptCount val="1"/>
                <c:pt idx="0">
                  <c:v>Flachdach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Sheet1!$D$4:$G$4</c:f>
              <c:strCache>
                <c:ptCount val="4"/>
                <c:pt idx="0">
                  <c:v>vor 1990 kumm.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xVal>
          <c:yVal>
            <c:numRef>
              <c:f>Sheet1!$D$40:$G$40</c:f>
              <c:numCache>
                <c:formatCode>0.000</c:formatCode>
                <c:ptCount val="4"/>
                <c:pt idx="0">
                  <c:v>0.17037037037037</c:v>
                </c:pt>
                <c:pt idx="1">
                  <c:v>0.142592592592593</c:v>
                </c:pt>
                <c:pt idx="2">
                  <c:v>0.17</c:v>
                </c:pt>
                <c:pt idx="3">
                  <c:v>0.12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Sheet1!$U$5</c:f>
              <c:strCache>
                <c:ptCount val="1"/>
                <c:pt idx="0">
                  <c:v>Steildach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Sheet1!$D$4:$G$4</c:f>
              <c:strCache>
                <c:ptCount val="4"/>
                <c:pt idx="0">
                  <c:v>vor 1990 kumm.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xVal>
          <c:yVal>
            <c:numRef>
              <c:f>Sheet1!$D$47:$G$47</c:f>
              <c:numCache>
                <c:formatCode>0.000</c:formatCode>
                <c:ptCount val="4"/>
                <c:pt idx="0">
                  <c:v>0.109722222222222</c:v>
                </c:pt>
                <c:pt idx="1">
                  <c:v>0.109722222222222</c:v>
                </c:pt>
                <c:pt idx="2">
                  <c:v>0.096</c:v>
                </c:pt>
                <c:pt idx="3">
                  <c:v>0.066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Sheet1!$V$5</c:f>
              <c:strCache>
                <c:ptCount val="1"/>
                <c:pt idx="0">
                  <c:v>Wand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Sheet1!$D$4:$G$4</c:f>
              <c:strCache>
                <c:ptCount val="4"/>
                <c:pt idx="0">
                  <c:v>vor 1990 kumm.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xVal>
          <c:yVal>
            <c:numRef>
              <c:f>Sheet1!$D$54:$G$54</c:f>
              <c:numCache>
                <c:formatCode>0.000</c:formatCode>
                <c:ptCount val="4"/>
                <c:pt idx="0">
                  <c:v>0.110185185185185</c:v>
                </c:pt>
                <c:pt idx="1">
                  <c:v>0.0805555555555555</c:v>
                </c:pt>
                <c:pt idx="2">
                  <c:v>0.08</c:v>
                </c:pt>
                <c:pt idx="3">
                  <c:v>0.07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Sheet1!$W$5</c:f>
              <c:strCache>
                <c:ptCount val="1"/>
                <c:pt idx="0">
                  <c:v>Fenster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Sheet1!$D$4:$G$4</c:f>
              <c:strCache>
                <c:ptCount val="4"/>
                <c:pt idx="0">
                  <c:v>vor 1990 kumm.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xVal>
          <c:yVal>
            <c:numRef>
              <c:f>Sheet1!$D$61:$G$61</c:f>
              <c:numCache>
                <c:formatCode>0.000</c:formatCode>
                <c:ptCount val="4"/>
                <c:pt idx="0">
                  <c:v>0.357317073170732</c:v>
                </c:pt>
                <c:pt idx="1">
                  <c:v>0.21</c:v>
                </c:pt>
                <c:pt idx="2">
                  <c:v>0.16</c:v>
                </c:pt>
                <c:pt idx="3">
                  <c:v>0.073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Sheet1!$X$5</c:f>
              <c:strCache>
                <c:ptCount val="1"/>
                <c:pt idx="0">
                  <c:v>Boden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Sheet1!$D$4:$G$4</c:f>
              <c:strCache>
                <c:ptCount val="4"/>
                <c:pt idx="0">
                  <c:v>vor 1990 kumm.</c:v>
                </c:pt>
                <c:pt idx="1">
                  <c:v>1990-2000</c:v>
                </c:pt>
                <c:pt idx="2">
                  <c:v>2000-2010</c:v>
                </c:pt>
                <c:pt idx="3">
                  <c:v>2010-2020</c:v>
                </c:pt>
              </c:strCache>
            </c:strRef>
          </c:xVal>
          <c:yVal>
            <c:numRef>
              <c:f>Sheet1!$D$68:$G$68</c:f>
              <c:numCache>
                <c:formatCode>0.000</c:formatCode>
                <c:ptCount val="4"/>
                <c:pt idx="0">
                  <c:v>0.0986111111111111</c:v>
                </c:pt>
                <c:pt idx="1">
                  <c:v>0.0768518518518518</c:v>
                </c:pt>
                <c:pt idx="2">
                  <c:v>0.075</c:v>
                </c:pt>
                <c:pt idx="3">
                  <c:v>0.075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404912"/>
        <c:axId val="1811078928"/>
      </c:scatterChart>
      <c:valAx>
        <c:axId val="181440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078928"/>
        <c:crosses val="autoZero"/>
        <c:crossBetween val="midCat"/>
      </c:valAx>
      <c:valAx>
        <c:axId val="181107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40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82550</xdr:colOff>
      <xdr:row>10</xdr:row>
      <xdr:rowOff>25400</xdr:rowOff>
    </xdr:from>
    <xdr:to>
      <xdr:col>23</xdr:col>
      <xdr:colOff>527050</xdr:colOff>
      <xdr:row>24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82550</xdr:colOff>
      <xdr:row>45</xdr:row>
      <xdr:rowOff>25400</xdr:rowOff>
    </xdr:from>
    <xdr:to>
      <xdr:col>23</xdr:col>
      <xdr:colOff>527050</xdr:colOff>
      <xdr:row>59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10</xdr:row>
      <xdr:rowOff>0</xdr:rowOff>
    </xdr:from>
    <xdr:to>
      <xdr:col>29</xdr:col>
      <xdr:colOff>444500</xdr:colOff>
      <xdr:row>24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45</xdr:row>
      <xdr:rowOff>0</xdr:rowOff>
    </xdr:from>
    <xdr:to>
      <xdr:col>29</xdr:col>
      <xdr:colOff>444500</xdr:colOff>
      <xdr:row>59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81</xdr:row>
      <xdr:rowOff>0</xdr:rowOff>
    </xdr:from>
    <xdr:to>
      <xdr:col>29</xdr:col>
      <xdr:colOff>444500</xdr:colOff>
      <xdr:row>95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81</xdr:row>
      <xdr:rowOff>0</xdr:rowOff>
    </xdr:from>
    <xdr:to>
      <xdr:col>23</xdr:col>
      <xdr:colOff>444500</xdr:colOff>
      <xdr:row>95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0</xdr:colOff>
      <xdr:row>10</xdr:row>
      <xdr:rowOff>0</xdr:rowOff>
    </xdr:from>
    <xdr:to>
      <xdr:col>39</xdr:col>
      <xdr:colOff>0</xdr:colOff>
      <xdr:row>36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45</xdr:row>
      <xdr:rowOff>0</xdr:rowOff>
    </xdr:from>
    <xdr:to>
      <xdr:col>29</xdr:col>
      <xdr:colOff>444500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80</xdr:row>
      <xdr:rowOff>0</xdr:rowOff>
    </xdr:from>
    <xdr:to>
      <xdr:col>29</xdr:col>
      <xdr:colOff>444500</xdr:colOff>
      <xdr:row>94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0</xdr:colOff>
      <xdr:row>80</xdr:row>
      <xdr:rowOff>0</xdr:rowOff>
    </xdr:from>
    <xdr:to>
      <xdr:col>29</xdr:col>
      <xdr:colOff>444500</xdr:colOff>
      <xdr:row>94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0</xdr:colOff>
      <xdr:row>39</xdr:row>
      <xdr:rowOff>0</xdr:rowOff>
    </xdr:from>
    <xdr:to>
      <xdr:col>39</xdr:col>
      <xdr:colOff>0</xdr:colOff>
      <xdr:row>65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0</xdr:colOff>
      <xdr:row>74</xdr:row>
      <xdr:rowOff>0</xdr:rowOff>
    </xdr:from>
    <xdr:to>
      <xdr:col>39</xdr:col>
      <xdr:colOff>0</xdr:colOff>
      <xdr:row>100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82550</xdr:colOff>
      <xdr:row>45</xdr:row>
      <xdr:rowOff>25400</xdr:rowOff>
    </xdr:from>
    <xdr:to>
      <xdr:col>23</xdr:col>
      <xdr:colOff>527050</xdr:colOff>
      <xdr:row>59</xdr:row>
      <xdr:rowOff>101600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82550</xdr:colOff>
      <xdr:row>80</xdr:row>
      <xdr:rowOff>25400</xdr:rowOff>
    </xdr:from>
    <xdr:to>
      <xdr:col>23</xdr:col>
      <xdr:colOff>527050</xdr:colOff>
      <xdr:row>94</xdr:row>
      <xdr:rowOff>101600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1"/>
  <sheetViews>
    <sheetView topLeftCell="A7" workbookViewId="0">
      <selection activeCell="S17" sqref="S17"/>
    </sheetView>
  </sheetViews>
  <sheetFormatPr baseColWidth="10" defaultColWidth="9.1640625" defaultRowHeight="15" x14ac:dyDescent="0.2"/>
  <cols>
    <col min="1" max="1" width="18.1640625" style="17" bestFit="1" customWidth="1"/>
    <col min="2" max="2" width="13.1640625" style="4" customWidth="1"/>
    <col min="3" max="3" width="12.1640625" style="4" bestFit="1" customWidth="1"/>
    <col min="4" max="4" width="10.83203125" style="4" customWidth="1"/>
    <col min="5" max="5" width="12.6640625" style="4" bestFit="1" customWidth="1"/>
    <col min="6" max="9" width="10.6640625" style="1" bestFit="1" customWidth="1"/>
    <col min="10" max="12" width="12.6640625" style="4" bestFit="1" customWidth="1"/>
    <col min="13" max="16384" width="9.1640625" style="1"/>
  </cols>
  <sheetData>
    <row r="1" spans="1:12" x14ac:dyDescent="0.2">
      <c r="A1" s="13" t="s">
        <v>0</v>
      </c>
      <c r="B1" s="13" t="s">
        <v>1</v>
      </c>
      <c r="C1" s="13" t="s">
        <v>2</v>
      </c>
      <c r="D1" s="13" t="s">
        <v>10</v>
      </c>
      <c r="E1" s="13" t="s">
        <v>11</v>
      </c>
      <c r="F1" s="13" t="s">
        <v>225</v>
      </c>
      <c r="G1" s="13" t="s">
        <v>273</v>
      </c>
      <c r="H1" s="13" t="s">
        <v>274</v>
      </c>
      <c r="I1" s="13" t="s">
        <v>275</v>
      </c>
      <c r="J1" s="13" t="s">
        <v>276</v>
      </c>
      <c r="K1" s="13" t="s">
        <v>278</v>
      </c>
      <c r="L1" s="13" t="s">
        <v>277</v>
      </c>
    </row>
    <row r="2" spans="1:12" x14ac:dyDescent="0.2">
      <c r="A2" s="13" t="s">
        <v>29</v>
      </c>
      <c r="B2" s="3" t="s">
        <v>16</v>
      </c>
      <c r="C2" s="3">
        <v>1920</v>
      </c>
      <c r="D2" s="3">
        <v>0.16</v>
      </c>
      <c r="E2" s="3" t="s">
        <v>20</v>
      </c>
      <c r="F2" s="10">
        <v>40</v>
      </c>
      <c r="G2" s="11">
        <v>3</v>
      </c>
      <c r="H2" s="11">
        <v>0.9</v>
      </c>
      <c r="I2" s="10">
        <v>1</v>
      </c>
      <c r="J2" s="3" t="s">
        <v>18</v>
      </c>
      <c r="K2" s="3" t="s">
        <v>20</v>
      </c>
      <c r="L2" s="3" t="s">
        <v>20</v>
      </c>
    </row>
    <row r="3" spans="1:12" x14ac:dyDescent="0.2">
      <c r="A3" s="13" t="s">
        <v>30</v>
      </c>
      <c r="B3" s="3" t="s">
        <v>16</v>
      </c>
      <c r="C3" s="3" t="s">
        <v>21</v>
      </c>
      <c r="D3" s="3">
        <v>0.21</v>
      </c>
      <c r="E3" s="3" t="s">
        <v>18</v>
      </c>
      <c r="F3" s="10">
        <v>40</v>
      </c>
      <c r="G3" s="11">
        <v>3</v>
      </c>
      <c r="H3" s="11">
        <v>0.9</v>
      </c>
      <c r="I3" s="10">
        <v>1</v>
      </c>
      <c r="J3" s="3" t="s">
        <v>18</v>
      </c>
      <c r="K3" s="3" t="s">
        <v>20</v>
      </c>
      <c r="L3" s="3" t="s">
        <v>279</v>
      </c>
    </row>
    <row r="4" spans="1:12" x14ac:dyDescent="0.2">
      <c r="A4" s="13" t="s">
        <v>31</v>
      </c>
      <c r="B4" s="3" t="s">
        <v>16</v>
      </c>
      <c r="C4" s="3" t="s">
        <v>22</v>
      </c>
      <c r="D4" s="3">
        <v>0.25</v>
      </c>
      <c r="E4" s="3" t="s">
        <v>18</v>
      </c>
      <c r="F4" s="10">
        <v>40</v>
      </c>
      <c r="G4" s="11">
        <v>3</v>
      </c>
      <c r="H4" s="11">
        <v>0.9</v>
      </c>
      <c r="I4" s="10">
        <v>1</v>
      </c>
      <c r="J4" s="3" t="s">
        <v>18</v>
      </c>
      <c r="K4" s="3" t="s">
        <v>20</v>
      </c>
      <c r="L4" s="3" t="s">
        <v>279</v>
      </c>
    </row>
    <row r="5" spans="1:12" x14ac:dyDescent="0.2">
      <c r="A5" s="13" t="s">
        <v>32</v>
      </c>
      <c r="B5" s="3" t="s">
        <v>16</v>
      </c>
      <c r="C5" s="3" t="s">
        <v>23</v>
      </c>
      <c r="D5" s="3">
        <v>0.21</v>
      </c>
      <c r="E5" s="3" t="s">
        <v>18</v>
      </c>
      <c r="F5" s="10">
        <v>40</v>
      </c>
      <c r="G5" s="11">
        <v>3</v>
      </c>
      <c r="H5" s="11">
        <v>0.9</v>
      </c>
      <c r="I5" s="10">
        <v>1</v>
      </c>
      <c r="J5" s="3" t="s">
        <v>20</v>
      </c>
      <c r="K5" s="3" t="s">
        <v>18</v>
      </c>
      <c r="L5" s="3" t="s">
        <v>279</v>
      </c>
    </row>
    <row r="6" spans="1:12" x14ac:dyDescent="0.2">
      <c r="A6" s="13" t="s">
        <v>33</v>
      </c>
      <c r="B6" s="3" t="s">
        <v>16</v>
      </c>
      <c r="C6" s="3" t="s">
        <v>24</v>
      </c>
      <c r="D6" s="3">
        <v>0.15</v>
      </c>
      <c r="E6" s="3" t="s">
        <v>18</v>
      </c>
      <c r="F6" s="10">
        <v>40</v>
      </c>
      <c r="G6" s="11">
        <v>2</v>
      </c>
      <c r="H6" s="11">
        <v>0.9</v>
      </c>
      <c r="I6" s="10">
        <v>1</v>
      </c>
      <c r="J6" s="3" t="s">
        <v>20</v>
      </c>
      <c r="K6" s="3" t="s">
        <v>25</v>
      </c>
      <c r="L6" s="3" t="s">
        <v>279</v>
      </c>
    </row>
    <row r="7" spans="1:12" x14ac:dyDescent="0.2">
      <c r="A7" s="13" t="s">
        <v>34</v>
      </c>
      <c r="B7" s="3" t="s">
        <v>16</v>
      </c>
      <c r="C7" s="3" t="s">
        <v>26</v>
      </c>
      <c r="D7" s="3">
        <v>0.15</v>
      </c>
      <c r="E7" s="3" t="s">
        <v>18</v>
      </c>
      <c r="F7" s="10">
        <v>40</v>
      </c>
      <c r="G7" s="11">
        <v>1</v>
      </c>
      <c r="H7" s="11">
        <v>0.9</v>
      </c>
      <c r="I7" s="10">
        <v>1</v>
      </c>
      <c r="J7" s="3" t="s">
        <v>25</v>
      </c>
      <c r="K7" s="3" t="s">
        <v>25</v>
      </c>
      <c r="L7" s="3" t="s">
        <v>279</v>
      </c>
    </row>
    <row r="8" spans="1:12" x14ac:dyDescent="0.2">
      <c r="A8" s="13" t="s">
        <v>35</v>
      </c>
      <c r="B8" s="3" t="s">
        <v>27</v>
      </c>
      <c r="C8" s="3">
        <v>1920</v>
      </c>
      <c r="D8" s="3">
        <v>0.16</v>
      </c>
      <c r="E8" s="3" t="s">
        <v>20</v>
      </c>
      <c r="F8" s="10">
        <v>40</v>
      </c>
      <c r="G8" s="11">
        <v>2</v>
      </c>
      <c r="H8" s="11">
        <v>0.9</v>
      </c>
      <c r="I8" s="10">
        <v>1</v>
      </c>
      <c r="J8" s="3" t="s">
        <v>18</v>
      </c>
      <c r="K8" s="3" t="s">
        <v>20</v>
      </c>
      <c r="L8" s="3" t="s">
        <v>20</v>
      </c>
    </row>
    <row r="9" spans="1:12" x14ac:dyDescent="0.2">
      <c r="A9" s="13" t="s">
        <v>36</v>
      </c>
      <c r="B9" s="3" t="s">
        <v>27</v>
      </c>
      <c r="C9" s="3" t="s">
        <v>21</v>
      </c>
      <c r="D9" s="3">
        <v>0.21</v>
      </c>
      <c r="E9" s="3" t="s">
        <v>18</v>
      </c>
      <c r="F9" s="10">
        <v>40</v>
      </c>
      <c r="G9" s="11">
        <v>2</v>
      </c>
      <c r="H9" s="11">
        <v>0.9</v>
      </c>
      <c r="I9" s="10">
        <v>1</v>
      </c>
      <c r="J9" s="3" t="s">
        <v>18</v>
      </c>
      <c r="K9" s="3" t="s">
        <v>20</v>
      </c>
      <c r="L9" s="3" t="s">
        <v>279</v>
      </c>
    </row>
    <row r="10" spans="1:12" x14ac:dyDescent="0.2">
      <c r="A10" s="13" t="s">
        <v>37</v>
      </c>
      <c r="B10" s="3" t="s">
        <v>27</v>
      </c>
      <c r="C10" s="3" t="s">
        <v>22</v>
      </c>
      <c r="D10" s="3">
        <v>0.25</v>
      </c>
      <c r="E10" s="3" t="s">
        <v>18</v>
      </c>
      <c r="F10" s="10">
        <v>40</v>
      </c>
      <c r="G10" s="11">
        <v>2</v>
      </c>
      <c r="H10" s="11">
        <v>0.9</v>
      </c>
      <c r="I10" s="10">
        <v>1</v>
      </c>
      <c r="J10" s="3" t="s">
        <v>18</v>
      </c>
      <c r="K10" s="3" t="s">
        <v>20</v>
      </c>
      <c r="L10" s="3" t="s">
        <v>279</v>
      </c>
    </row>
    <row r="11" spans="1:12" x14ac:dyDescent="0.2">
      <c r="A11" s="13" t="s">
        <v>38</v>
      </c>
      <c r="B11" s="3" t="s">
        <v>27</v>
      </c>
      <c r="C11" s="3" t="s">
        <v>23</v>
      </c>
      <c r="D11" s="3">
        <v>0.21</v>
      </c>
      <c r="E11" s="3" t="s">
        <v>18</v>
      </c>
      <c r="F11" s="10">
        <v>40</v>
      </c>
      <c r="G11" s="11">
        <v>2</v>
      </c>
      <c r="H11" s="11">
        <v>0.9</v>
      </c>
      <c r="I11" s="10">
        <v>1</v>
      </c>
      <c r="J11" s="3" t="s">
        <v>20</v>
      </c>
      <c r="K11" s="3" t="s">
        <v>18</v>
      </c>
      <c r="L11" s="3" t="s">
        <v>279</v>
      </c>
    </row>
    <row r="12" spans="1:12" x14ac:dyDescent="0.2">
      <c r="A12" s="13" t="s">
        <v>39</v>
      </c>
      <c r="B12" s="3" t="s">
        <v>27</v>
      </c>
      <c r="C12" s="3" t="s">
        <v>24</v>
      </c>
      <c r="D12" s="3">
        <v>0.15</v>
      </c>
      <c r="E12" s="3" t="s">
        <v>18</v>
      </c>
      <c r="F12" s="10">
        <v>40</v>
      </c>
      <c r="G12" s="11">
        <v>2</v>
      </c>
      <c r="H12" s="11">
        <v>0.9</v>
      </c>
      <c r="I12" s="10">
        <v>1</v>
      </c>
      <c r="J12" s="3" t="s">
        <v>20</v>
      </c>
      <c r="K12" s="3" t="s">
        <v>25</v>
      </c>
      <c r="L12" s="3" t="s">
        <v>279</v>
      </c>
    </row>
    <row r="13" spans="1:12" x14ac:dyDescent="0.2">
      <c r="A13" s="13" t="s">
        <v>40</v>
      </c>
      <c r="B13" s="3" t="s">
        <v>27</v>
      </c>
      <c r="C13" s="3" t="s">
        <v>26</v>
      </c>
      <c r="D13" s="3">
        <v>0.15</v>
      </c>
      <c r="E13" s="3" t="s">
        <v>18</v>
      </c>
      <c r="F13" s="10">
        <v>40</v>
      </c>
      <c r="G13" s="11">
        <v>1</v>
      </c>
      <c r="H13" s="11">
        <v>0.9</v>
      </c>
      <c r="I13" s="10">
        <v>1</v>
      </c>
      <c r="J13" s="3" t="s">
        <v>25</v>
      </c>
      <c r="K13" s="3" t="s">
        <v>25</v>
      </c>
      <c r="L13" s="3" t="s">
        <v>279</v>
      </c>
    </row>
    <row r="14" spans="1:12" x14ac:dyDescent="0.2">
      <c r="A14" s="13" t="s">
        <v>53</v>
      </c>
      <c r="B14" s="3" t="s">
        <v>16</v>
      </c>
      <c r="C14" s="3">
        <v>1920</v>
      </c>
      <c r="D14" s="3">
        <v>0.11</v>
      </c>
      <c r="E14" s="3" t="s">
        <v>20</v>
      </c>
      <c r="F14" s="10">
        <v>60</v>
      </c>
      <c r="G14" s="11">
        <v>3</v>
      </c>
      <c r="H14" s="11">
        <v>0.9</v>
      </c>
      <c r="I14" s="10">
        <v>1</v>
      </c>
      <c r="J14" s="3" t="s">
        <v>18</v>
      </c>
      <c r="K14" s="3" t="s">
        <v>20</v>
      </c>
      <c r="L14" s="3" t="s">
        <v>20</v>
      </c>
    </row>
    <row r="15" spans="1:12" x14ac:dyDescent="0.2">
      <c r="A15" s="13" t="s">
        <v>54</v>
      </c>
      <c r="B15" s="3" t="s">
        <v>16</v>
      </c>
      <c r="C15" s="3" t="s">
        <v>21</v>
      </c>
      <c r="D15" s="3">
        <v>0.15</v>
      </c>
      <c r="E15" s="3" t="s">
        <v>18</v>
      </c>
      <c r="F15" s="10">
        <v>60</v>
      </c>
      <c r="G15" s="11">
        <v>3</v>
      </c>
      <c r="H15" s="11">
        <v>0.9</v>
      </c>
      <c r="I15" s="10">
        <v>1</v>
      </c>
      <c r="J15" s="3" t="s">
        <v>18</v>
      </c>
      <c r="K15" s="3" t="s">
        <v>20</v>
      </c>
      <c r="L15" s="3" t="s">
        <v>25</v>
      </c>
    </row>
    <row r="16" spans="1:12" x14ac:dyDescent="0.2">
      <c r="A16" s="13" t="s">
        <v>55</v>
      </c>
      <c r="B16" s="3" t="s">
        <v>16</v>
      </c>
      <c r="C16" s="3" t="s">
        <v>22</v>
      </c>
      <c r="D16" s="3">
        <v>0.2</v>
      </c>
      <c r="E16" s="3" t="s">
        <v>18</v>
      </c>
      <c r="F16" s="10">
        <v>60</v>
      </c>
      <c r="G16" s="11">
        <v>3</v>
      </c>
      <c r="H16" s="11">
        <v>0.9</v>
      </c>
      <c r="I16" s="10">
        <v>1</v>
      </c>
      <c r="J16" s="3" t="s">
        <v>18</v>
      </c>
      <c r="K16" s="3" t="s">
        <v>20</v>
      </c>
      <c r="L16" s="3" t="s">
        <v>25</v>
      </c>
    </row>
    <row r="17" spans="1:12" x14ac:dyDescent="0.2">
      <c r="A17" s="13" t="s">
        <v>56</v>
      </c>
      <c r="B17" s="3" t="s">
        <v>16</v>
      </c>
      <c r="C17" s="3" t="s">
        <v>23</v>
      </c>
      <c r="D17" s="3">
        <v>0.14000000000000001</v>
      </c>
      <c r="E17" s="3" t="s">
        <v>18</v>
      </c>
      <c r="F17" s="10">
        <v>60</v>
      </c>
      <c r="G17" s="11">
        <v>3</v>
      </c>
      <c r="H17" s="11">
        <v>0.9</v>
      </c>
      <c r="I17" s="10">
        <v>1</v>
      </c>
      <c r="J17" s="3" t="s">
        <v>20</v>
      </c>
      <c r="K17" s="3" t="s">
        <v>20</v>
      </c>
      <c r="L17" s="3" t="s">
        <v>25</v>
      </c>
    </row>
    <row r="18" spans="1:12" x14ac:dyDescent="0.2">
      <c r="A18" s="13" t="s">
        <v>57</v>
      </c>
      <c r="B18" s="3" t="s">
        <v>16</v>
      </c>
      <c r="C18" s="3" t="s">
        <v>24</v>
      </c>
      <c r="D18" s="3">
        <v>0.2</v>
      </c>
      <c r="E18" s="3" t="s">
        <v>18</v>
      </c>
      <c r="F18" s="10">
        <v>60</v>
      </c>
      <c r="G18" s="11">
        <v>2</v>
      </c>
      <c r="H18" s="11">
        <v>0.9</v>
      </c>
      <c r="I18" s="10">
        <v>1</v>
      </c>
      <c r="J18" s="3" t="s">
        <v>20</v>
      </c>
      <c r="K18" s="3" t="s">
        <v>20</v>
      </c>
      <c r="L18" s="3" t="s">
        <v>25</v>
      </c>
    </row>
    <row r="19" spans="1:12" x14ac:dyDescent="0.2">
      <c r="A19" s="13" t="s">
        <v>58</v>
      </c>
      <c r="B19" s="3" t="s">
        <v>16</v>
      </c>
      <c r="C19" s="3" t="s">
        <v>26</v>
      </c>
      <c r="D19" s="3">
        <v>0.2</v>
      </c>
      <c r="E19" s="3" t="s">
        <v>18</v>
      </c>
      <c r="F19" s="10">
        <v>60</v>
      </c>
      <c r="G19" s="11">
        <v>1</v>
      </c>
      <c r="H19" s="11">
        <v>0.9</v>
      </c>
      <c r="I19" s="10">
        <v>1</v>
      </c>
      <c r="J19" s="3" t="s">
        <v>25</v>
      </c>
      <c r="K19" s="3" t="s">
        <v>20</v>
      </c>
      <c r="L19" s="3" t="s">
        <v>25</v>
      </c>
    </row>
    <row r="20" spans="1:12" x14ac:dyDescent="0.2">
      <c r="A20" s="13" t="s">
        <v>59</v>
      </c>
      <c r="B20" s="3" t="s">
        <v>27</v>
      </c>
      <c r="C20" s="3">
        <v>1920</v>
      </c>
      <c r="D20" s="3">
        <v>0.11</v>
      </c>
      <c r="E20" s="3" t="s">
        <v>20</v>
      </c>
      <c r="F20" s="10">
        <v>60</v>
      </c>
      <c r="G20" s="11">
        <v>2</v>
      </c>
      <c r="H20" s="11">
        <v>0.9</v>
      </c>
      <c r="I20" s="10">
        <v>1</v>
      </c>
      <c r="J20" s="3" t="s">
        <v>18</v>
      </c>
      <c r="K20" s="3" t="s">
        <v>20</v>
      </c>
      <c r="L20" s="3" t="s">
        <v>20</v>
      </c>
    </row>
    <row r="21" spans="1:12" x14ac:dyDescent="0.2">
      <c r="A21" s="13" t="s">
        <v>60</v>
      </c>
      <c r="B21" s="3" t="s">
        <v>27</v>
      </c>
      <c r="C21" s="3" t="s">
        <v>21</v>
      </c>
      <c r="D21" s="3">
        <v>0.15</v>
      </c>
      <c r="E21" s="3" t="s">
        <v>18</v>
      </c>
      <c r="F21" s="10">
        <v>60</v>
      </c>
      <c r="G21" s="11">
        <v>2</v>
      </c>
      <c r="H21" s="11">
        <v>0.9</v>
      </c>
      <c r="I21" s="10">
        <v>1</v>
      </c>
      <c r="J21" s="3" t="s">
        <v>18</v>
      </c>
      <c r="K21" s="3" t="s">
        <v>20</v>
      </c>
      <c r="L21" s="3" t="s">
        <v>25</v>
      </c>
    </row>
    <row r="22" spans="1:12" x14ac:dyDescent="0.2">
      <c r="A22" s="13" t="s">
        <v>61</v>
      </c>
      <c r="B22" s="3" t="s">
        <v>27</v>
      </c>
      <c r="C22" s="3" t="s">
        <v>22</v>
      </c>
      <c r="D22" s="3">
        <v>0.2</v>
      </c>
      <c r="E22" s="3" t="s">
        <v>18</v>
      </c>
      <c r="F22" s="10">
        <v>60</v>
      </c>
      <c r="G22" s="11">
        <v>2</v>
      </c>
      <c r="H22" s="11">
        <v>0.9</v>
      </c>
      <c r="I22" s="10">
        <v>1</v>
      </c>
      <c r="J22" s="3" t="s">
        <v>18</v>
      </c>
      <c r="K22" s="3" t="s">
        <v>20</v>
      </c>
      <c r="L22" s="3" t="s">
        <v>25</v>
      </c>
    </row>
    <row r="23" spans="1:12" x14ac:dyDescent="0.2">
      <c r="A23" s="13" t="s">
        <v>62</v>
      </c>
      <c r="B23" s="3" t="s">
        <v>27</v>
      </c>
      <c r="C23" s="3" t="s">
        <v>23</v>
      </c>
      <c r="D23" s="3">
        <v>0.14000000000000001</v>
      </c>
      <c r="E23" s="3" t="s">
        <v>18</v>
      </c>
      <c r="F23" s="10">
        <v>60</v>
      </c>
      <c r="G23" s="11">
        <v>2</v>
      </c>
      <c r="H23" s="11">
        <v>0.9</v>
      </c>
      <c r="I23" s="10">
        <v>1</v>
      </c>
      <c r="J23" s="3" t="s">
        <v>20</v>
      </c>
      <c r="K23" s="3" t="s">
        <v>20</v>
      </c>
      <c r="L23" s="3" t="s">
        <v>25</v>
      </c>
    </row>
    <row r="24" spans="1:12" x14ac:dyDescent="0.2">
      <c r="A24" s="13" t="s">
        <v>63</v>
      </c>
      <c r="B24" s="3" t="s">
        <v>27</v>
      </c>
      <c r="C24" s="3" t="s">
        <v>24</v>
      </c>
      <c r="D24" s="3">
        <v>0.2</v>
      </c>
      <c r="E24" s="3" t="s">
        <v>18</v>
      </c>
      <c r="F24" s="10">
        <v>60</v>
      </c>
      <c r="G24" s="11">
        <v>2</v>
      </c>
      <c r="H24" s="11">
        <v>0.9</v>
      </c>
      <c r="I24" s="10">
        <v>1</v>
      </c>
      <c r="J24" s="3" t="s">
        <v>20</v>
      </c>
      <c r="K24" s="3" t="s">
        <v>20</v>
      </c>
      <c r="L24" s="3" t="s">
        <v>25</v>
      </c>
    </row>
    <row r="25" spans="1:12" x14ac:dyDescent="0.2">
      <c r="A25" s="13" t="s">
        <v>64</v>
      </c>
      <c r="B25" s="3" t="s">
        <v>27</v>
      </c>
      <c r="C25" s="3" t="s">
        <v>26</v>
      </c>
      <c r="D25" s="3">
        <v>0.2</v>
      </c>
      <c r="E25" s="3" t="s">
        <v>18</v>
      </c>
      <c r="F25" s="10">
        <v>60</v>
      </c>
      <c r="G25" s="11">
        <v>1</v>
      </c>
      <c r="H25" s="11">
        <v>0.9</v>
      </c>
      <c r="I25" s="10">
        <v>1</v>
      </c>
      <c r="J25" s="3" t="s">
        <v>25</v>
      </c>
      <c r="K25" s="3" t="s">
        <v>20</v>
      </c>
      <c r="L25" s="3" t="s">
        <v>25</v>
      </c>
    </row>
    <row r="26" spans="1:12" x14ac:dyDescent="0.2">
      <c r="A26" s="13" t="s">
        <v>41</v>
      </c>
      <c r="B26" s="3" t="s">
        <v>16</v>
      </c>
      <c r="C26" s="3" t="s">
        <v>28</v>
      </c>
      <c r="D26" s="3">
        <v>0.16</v>
      </c>
      <c r="E26" s="3" t="s">
        <v>20</v>
      </c>
      <c r="F26" s="12">
        <f>10*0.9+0.1*5</f>
        <v>9.5</v>
      </c>
      <c r="G26" s="18">
        <v>6</v>
      </c>
      <c r="H26" s="11">
        <v>0.5</v>
      </c>
      <c r="I26" s="10">
        <v>0</v>
      </c>
      <c r="J26" s="3" t="s">
        <v>18</v>
      </c>
      <c r="K26" s="3" t="s">
        <v>20</v>
      </c>
      <c r="L26" s="3" t="s">
        <v>20</v>
      </c>
    </row>
    <row r="27" spans="1:12" x14ac:dyDescent="0.2">
      <c r="A27" s="13" t="s">
        <v>42</v>
      </c>
      <c r="B27" s="3" t="s">
        <v>16</v>
      </c>
      <c r="C27" s="3" t="s">
        <v>21</v>
      </c>
      <c r="D27" s="3">
        <v>0.21</v>
      </c>
      <c r="E27" s="3" t="s">
        <v>18</v>
      </c>
      <c r="F27" s="12">
        <f t="shared" ref="F27:F37" si="0">10*0.9+0.1*5</f>
        <v>9.5</v>
      </c>
      <c r="G27" s="18">
        <v>6</v>
      </c>
      <c r="H27" s="11">
        <v>0.5</v>
      </c>
      <c r="I27" s="10">
        <v>0</v>
      </c>
      <c r="J27" s="3" t="s">
        <v>18</v>
      </c>
      <c r="K27" s="3" t="s">
        <v>20</v>
      </c>
      <c r="L27" s="3" t="s">
        <v>279</v>
      </c>
    </row>
    <row r="28" spans="1:12" x14ac:dyDescent="0.2">
      <c r="A28" s="13" t="s">
        <v>43</v>
      </c>
      <c r="B28" s="3" t="s">
        <v>16</v>
      </c>
      <c r="C28" s="3" t="s">
        <v>22</v>
      </c>
      <c r="D28" s="3">
        <v>0.25</v>
      </c>
      <c r="E28" s="3" t="s">
        <v>18</v>
      </c>
      <c r="F28" s="12">
        <f t="shared" si="0"/>
        <v>9.5</v>
      </c>
      <c r="G28" s="18">
        <v>6</v>
      </c>
      <c r="H28" s="11">
        <v>0.5</v>
      </c>
      <c r="I28" s="10">
        <v>0</v>
      </c>
      <c r="J28" s="3" t="s">
        <v>18</v>
      </c>
      <c r="K28" s="3" t="s">
        <v>20</v>
      </c>
      <c r="L28" s="3" t="s">
        <v>279</v>
      </c>
    </row>
    <row r="29" spans="1:12" x14ac:dyDescent="0.2">
      <c r="A29" s="13" t="s">
        <v>44</v>
      </c>
      <c r="B29" s="3" t="s">
        <v>16</v>
      </c>
      <c r="C29" s="3" t="s">
        <v>23</v>
      </c>
      <c r="D29" s="3">
        <v>0.21</v>
      </c>
      <c r="E29" s="3" t="s">
        <v>18</v>
      </c>
      <c r="F29" s="12">
        <f t="shared" si="0"/>
        <v>9.5</v>
      </c>
      <c r="G29" s="18">
        <v>4</v>
      </c>
      <c r="H29" s="11">
        <v>0.5</v>
      </c>
      <c r="I29" s="10">
        <v>0</v>
      </c>
      <c r="J29" s="3" t="s">
        <v>20</v>
      </c>
      <c r="K29" s="3" t="s">
        <v>18</v>
      </c>
      <c r="L29" s="3" t="s">
        <v>279</v>
      </c>
    </row>
    <row r="30" spans="1:12" x14ac:dyDescent="0.2">
      <c r="A30" s="13" t="s">
        <v>45</v>
      </c>
      <c r="B30" s="3" t="s">
        <v>16</v>
      </c>
      <c r="C30" s="3" t="s">
        <v>24</v>
      </c>
      <c r="D30" s="3">
        <v>0.15</v>
      </c>
      <c r="E30" s="3" t="s">
        <v>18</v>
      </c>
      <c r="F30" s="12">
        <f t="shared" si="0"/>
        <v>9.5</v>
      </c>
      <c r="G30" s="18">
        <v>2</v>
      </c>
      <c r="H30" s="11">
        <v>0.5</v>
      </c>
      <c r="I30" s="10">
        <v>0</v>
      </c>
      <c r="J30" s="3" t="s">
        <v>20</v>
      </c>
      <c r="K30" s="3" t="s">
        <v>25</v>
      </c>
      <c r="L30" s="3" t="s">
        <v>279</v>
      </c>
    </row>
    <row r="31" spans="1:12" x14ac:dyDescent="0.2">
      <c r="A31" s="13" t="s">
        <v>46</v>
      </c>
      <c r="B31" s="3" t="s">
        <v>16</v>
      </c>
      <c r="C31" s="3" t="s">
        <v>26</v>
      </c>
      <c r="D31" s="3">
        <v>0.15</v>
      </c>
      <c r="E31" s="3" t="s">
        <v>18</v>
      </c>
      <c r="F31" s="12">
        <f t="shared" si="0"/>
        <v>9.5</v>
      </c>
      <c r="G31" s="18">
        <v>1</v>
      </c>
      <c r="H31" s="11">
        <v>0.5</v>
      </c>
      <c r="I31" s="10">
        <v>0</v>
      </c>
      <c r="J31" s="3" t="s">
        <v>25</v>
      </c>
      <c r="K31" s="3" t="s">
        <v>25</v>
      </c>
      <c r="L31" s="3" t="s">
        <v>279</v>
      </c>
    </row>
    <row r="32" spans="1:12" x14ac:dyDescent="0.2">
      <c r="A32" s="13" t="s">
        <v>47</v>
      </c>
      <c r="B32" s="3" t="s">
        <v>27</v>
      </c>
      <c r="C32" s="3">
        <v>1920</v>
      </c>
      <c r="D32" s="3">
        <v>0.16</v>
      </c>
      <c r="E32" s="3" t="s">
        <v>20</v>
      </c>
      <c r="F32" s="12">
        <f t="shared" si="0"/>
        <v>9.5</v>
      </c>
      <c r="G32" s="18">
        <v>2</v>
      </c>
      <c r="H32" s="11">
        <v>0.5</v>
      </c>
      <c r="I32" s="10">
        <v>0</v>
      </c>
      <c r="J32" s="3" t="s">
        <v>18</v>
      </c>
      <c r="K32" s="3" t="s">
        <v>20</v>
      </c>
      <c r="L32" s="3" t="s">
        <v>20</v>
      </c>
    </row>
    <row r="33" spans="1:12" x14ac:dyDescent="0.2">
      <c r="A33" s="13" t="s">
        <v>48</v>
      </c>
      <c r="B33" s="3" t="s">
        <v>27</v>
      </c>
      <c r="C33" s="3" t="s">
        <v>21</v>
      </c>
      <c r="D33" s="3">
        <v>0.21</v>
      </c>
      <c r="E33" s="3" t="s">
        <v>18</v>
      </c>
      <c r="F33" s="12">
        <f t="shared" si="0"/>
        <v>9.5</v>
      </c>
      <c r="G33" s="18">
        <v>2</v>
      </c>
      <c r="H33" s="11">
        <v>0.5</v>
      </c>
      <c r="I33" s="10">
        <v>0</v>
      </c>
      <c r="J33" s="3" t="s">
        <v>18</v>
      </c>
      <c r="K33" s="3" t="s">
        <v>20</v>
      </c>
      <c r="L33" s="3" t="s">
        <v>279</v>
      </c>
    </row>
    <row r="34" spans="1:12" x14ac:dyDescent="0.2">
      <c r="A34" s="13" t="s">
        <v>49</v>
      </c>
      <c r="B34" s="3" t="s">
        <v>27</v>
      </c>
      <c r="C34" s="3" t="s">
        <v>22</v>
      </c>
      <c r="D34" s="3">
        <v>0.25</v>
      </c>
      <c r="E34" s="3" t="s">
        <v>18</v>
      </c>
      <c r="F34" s="12">
        <f t="shared" si="0"/>
        <v>9.5</v>
      </c>
      <c r="G34" s="18">
        <v>2</v>
      </c>
      <c r="H34" s="11">
        <v>0.5</v>
      </c>
      <c r="I34" s="10">
        <v>0</v>
      </c>
      <c r="J34" s="3" t="s">
        <v>18</v>
      </c>
      <c r="K34" s="3" t="s">
        <v>20</v>
      </c>
      <c r="L34" s="3" t="s">
        <v>279</v>
      </c>
    </row>
    <row r="35" spans="1:12" x14ac:dyDescent="0.2">
      <c r="A35" s="13" t="s">
        <v>50</v>
      </c>
      <c r="B35" s="3" t="s">
        <v>27</v>
      </c>
      <c r="C35" s="3" t="s">
        <v>23</v>
      </c>
      <c r="D35" s="3">
        <v>0.21</v>
      </c>
      <c r="E35" s="3" t="s">
        <v>18</v>
      </c>
      <c r="F35" s="12">
        <f t="shared" si="0"/>
        <v>9.5</v>
      </c>
      <c r="G35" s="18">
        <v>2</v>
      </c>
      <c r="H35" s="11">
        <v>0.5</v>
      </c>
      <c r="I35" s="10">
        <v>0</v>
      </c>
      <c r="J35" s="3" t="s">
        <v>20</v>
      </c>
      <c r="K35" s="3" t="s">
        <v>18</v>
      </c>
      <c r="L35" s="3" t="s">
        <v>279</v>
      </c>
    </row>
    <row r="36" spans="1:12" x14ac:dyDescent="0.2">
      <c r="A36" s="13" t="s">
        <v>51</v>
      </c>
      <c r="B36" s="3" t="s">
        <v>27</v>
      </c>
      <c r="C36" s="3" t="s">
        <v>24</v>
      </c>
      <c r="D36" s="3">
        <v>0.15</v>
      </c>
      <c r="E36" s="3" t="s">
        <v>18</v>
      </c>
      <c r="F36" s="12">
        <f t="shared" si="0"/>
        <v>9.5</v>
      </c>
      <c r="G36" s="18">
        <v>2</v>
      </c>
      <c r="H36" s="11">
        <v>0.5</v>
      </c>
      <c r="I36" s="10">
        <v>0</v>
      </c>
      <c r="J36" s="3" t="s">
        <v>20</v>
      </c>
      <c r="K36" s="3" t="s">
        <v>25</v>
      </c>
      <c r="L36" s="3" t="s">
        <v>279</v>
      </c>
    </row>
    <row r="37" spans="1:12" x14ac:dyDescent="0.2">
      <c r="A37" s="13" t="s">
        <v>52</v>
      </c>
      <c r="B37" s="3" t="s">
        <v>27</v>
      </c>
      <c r="C37" s="3" t="s">
        <v>26</v>
      </c>
      <c r="D37" s="3">
        <v>0.15</v>
      </c>
      <c r="E37" s="3" t="s">
        <v>18</v>
      </c>
      <c r="F37" s="12">
        <f t="shared" si="0"/>
        <v>9.5</v>
      </c>
      <c r="G37" s="18">
        <v>1</v>
      </c>
      <c r="H37" s="11">
        <v>0.5</v>
      </c>
      <c r="I37" s="10">
        <v>0</v>
      </c>
      <c r="J37" s="3" t="s">
        <v>25</v>
      </c>
      <c r="K37" s="3" t="s">
        <v>25</v>
      </c>
      <c r="L37" s="3" t="s">
        <v>279</v>
      </c>
    </row>
    <row r="38" spans="1:12" x14ac:dyDescent="0.2">
      <c r="A38" s="13" t="s">
        <v>65</v>
      </c>
      <c r="B38" s="3" t="s">
        <v>16</v>
      </c>
      <c r="C38" s="3">
        <v>1920</v>
      </c>
      <c r="D38" s="3">
        <v>0.27</v>
      </c>
      <c r="E38" s="3" t="s">
        <v>20</v>
      </c>
      <c r="F38" s="3">
        <v>14</v>
      </c>
      <c r="G38" s="15">
        <v>6</v>
      </c>
      <c r="H38" s="11">
        <v>0.5</v>
      </c>
      <c r="I38" s="10">
        <v>0</v>
      </c>
      <c r="J38" s="3" t="s">
        <v>18</v>
      </c>
      <c r="K38" s="3" t="s">
        <v>20</v>
      </c>
      <c r="L38" s="3" t="s">
        <v>20</v>
      </c>
    </row>
    <row r="39" spans="1:12" x14ac:dyDescent="0.2">
      <c r="A39" s="13" t="s">
        <v>66</v>
      </c>
      <c r="B39" s="3" t="s">
        <v>16</v>
      </c>
      <c r="C39" s="3" t="s">
        <v>21</v>
      </c>
      <c r="D39" s="3">
        <v>0.31</v>
      </c>
      <c r="E39" s="3" t="s">
        <v>18</v>
      </c>
      <c r="F39" s="3">
        <v>14</v>
      </c>
      <c r="G39" s="15">
        <v>6</v>
      </c>
      <c r="H39" s="11">
        <v>0.5</v>
      </c>
      <c r="I39" s="10">
        <v>0</v>
      </c>
      <c r="J39" s="3" t="s">
        <v>18</v>
      </c>
      <c r="K39" s="3" t="s">
        <v>20</v>
      </c>
      <c r="L39" s="3" t="s">
        <v>279</v>
      </c>
    </row>
    <row r="40" spans="1:12" x14ac:dyDescent="0.2">
      <c r="A40" s="13" t="s">
        <v>67</v>
      </c>
      <c r="B40" s="3" t="s">
        <v>16</v>
      </c>
      <c r="C40" s="3" t="s">
        <v>22</v>
      </c>
      <c r="D40" s="3">
        <v>0.4</v>
      </c>
      <c r="E40" s="3" t="s">
        <v>18</v>
      </c>
      <c r="F40" s="3">
        <v>14</v>
      </c>
      <c r="G40" s="15">
        <v>6</v>
      </c>
      <c r="H40" s="11">
        <v>0.5</v>
      </c>
      <c r="I40" s="10">
        <v>0</v>
      </c>
      <c r="J40" s="3" t="s">
        <v>18</v>
      </c>
      <c r="K40" s="3" t="s">
        <v>20</v>
      </c>
      <c r="L40" s="3" t="s">
        <v>279</v>
      </c>
    </row>
    <row r="41" spans="1:12" x14ac:dyDescent="0.2">
      <c r="A41" s="13" t="s">
        <v>68</v>
      </c>
      <c r="B41" s="3" t="s">
        <v>16</v>
      </c>
      <c r="C41" s="3" t="s">
        <v>23</v>
      </c>
      <c r="D41" s="3">
        <v>0.4</v>
      </c>
      <c r="E41" s="3" t="s">
        <v>18</v>
      </c>
      <c r="F41" s="3">
        <v>14</v>
      </c>
      <c r="G41" s="15">
        <v>6</v>
      </c>
      <c r="H41" s="11">
        <v>0.5</v>
      </c>
      <c r="I41" s="10">
        <v>0</v>
      </c>
      <c r="J41" s="3" t="s">
        <v>20</v>
      </c>
      <c r="K41" s="3" t="s">
        <v>18</v>
      </c>
      <c r="L41" s="3" t="s">
        <v>279</v>
      </c>
    </row>
    <row r="42" spans="1:12" x14ac:dyDescent="0.2">
      <c r="A42" s="13" t="s">
        <v>69</v>
      </c>
      <c r="B42" s="3" t="s">
        <v>16</v>
      </c>
      <c r="C42" s="3" t="s">
        <v>24</v>
      </c>
      <c r="D42" s="3">
        <v>0.4</v>
      </c>
      <c r="E42" s="3" t="s">
        <v>18</v>
      </c>
      <c r="F42" s="3">
        <v>14</v>
      </c>
      <c r="G42" s="15">
        <v>2</v>
      </c>
      <c r="H42" s="11">
        <v>0.5</v>
      </c>
      <c r="I42" s="10">
        <v>0</v>
      </c>
      <c r="J42" s="3" t="s">
        <v>20</v>
      </c>
      <c r="K42" s="3" t="s">
        <v>25</v>
      </c>
      <c r="L42" s="3" t="s">
        <v>279</v>
      </c>
    </row>
    <row r="43" spans="1:12" x14ac:dyDescent="0.2">
      <c r="A43" s="13" t="s">
        <v>70</v>
      </c>
      <c r="B43" s="3" t="s">
        <v>16</v>
      </c>
      <c r="C43" s="3" t="s">
        <v>26</v>
      </c>
      <c r="D43" s="3">
        <v>0.4</v>
      </c>
      <c r="E43" s="3" t="s">
        <v>18</v>
      </c>
      <c r="F43" s="3">
        <v>14</v>
      </c>
      <c r="G43" s="15">
        <v>1</v>
      </c>
      <c r="H43" s="11">
        <v>0.5</v>
      </c>
      <c r="I43" s="10">
        <v>0</v>
      </c>
      <c r="J43" s="3" t="s">
        <v>25</v>
      </c>
      <c r="K43" s="3" t="s">
        <v>25</v>
      </c>
      <c r="L43" s="3" t="s">
        <v>279</v>
      </c>
    </row>
    <row r="44" spans="1:12" x14ac:dyDescent="0.2">
      <c r="A44" s="13" t="s">
        <v>71</v>
      </c>
      <c r="B44" s="3" t="s">
        <v>27</v>
      </c>
      <c r="C44" s="3">
        <v>1920</v>
      </c>
      <c r="D44" s="3">
        <v>0.27</v>
      </c>
      <c r="E44" s="3" t="s">
        <v>20</v>
      </c>
      <c r="F44" s="3">
        <v>14</v>
      </c>
      <c r="G44" s="15">
        <v>2</v>
      </c>
      <c r="H44" s="11">
        <v>0.5</v>
      </c>
      <c r="I44" s="10">
        <v>0</v>
      </c>
      <c r="J44" s="3" t="s">
        <v>18</v>
      </c>
      <c r="K44" s="3" t="s">
        <v>20</v>
      </c>
      <c r="L44" s="3" t="s">
        <v>20</v>
      </c>
    </row>
    <row r="45" spans="1:12" x14ac:dyDescent="0.2">
      <c r="A45" s="13" t="s">
        <v>72</v>
      </c>
      <c r="B45" s="3" t="s">
        <v>27</v>
      </c>
      <c r="C45" s="3" t="s">
        <v>21</v>
      </c>
      <c r="D45" s="3">
        <v>0.31</v>
      </c>
      <c r="E45" s="3" t="s">
        <v>18</v>
      </c>
      <c r="F45" s="3">
        <v>14</v>
      </c>
      <c r="G45" s="15">
        <v>2</v>
      </c>
      <c r="H45" s="11">
        <v>0.5</v>
      </c>
      <c r="I45" s="10">
        <v>0</v>
      </c>
      <c r="J45" s="3" t="s">
        <v>18</v>
      </c>
      <c r="K45" s="3" t="s">
        <v>20</v>
      </c>
      <c r="L45" s="3" t="s">
        <v>279</v>
      </c>
    </row>
    <row r="46" spans="1:12" x14ac:dyDescent="0.2">
      <c r="A46" s="13" t="s">
        <v>73</v>
      </c>
      <c r="B46" s="3" t="s">
        <v>27</v>
      </c>
      <c r="C46" s="3" t="s">
        <v>22</v>
      </c>
      <c r="D46" s="3">
        <v>0.4</v>
      </c>
      <c r="E46" s="3" t="s">
        <v>18</v>
      </c>
      <c r="F46" s="3">
        <v>14</v>
      </c>
      <c r="G46" s="15">
        <v>2</v>
      </c>
      <c r="H46" s="11">
        <v>0.5</v>
      </c>
      <c r="I46" s="10">
        <v>0</v>
      </c>
      <c r="J46" s="3" t="s">
        <v>18</v>
      </c>
      <c r="K46" s="3" t="s">
        <v>20</v>
      </c>
      <c r="L46" s="3" t="s">
        <v>279</v>
      </c>
    </row>
    <row r="47" spans="1:12" x14ac:dyDescent="0.2">
      <c r="A47" s="13" t="s">
        <v>74</v>
      </c>
      <c r="B47" s="3" t="s">
        <v>27</v>
      </c>
      <c r="C47" s="3" t="s">
        <v>23</v>
      </c>
      <c r="D47" s="3">
        <v>0.4</v>
      </c>
      <c r="E47" s="3" t="s">
        <v>18</v>
      </c>
      <c r="F47" s="3">
        <v>14</v>
      </c>
      <c r="G47" s="15">
        <v>2</v>
      </c>
      <c r="H47" s="11">
        <v>0.5</v>
      </c>
      <c r="I47" s="10">
        <v>0</v>
      </c>
      <c r="J47" s="3" t="s">
        <v>20</v>
      </c>
      <c r="K47" s="3" t="s">
        <v>18</v>
      </c>
      <c r="L47" s="3" t="s">
        <v>279</v>
      </c>
    </row>
    <row r="48" spans="1:12" x14ac:dyDescent="0.2">
      <c r="A48" s="13" t="s">
        <v>75</v>
      </c>
      <c r="B48" s="3" t="s">
        <v>27</v>
      </c>
      <c r="C48" s="3" t="s">
        <v>24</v>
      </c>
      <c r="D48" s="3">
        <v>0.4</v>
      </c>
      <c r="E48" s="3" t="s">
        <v>18</v>
      </c>
      <c r="F48" s="3">
        <v>14</v>
      </c>
      <c r="G48" s="15">
        <v>2</v>
      </c>
      <c r="H48" s="11">
        <v>0.5</v>
      </c>
      <c r="I48" s="10">
        <v>0</v>
      </c>
      <c r="J48" s="3" t="s">
        <v>20</v>
      </c>
      <c r="K48" s="3" t="s">
        <v>25</v>
      </c>
      <c r="L48" s="3" t="s">
        <v>279</v>
      </c>
    </row>
    <row r="49" spans="1:12" x14ac:dyDescent="0.2">
      <c r="A49" s="13" t="s">
        <v>76</v>
      </c>
      <c r="B49" s="3" t="s">
        <v>27</v>
      </c>
      <c r="C49" s="3" t="s">
        <v>26</v>
      </c>
      <c r="D49" s="3">
        <v>0.4</v>
      </c>
      <c r="E49" s="3" t="s">
        <v>18</v>
      </c>
      <c r="F49" s="3">
        <v>14</v>
      </c>
      <c r="G49" s="15">
        <v>1</v>
      </c>
      <c r="H49" s="11">
        <v>0.5</v>
      </c>
      <c r="I49" s="10">
        <v>0</v>
      </c>
      <c r="J49" s="3" t="s">
        <v>25</v>
      </c>
      <c r="K49" s="3" t="s">
        <v>25</v>
      </c>
      <c r="L49" s="3" t="s">
        <v>279</v>
      </c>
    </row>
    <row r="50" spans="1:12" x14ac:dyDescent="0.2">
      <c r="A50" s="13" t="s">
        <v>77</v>
      </c>
      <c r="B50" s="3" t="s">
        <v>16</v>
      </c>
      <c r="C50" s="3">
        <v>1920</v>
      </c>
      <c r="D50" s="3">
        <v>0.25</v>
      </c>
      <c r="E50" s="3" t="s">
        <v>20</v>
      </c>
      <c r="F50" s="3">
        <v>5</v>
      </c>
      <c r="G50" s="15">
        <v>6</v>
      </c>
      <c r="H50" s="11">
        <v>0.5</v>
      </c>
      <c r="I50" s="10">
        <v>1</v>
      </c>
      <c r="J50" s="3" t="s">
        <v>18</v>
      </c>
      <c r="K50" s="3" t="s">
        <v>20</v>
      </c>
      <c r="L50" s="3" t="s">
        <v>20</v>
      </c>
    </row>
    <row r="51" spans="1:12" x14ac:dyDescent="0.2">
      <c r="A51" s="13" t="s">
        <v>78</v>
      </c>
      <c r="B51" s="3" t="s">
        <v>16</v>
      </c>
      <c r="C51" s="3" t="s">
        <v>21</v>
      </c>
      <c r="D51" s="3">
        <v>0.25</v>
      </c>
      <c r="E51" s="3" t="s">
        <v>18</v>
      </c>
      <c r="F51" s="3">
        <v>5</v>
      </c>
      <c r="G51" s="15">
        <v>6</v>
      </c>
      <c r="H51" s="11">
        <v>0.5</v>
      </c>
      <c r="I51" s="10">
        <v>1</v>
      </c>
      <c r="J51" s="3" t="s">
        <v>18</v>
      </c>
      <c r="K51" s="3" t="s">
        <v>20</v>
      </c>
      <c r="L51" s="3" t="s">
        <v>279</v>
      </c>
    </row>
    <row r="52" spans="1:12" x14ac:dyDescent="0.2">
      <c r="A52" s="13" t="s">
        <v>79</v>
      </c>
      <c r="B52" s="3" t="s">
        <v>16</v>
      </c>
      <c r="C52" s="3" t="s">
        <v>22</v>
      </c>
      <c r="D52" s="3">
        <v>0.25</v>
      </c>
      <c r="E52" s="3" t="s">
        <v>18</v>
      </c>
      <c r="F52" s="3">
        <v>5</v>
      </c>
      <c r="G52" s="15">
        <v>6</v>
      </c>
      <c r="H52" s="11">
        <v>0.5</v>
      </c>
      <c r="I52" s="10">
        <v>1</v>
      </c>
      <c r="J52" s="3" t="s">
        <v>18</v>
      </c>
      <c r="K52" s="3" t="s">
        <v>20</v>
      </c>
      <c r="L52" s="3" t="s">
        <v>279</v>
      </c>
    </row>
    <row r="53" spans="1:12" x14ac:dyDescent="0.2">
      <c r="A53" s="13" t="s">
        <v>80</v>
      </c>
      <c r="B53" s="3" t="s">
        <v>16</v>
      </c>
      <c r="C53" s="3" t="s">
        <v>23</v>
      </c>
      <c r="D53" s="3">
        <v>0.25</v>
      </c>
      <c r="E53" s="3" t="s">
        <v>18</v>
      </c>
      <c r="F53" s="3">
        <v>5</v>
      </c>
      <c r="G53" s="15">
        <v>6</v>
      </c>
      <c r="H53" s="11">
        <v>0.5</v>
      </c>
      <c r="I53" s="10">
        <v>1</v>
      </c>
      <c r="J53" s="3" t="s">
        <v>20</v>
      </c>
      <c r="K53" s="3" t="s">
        <v>18</v>
      </c>
      <c r="L53" s="3" t="s">
        <v>279</v>
      </c>
    </row>
    <row r="54" spans="1:12" x14ac:dyDescent="0.2">
      <c r="A54" s="13" t="s">
        <v>81</v>
      </c>
      <c r="B54" s="3" t="s">
        <v>16</v>
      </c>
      <c r="C54" s="3" t="s">
        <v>24</v>
      </c>
      <c r="D54" s="3">
        <v>0.25</v>
      </c>
      <c r="E54" s="3" t="s">
        <v>18</v>
      </c>
      <c r="F54" s="3">
        <v>5</v>
      </c>
      <c r="G54" s="15">
        <v>2</v>
      </c>
      <c r="H54" s="11">
        <v>0.5</v>
      </c>
      <c r="I54" s="10">
        <v>1</v>
      </c>
      <c r="J54" s="3" t="s">
        <v>20</v>
      </c>
      <c r="K54" s="3" t="s">
        <v>18</v>
      </c>
      <c r="L54" s="3" t="s">
        <v>279</v>
      </c>
    </row>
    <row r="55" spans="1:12" x14ac:dyDescent="0.2">
      <c r="A55" s="13" t="s">
        <v>82</v>
      </c>
      <c r="B55" s="3" t="s">
        <v>16</v>
      </c>
      <c r="C55" s="3" t="s">
        <v>26</v>
      </c>
      <c r="D55" s="3">
        <v>0.25</v>
      </c>
      <c r="E55" s="3" t="s">
        <v>18</v>
      </c>
      <c r="F55" s="3">
        <v>5</v>
      </c>
      <c r="G55" s="15">
        <v>1</v>
      </c>
      <c r="H55" s="11">
        <v>0.5</v>
      </c>
      <c r="I55" s="10">
        <v>1</v>
      </c>
      <c r="J55" s="3" t="s">
        <v>25</v>
      </c>
      <c r="K55" s="3" t="s">
        <v>18</v>
      </c>
      <c r="L55" s="3" t="s">
        <v>279</v>
      </c>
    </row>
    <row r="56" spans="1:12" x14ac:dyDescent="0.2">
      <c r="A56" s="13" t="s">
        <v>83</v>
      </c>
      <c r="B56" s="3" t="s">
        <v>27</v>
      </c>
      <c r="C56" s="3">
        <v>1920</v>
      </c>
      <c r="D56" s="3">
        <v>0.25</v>
      </c>
      <c r="E56" s="3" t="s">
        <v>20</v>
      </c>
      <c r="F56" s="3">
        <v>5</v>
      </c>
      <c r="G56" s="15">
        <v>2</v>
      </c>
      <c r="H56" s="11">
        <v>0.5</v>
      </c>
      <c r="I56" s="10">
        <v>1</v>
      </c>
      <c r="J56" s="3" t="s">
        <v>18</v>
      </c>
      <c r="K56" s="3" t="s">
        <v>20</v>
      </c>
      <c r="L56" s="3" t="s">
        <v>20</v>
      </c>
    </row>
    <row r="57" spans="1:12" x14ac:dyDescent="0.2">
      <c r="A57" s="13" t="s">
        <v>84</v>
      </c>
      <c r="B57" s="3" t="s">
        <v>27</v>
      </c>
      <c r="C57" s="3" t="s">
        <v>21</v>
      </c>
      <c r="D57" s="3">
        <v>0.25</v>
      </c>
      <c r="E57" s="3" t="s">
        <v>18</v>
      </c>
      <c r="F57" s="3">
        <v>5</v>
      </c>
      <c r="G57" s="15">
        <v>2</v>
      </c>
      <c r="H57" s="11">
        <v>0.5</v>
      </c>
      <c r="I57" s="10">
        <v>1</v>
      </c>
      <c r="J57" s="3" t="s">
        <v>18</v>
      </c>
      <c r="K57" s="3" t="s">
        <v>20</v>
      </c>
      <c r="L57" s="3" t="s">
        <v>279</v>
      </c>
    </row>
    <row r="58" spans="1:12" x14ac:dyDescent="0.2">
      <c r="A58" s="13" t="s">
        <v>85</v>
      </c>
      <c r="B58" s="3" t="s">
        <v>27</v>
      </c>
      <c r="C58" s="3" t="s">
        <v>22</v>
      </c>
      <c r="D58" s="3">
        <v>0.25</v>
      </c>
      <c r="E58" s="3" t="s">
        <v>18</v>
      </c>
      <c r="F58" s="3">
        <v>5</v>
      </c>
      <c r="G58" s="15">
        <v>2</v>
      </c>
      <c r="H58" s="11">
        <v>0.5</v>
      </c>
      <c r="I58" s="10">
        <v>1</v>
      </c>
      <c r="J58" s="3" t="s">
        <v>18</v>
      </c>
      <c r="K58" s="3" t="s">
        <v>20</v>
      </c>
      <c r="L58" s="3" t="s">
        <v>279</v>
      </c>
    </row>
    <row r="59" spans="1:12" x14ac:dyDescent="0.2">
      <c r="A59" s="13" t="s">
        <v>86</v>
      </c>
      <c r="B59" s="3" t="s">
        <v>27</v>
      </c>
      <c r="C59" s="3" t="s">
        <v>23</v>
      </c>
      <c r="D59" s="3">
        <v>0.25</v>
      </c>
      <c r="E59" s="3" t="s">
        <v>18</v>
      </c>
      <c r="F59" s="3">
        <v>5</v>
      </c>
      <c r="G59" s="15">
        <v>2</v>
      </c>
      <c r="H59" s="11">
        <v>0.5</v>
      </c>
      <c r="I59" s="10">
        <v>1</v>
      </c>
      <c r="J59" s="3" t="s">
        <v>20</v>
      </c>
      <c r="K59" s="3" t="s">
        <v>18</v>
      </c>
      <c r="L59" s="3" t="s">
        <v>279</v>
      </c>
    </row>
    <row r="60" spans="1:12" x14ac:dyDescent="0.2">
      <c r="A60" s="13" t="s">
        <v>87</v>
      </c>
      <c r="B60" s="3" t="s">
        <v>27</v>
      </c>
      <c r="C60" s="3" t="s">
        <v>24</v>
      </c>
      <c r="D60" s="3">
        <v>0.25</v>
      </c>
      <c r="E60" s="3" t="s">
        <v>18</v>
      </c>
      <c r="F60" s="3">
        <v>5</v>
      </c>
      <c r="G60" s="15">
        <v>2</v>
      </c>
      <c r="H60" s="11">
        <v>0.5</v>
      </c>
      <c r="I60" s="10">
        <v>1</v>
      </c>
      <c r="J60" s="3" t="s">
        <v>20</v>
      </c>
      <c r="K60" s="3" t="s">
        <v>18</v>
      </c>
      <c r="L60" s="3" t="s">
        <v>279</v>
      </c>
    </row>
    <row r="61" spans="1:12" x14ac:dyDescent="0.2">
      <c r="A61" s="13" t="s">
        <v>88</v>
      </c>
      <c r="B61" s="3" t="s">
        <v>27</v>
      </c>
      <c r="C61" s="3" t="s">
        <v>26</v>
      </c>
      <c r="D61" s="3">
        <v>0.25</v>
      </c>
      <c r="E61" s="3" t="s">
        <v>18</v>
      </c>
      <c r="F61" s="3">
        <v>5</v>
      </c>
      <c r="G61" s="15">
        <v>1</v>
      </c>
      <c r="H61" s="11">
        <v>0.5</v>
      </c>
      <c r="I61" s="10">
        <v>1</v>
      </c>
      <c r="J61" s="3" t="s">
        <v>25</v>
      </c>
      <c r="K61" s="3" t="s">
        <v>18</v>
      </c>
      <c r="L61" s="3" t="s">
        <v>279</v>
      </c>
    </row>
    <row r="62" spans="1:12" x14ac:dyDescent="0.2">
      <c r="A62" s="13" t="s">
        <v>245</v>
      </c>
      <c r="B62" s="3" t="s">
        <v>16</v>
      </c>
      <c r="C62" s="3">
        <v>1920</v>
      </c>
      <c r="D62" s="3">
        <v>0.25</v>
      </c>
      <c r="E62" s="3" t="s">
        <v>20</v>
      </c>
      <c r="F62" s="3">
        <v>3</v>
      </c>
      <c r="G62" s="15">
        <v>6</v>
      </c>
      <c r="H62" s="11">
        <v>0.5</v>
      </c>
      <c r="I62" s="10">
        <v>1</v>
      </c>
      <c r="J62" s="3" t="s">
        <v>18</v>
      </c>
      <c r="K62" s="3" t="s">
        <v>20</v>
      </c>
      <c r="L62" s="3" t="s">
        <v>20</v>
      </c>
    </row>
    <row r="63" spans="1:12" x14ac:dyDescent="0.2">
      <c r="A63" s="13" t="s">
        <v>246</v>
      </c>
      <c r="B63" s="3" t="s">
        <v>16</v>
      </c>
      <c r="C63" s="3" t="s">
        <v>21</v>
      </c>
      <c r="D63" s="3">
        <v>0.25</v>
      </c>
      <c r="E63" s="3" t="s">
        <v>18</v>
      </c>
      <c r="F63" s="3">
        <v>3</v>
      </c>
      <c r="G63" s="15">
        <v>6</v>
      </c>
      <c r="H63" s="11">
        <v>0.5</v>
      </c>
      <c r="I63" s="10">
        <v>1</v>
      </c>
      <c r="J63" s="3" t="s">
        <v>18</v>
      </c>
      <c r="K63" s="3" t="s">
        <v>20</v>
      </c>
      <c r="L63" s="3" t="s">
        <v>279</v>
      </c>
    </row>
    <row r="64" spans="1:12" x14ac:dyDescent="0.2">
      <c r="A64" s="13" t="s">
        <v>247</v>
      </c>
      <c r="B64" s="3" t="s">
        <v>16</v>
      </c>
      <c r="C64" s="3" t="s">
        <v>22</v>
      </c>
      <c r="D64" s="3">
        <v>0.25</v>
      </c>
      <c r="E64" s="3" t="s">
        <v>18</v>
      </c>
      <c r="F64" s="3">
        <v>3</v>
      </c>
      <c r="G64" s="15">
        <v>6</v>
      </c>
      <c r="H64" s="11">
        <v>0.5</v>
      </c>
      <c r="I64" s="10">
        <v>1</v>
      </c>
      <c r="J64" s="3" t="s">
        <v>18</v>
      </c>
      <c r="K64" s="3" t="s">
        <v>20</v>
      </c>
      <c r="L64" s="3" t="s">
        <v>279</v>
      </c>
    </row>
    <row r="65" spans="1:12" x14ac:dyDescent="0.2">
      <c r="A65" s="13" t="s">
        <v>248</v>
      </c>
      <c r="B65" s="3" t="s">
        <v>16</v>
      </c>
      <c r="C65" s="3" t="s">
        <v>23</v>
      </c>
      <c r="D65" s="3">
        <v>0.25</v>
      </c>
      <c r="E65" s="3" t="s">
        <v>18</v>
      </c>
      <c r="F65" s="3">
        <v>3</v>
      </c>
      <c r="G65" s="15">
        <v>6</v>
      </c>
      <c r="H65" s="11">
        <v>0.5</v>
      </c>
      <c r="I65" s="10">
        <v>1</v>
      </c>
      <c r="J65" s="3" t="s">
        <v>20</v>
      </c>
      <c r="K65" s="3" t="s">
        <v>18</v>
      </c>
      <c r="L65" s="3" t="s">
        <v>279</v>
      </c>
    </row>
    <row r="66" spans="1:12" x14ac:dyDescent="0.2">
      <c r="A66" s="13" t="s">
        <v>249</v>
      </c>
      <c r="B66" s="3" t="s">
        <v>16</v>
      </c>
      <c r="C66" s="3" t="s">
        <v>24</v>
      </c>
      <c r="D66" s="3">
        <v>0.25</v>
      </c>
      <c r="E66" s="3" t="s">
        <v>18</v>
      </c>
      <c r="F66" s="3">
        <v>3</v>
      </c>
      <c r="G66" s="15">
        <v>2</v>
      </c>
      <c r="H66" s="11">
        <v>0.5</v>
      </c>
      <c r="I66" s="10">
        <v>1</v>
      </c>
      <c r="J66" s="3" t="s">
        <v>20</v>
      </c>
      <c r="K66" s="3" t="s">
        <v>18</v>
      </c>
      <c r="L66" s="3" t="s">
        <v>279</v>
      </c>
    </row>
    <row r="67" spans="1:12" x14ac:dyDescent="0.2">
      <c r="A67" s="13" t="s">
        <v>250</v>
      </c>
      <c r="B67" s="3" t="s">
        <v>16</v>
      </c>
      <c r="C67" s="3" t="s">
        <v>26</v>
      </c>
      <c r="D67" s="3">
        <v>0.25</v>
      </c>
      <c r="E67" s="3" t="s">
        <v>18</v>
      </c>
      <c r="F67" s="3">
        <v>3</v>
      </c>
      <c r="G67" s="15">
        <v>1</v>
      </c>
      <c r="H67" s="11">
        <v>0.5</v>
      </c>
      <c r="I67" s="10">
        <v>1</v>
      </c>
      <c r="J67" s="3" t="s">
        <v>25</v>
      </c>
      <c r="K67" s="3" t="s">
        <v>18</v>
      </c>
      <c r="L67" s="3" t="s">
        <v>279</v>
      </c>
    </row>
    <row r="68" spans="1:12" x14ac:dyDescent="0.2">
      <c r="A68" s="13" t="s">
        <v>251</v>
      </c>
      <c r="B68" s="3" t="s">
        <v>27</v>
      </c>
      <c r="C68" s="3">
        <v>1920</v>
      </c>
      <c r="D68" s="3">
        <v>0.25</v>
      </c>
      <c r="E68" s="3" t="s">
        <v>20</v>
      </c>
      <c r="F68" s="3">
        <v>3</v>
      </c>
      <c r="G68" s="15">
        <v>2</v>
      </c>
      <c r="H68" s="11">
        <v>0.5</v>
      </c>
      <c r="I68" s="10">
        <v>1</v>
      </c>
      <c r="J68" s="3" t="s">
        <v>18</v>
      </c>
      <c r="K68" s="3" t="s">
        <v>20</v>
      </c>
      <c r="L68" s="3" t="s">
        <v>20</v>
      </c>
    </row>
    <row r="69" spans="1:12" x14ac:dyDescent="0.2">
      <c r="A69" s="13" t="s">
        <v>252</v>
      </c>
      <c r="B69" s="3" t="s">
        <v>27</v>
      </c>
      <c r="C69" s="3" t="s">
        <v>21</v>
      </c>
      <c r="D69" s="3">
        <v>0.25</v>
      </c>
      <c r="E69" s="3" t="s">
        <v>18</v>
      </c>
      <c r="F69" s="3">
        <v>3</v>
      </c>
      <c r="G69" s="15">
        <v>2</v>
      </c>
      <c r="H69" s="11">
        <v>0.5</v>
      </c>
      <c r="I69" s="10">
        <v>1</v>
      </c>
      <c r="J69" s="3" t="s">
        <v>18</v>
      </c>
      <c r="K69" s="3" t="s">
        <v>20</v>
      </c>
      <c r="L69" s="3" t="s">
        <v>279</v>
      </c>
    </row>
    <row r="70" spans="1:12" x14ac:dyDescent="0.2">
      <c r="A70" s="13" t="s">
        <v>253</v>
      </c>
      <c r="B70" s="3" t="s">
        <v>27</v>
      </c>
      <c r="C70" s="3" t="s">
        <v>22</v>
      </c>
      <c r="D70" s="3">
        <v>0.25</v>
      </c>
      <c r="E70" s="3" t="s">
        <v>18</v>
      </c>
      <c r="F70" s="3">
        <v>3</v>
      </c>
      <c r="G70" s="15">
        <v>2</v>
      </c>
      <c r="H70" s="11">
        <v>0.5</v>
      </c>
      <c r="I70" s="10">
        <v>1</v>
      </c>
      <c r="J70" s="3" t="s">
        <v>18</v>
      </c>
      <c r="K70" s="3" t="s">
        <v>20</v>
      </c>
      <c r="L70" s="3" t="s">
        <v>279</v>
      </c>
    </row>
    <row r="71" spans="1:12" x14ac:dyDescent="0.2">
      <c r="A71" s="13" t="s">
        <v>254</v>
      </c>
      <c r="B71" s="3" t="s">
        <v>27</v>
      </c>
      <c r="C71" s="3" t="s">
        <v>23</v>
      </c>
      <c r="D71" s="3">
        <v>0.25</v>
      </c>
      <c r="E71" s="3" t="s">
        <v>18</v>
      </c>
      <c r="F71" s="3">
        <v>3</v>
      </c>
      <c r="G71" s="15">
        <v>2</v>
      </c>
      <c r="H71" s="11">
        <v>0.5</v>
      </c>
      <c r="I71" s="10">
        <v>1</v>
      </c>
      <c r="J71" s="3" t="s">
        <v>20</v>
      </c>
      <c r="K71" s="3" t="s">
        <v>18</v>
      </c>
      <c r="L71" s="3" t="s">
        <v>279</v>
      </c>
    </row>
    <row r="72" spans="1:12" x14ac:dyDescent="0.2">
      <c r="A72" s="13" t="s">
        <v>255</v>
      </c>
      <c r="B72" s="3" t="s">
        <v>27</v>
      </c>
      <c r="C72" s="3" t="s">
        <v>24</v>
      </c>
      <c r="D72" s="3">
        <v>0.25</v>
      </c>
      <c r="E72" s="3" t="s">
        <v>18</v>
      </c>
      <c r="F72" s="3">
        <v>3</v>
      </c>
      <c r="G72" s="15">
        <v>2</v>
      </c>
      <c r="H72" s="11">
        <v>0.5</v>
      </c>
      <c r="I72" s="10">
        <v>1</v>
      </c>
      <c r="J72" s="3" t="s">
        <v>20</v>
      </c>
      <c r="K72" s="3" t="s">
        <v>18</v>
      </c>
      <c r="L72" s="3" t="s">
        <v>279</v>
      </c>
    </row>
    <row r="73" spans="1:12" x14ac:dyDescent="0.2">
      <c r="A73" s="13" t="s">
        <v>256</v>
      </c>
      <c r="B73" s="3" t="s">
        <v>27</v>
      </c>
      <c r="C73" s="3" t="s">
        <v>26</v>
      </c>
      <c r="D73" s="3">
        <v>0.25</v>
      </c>
      <c r="E73" s="3" t="s">
        <v>18</v>
      </c>
      <c r="F73" s="3">
        <v>3</v>
      </c>
      <c r="G73" s="15">
        <v>1</v>
      </c>
      <c r="H73" s="11">
        <v>0.5</v>
      </c>
      <c r="I73" s="10">
        <v>1</v>
      </c>
      <c r="J73" s="3" t="s">
        <v>25</v>
      </c>
      <c r="K73" s="3" t="s">
        <v>18</v>
      </c>
      <c r="L73" s="3" t="s">
        <v>279</v>
      </c>
    </row>
    <row r="74" spans="1:12" x14ac:dyDescent="0.2">
      <c r="A74" s="13" t="s">
        <v>101</v>
      </c>
      <c r="B74" s="3" t="s">
        <v>16</v>
      </c>
      <c r="C74" s="3">
        <v>1920</v>
      </c>
      <c r="D74" s="3">
        <v>0.25</v>
      </c>
      <c r="E74" s="3" t="s">
        <v>20</v>
      </c>
      <c r="F74" s="3">
        <v>2</v>
      </c>
      <c r="G74" s="15">
        <v>6</v>
      </c>
      <c r="H74" s="11">
        <v>0.5</v>
      </c>
      <c r="I74" s="10">
        <v>0</v>
      </c>
      <c r="J74" s="3" t="s">
        <v>18</v>
      </c>
      <c r="K74" s="3" t="s">
        <v>20</v>
      </c>
      <c r="L74" s="3" t="s">
        <v>20</v>
      </c>
    </row>
    <row r="75" spans="1:12" x14ac:dyDescent="0.2">
      <c r="A75" s="13" t="s">
        <v>102</v>
      </c>
      <c r="B75" s="3" t="s">
        <v>16</v>
      </c>
      <c r="C75" s="3" t="s">
        <v>21</v>
      </c>
      <c r="D75" s="3">
        <v>0.25</v>
      </c>
      <c r="E75" s="3" t="s">
        <v>18</v>
      </c>
      <c r="F75" s="3">
        <v>2</v>
      </c>
      <c r="G75" s="15">
        <v>6</v>
      </c>
      <c r="H75" s="11">
        <v>0.5</v>
      </c>
      <c r="I75" s="10">
        <v>0</v>
      </c>
      <c r="J75" s="3" t="s">
        <v>18</v>
      </c>
      <c r="K75" s="3" t="s">
        <v>20</v>
      </c>
      <c r="L75" s="3" t="s">
        <v>279</v>
      </c>
    </row>
    <row r="76" spans="1:12" x14ac:dyDescent="0.2">
      <c r="A76" s="13" t="s">
        <v>103</v>
      </c>
      <c r="B76" s="3" t="s">
        <v>16</v>
      </c>
      <c r="C76" s="3" t="s">
        <v>22</v>
      </c>
      <c r="D76" s="3">
        <v>0.25</v>
      </c>
      <c r="E76" s="3" t="s">
        <v>18</v>
      </c>
      <c r="F76" s="3">
        <v>2</v>
      </c>
      <c r="G76" s="15">
        <v>6</v>
      </c>
      <c r="H76" s="11">
        <v>0.5</v>
      </c>
      <c r="I76" s="10">
        <v>0</v>
      </c>
      <c r="J76" s="3" t="s">
        <v>18</v>
      </c>
      <c r="K76" s="3" t="s">
        <v>20</v>
      </c>
      <c r="L76" s="3" t="s">
        <v>279</v>
      </c>
    </row>
    <row r="77" spans="1:12" x14ac:dyDescent="0.2">
      <c r="A77" s="13" t="s">
        <v>104</v>
      </c>
      <c r="B77" s="3" t="s">
        <v>16</v>
      </c>
      <c r="C77" s="3" t="s">
        <v>23</v>
      </c>
      <c r="D77" s="3">
        <v>0.25</v>
      </c>
      <c r="E77" s="3" t="s">
        <v>18</v>
      </c>
      <c r="F77" s="3">
        <v>2</v>
      </c>
      <c r="G77" s="15">
        <v>6</v>
      </c>
      <c r="H77" s="11">
        <v>0.5</v>
      </c>
      <c r="I77" s="10">
        <v>0</v>
      </c>
      <c r="J77" s="3" t="s">
        <v>20</v>
      </c>
      <c r="K77" s="3" t="s">
        <v>18</v>
      </c>
      <c r="L77" s="3" t="s">
        <v>279</v>
      </c>
    </row>
    <row r="78" spans="1:12" x14ac:dyDescent="0.2">
      <c r="A78" s="13" t="s">
        <v>105</v>
      </c>
      <c r="B78" s="3" t="s">
        <v>16</v>
      </c>
      <c r="C78" s="3" t="s">
        <v>24</v>
      </c>
      <c r="D78" s="3">
        <v>0.25</v>
      </c>
      <c r="E78" s="3" t="s">
        <v>18</v>
      </c>
      <c r="F78" s="3">
        <v>2</v>
      </c>
      <c r="G78" s="15">
        <v>2</v>
      </c>
      <c r="H78" s="11">
        <v>0.5</v>
      </c>
      <c r="I78" s="10">
        <v>0</v>
      </c>
      <c r="J78" s="3" t="s">
        <v>20</v>
      </c>
      <c r="K78" s="3" t="s">
        <v>18</v>
      </c>
      <c r="L78" s="3" t="s">
        <v>279</v>
      </c>
    </row>
    <row r="79" spans="1:12" x14ac:dyDescent="0.2">
      <c r="A79" s="13" t="s">
        <v>106</v>
      </c>
      <c r="B79" s="3" t="s">
        <v>16</v>
      </c>
      <c r="C79" s="3" t="s">
        <v>26</v>
      </c>
      <c r="D79" s="3">
        <v>0.25</v>
      </c>
      <c r="E79" s="3" t="s">
        <v>18</v>
      </c>
      <c r="F79" s="3">
        <v>2</v>
      </c>
      <c r="G79" s="15">
        <v>1</v>
      </c>
      <c r="H79" s="11">
        <v>0.5</v>
      </c>
      <c r="I79" s="10">
        <v>0</v>
      </c>
      <c r="J79" s="3" t="s">
        <v>25</v>
      </c>
      <c r="K79" s="3" t="s">
        <v>18</v>
      </c>
      <c r="L79" s="3" t="s">
        <v>279</v>
      </c>
    </row>
    <row r="80" spans="1:12" x14ac:dyDescent="0.2">
      <c r="A80" s="13" t="s">
        <v>107</v>
      </c>
      <c r="B80" s="3" t="s">
        <v>27</v>
      </c>
      <c r="C80" s="3">
        <v>1920</v>
      </c>
      <c r="D80" s="3">
        <v>0.25</v>
      </c>
      <c r="E80" s="3" t="s">
        <v>20</v>
      </c>
      <c r="F80" s="3">
        <v>2</v>
      </c>
      <c r="G80" s="15">
        <v>2</v>
      </c>
      <c r="H80" s="11">
        <v>0.5</v>
      </c>
      <c r="I80" s="10">
        <v>0</v>
      </c>
      <c r="J80" s="3" t="s">
        <v>18</v>
      </c>
      <c r="K80" s="3" t="s">
        <v>20</v>
      </c>
      <c r="L80" s="3" t="s">
        <v>20</v>
      </c>
    </row>
    <row r="81" spans="1:12" x14ac:dyDescent="0.2">
      <c r="A81" s="13" t="s">
        <v>108</v>
      </c>
      <c r="B81" s="3" t="s">
        <v>27</v>
      </c>
      <c r="C81" s="3" t="s">
        <v>21</v>
      </c>
      <c r="D81" s="3">
        <v>0.25</v>
      </c>
      <c r="E81" s="3" t="s">
        <v>18</v>
      </c>
      <c r="F81" s="3">
        <v>2</v>
      </c>
      <c r="G81" s="15">
        <v>2</v>
      </c>
      <c r="H81" s="11">
        <v>0.5</v>
      </c>
      <c r="I81" s="10">
        <v>0</v>
      </c>
      <c r="J81" s="3" t="s">
        <v>18</v>
      </c>
      <c r="K81" s="3" t="s">
        <v>20</v>
      </c>
      <c r="L81" s="3" t="s">
        <v>279</v>
      </c>
    </row>
    <row r="82" spans="1:12" x14ac:dyDescent="0.2">
      <c r="A82" s="13" t="s">
        <v>109</v>
      </c>
      <c r="B82" s="3" t="s">
        <v>27</v>
      </c>
      <c r="C82" s="3" t="s">
        <v>22</v>
      </c>
      <c r="D82" s="3">
        <v>0.25</v>
      </c>
      <c r="E82" s="3" t="s">
        <v>18</v>
      </c>
      <c r="F82" s="3">
        <v>2</v>
      </c>
      <c r="G82" s="15">
        <v>2</v>
      </c>
      <c r="H82" s="11">
        <v>0.5</v>
      </c>
      <c r="I82" s="10">
        <v>0</v>
      </c>
      <c r="J82" s="3" t="s">
        <v>18</v>
      </c>
      <c r="K82" s="3" t="s">
        <v>20</v>
      </c>
      <c r="L82" s="3" t="s">
        <v>279</v>
      </c>
    </row>
    <row r="83" spans="1:12" x14ac:dyDescent="0.2">
      <c r="A83" s="13" t="s">
        <v>110</v>
      </c>
      <c r="B83" s="3" t="s">
        <v>27</v>
      </c>
      <c r="C83" s="3" t="s">
        <v>23</v>
      </c>
      <c r="D83" s="3">
        <v>0.25</v>
      </c>
      <c r="E83" s="3" t="s">
        <v>18</v>
      </c>
      <c r="F83" s="3">
        <v>2</v>
      </c>
      <c r="G83" s="15">
        <v>2</v>
      </c>
      <c r="H83" s="11">
        <v>0.5</v>
      </c>
      <c r="I83" s="10">
        <v>0</v>
      </c>
      <c r="J83" s="3" t="s">
        <v>20</v>
      </c>
      <c r="K83" s="3" t="s">
        <v>18</v>
      </c>
      <c r="L83" s="3" t="s">
        <v>279</v>
      </c>
    </row>
    <row r="84" spans="1:12" x14ac:dyDescent="0.2">
      <c r="A84" s="13" t="s">
        <v>111</v>
      </c>
      <c r="B84" s="3" t="s">
        <v>27</v>
      </c>
      <c r="C84" s="3" t="s">
        <v>24</v>
      </c>
      <c r="D84" s="3">
        <v>0.25</v>
      </c>
      <c r="E84" s="3" t="s">
        <v>18</v>
      </c>
      <c r="F84" s="3">
        <v>2</v>
      </c>
      <c r="G84" s="15">
        <v>2</v>
      </c>
      <c r="H84" s="11">
        <v>0.5</v>
      </c>
      <c r="I84" s="10">
        <v>0</v>
      </c>
      <c r="J84" s="3" t="s">
        <v>20</v>
      </c>
      <c r="K84" s="3" t="s">
        <v>18</v>
      </c>
      <c r="L84" s="3" t="s">
        <v>279</v>
      </c>
    </row>
    <row r="85" spans="1:12" x14ac:dyDescent="0.2">
      <c r="A85" s="13" t="s">
        <v>112</v>
      </c>
      <c r="B85" s="3" t="s">
        <v>27</v>
      </c>
      <c r="C85" s="3" t="s">
        <v>26</v>
      </c>
      <c r="D85" s="3">
        <v>0.25</v>
      </c>
      <c r="E85" s="3" t="s">
        <v>18</v>
      </c>
      <c r="F85" s="3">
        <v>2</v>
      </c>
      <c r="G85" s="15">
        <v>1</v>
      </c>
      <c r="H85" s="11">
        <v>0.5</v>
      </c>
      <c r="I85" s="10">
        <v>0</v>
      </c>
      <c r="J85" s="3" t="s">
        <v>25</v>
      </c>
      <c r="K85" s="3" t="s">
        <v>18</v>
      </c>
      <c r="L85" s="3" t="s">
        <v>279</v>
      </c>
    </row>
    <row r="86" spans="1:12" x14ac:dyDescent="0.2">
      <c r="A86" s="13" t="s">
        <v>113</v>
      </c>
      <c r="B86" s="3" t="s">
        <v>16</v>
      </c>
      <c r="C86" s="3">
        <v>1920</v>
      </c>
      <c r="D86" s="3">
        <v>0.26</v>
      </c>
      <c r="E86" s="3" t="s">
        <v>19</v>
      </c>
      <c r="F86" s="3">
        <v>10</v>
      </c>
      <c r="G86" s="15">
        <v>6</v>
      </c>
      <c r="H86" s="11">
        <v>0.5</v>
      </c>
      <c r="I86" s="10">
        <v>0</v>
      </c>
      <c r="J86" s="3" t="s">
        <v>18</v>
      </c>
      <c r="K86" s="3" t="s">
        <v>20</v>
      </c>
      <c r="L86" s="3" t="s">
        <v>20</v>
      </c>
    </row>
    <row r="87" spans="1:12" x14ac:dyDescent="0.2">
      <c r="A87" s="13" t="s">
        <v>114</v>
      </c>
      <c r="B87" s="3" t="s">
        <v>16</v>
      </c>
      <c r="C87" s="3" t="s">
        <v>21</v>
      </c>
      <c r="D87" s="3">
        <v>0.27</v>
      </c>
      <c r="E87" s="3" t="s">
        <v>19</v>
      </c>
      <c r="F87" s="3">
        <v>10</v>
      </c>
      <c r="G87" s="15">
        <v>6</v>
      </c>
      <c r="H87" s="11">
        <v>0.5</v>
      </c>
      <c r="I87" s="10">
        <v>0</v>
      </c>
      <c r="J87" s="3" t="s">
        <v>18</v>
      </c>
      <c r="K87" s="3" t="s">
        <v>20</v>
      </c>
      <c r="L87" s="3" t="s">
        <v>279</v>
      </c>
    </row>
    <row r="88" spans="1:12" x14ac:dyDescent="0.2">
      <c r="A88" s="13" t="s">
        <v>115</v>
      </c>
      <c r="B88" s="3" t="s">
        <v>16</v>
      </c>
      <c r="C88" s="3" t="s">
        <v>22</v>
      </c>
      <c r="D88" s="3">
        <v>0.4</v>
      </c>
      <c r="E88" s="3" t="s">
        <v>19</v>
      </c>
      <c r="F88" s="3">
        <v>10</v>
      </c>
      <c r="G88" s="15">
        <v>6</v>
      </c>
      <c r="H88" s="11">
        <v>0.5</v>
      </c>
      <c r="I88" s="10">
        <v>0</v>
      </c>
      <c r="J88" s="3" t="s">
        <v>18</v>
      </c>
      <c r="K88" s="3" t="s">
        <v>20</v>
      </c>
      <c r="L88" s="3" t="s">
        <v>279</v>
      </c>
    </row>
    <row r="89" spans="1:12" x14ac:dyDescent="0.2">
      <c r="A89" s="13" t="s">
        <v>116</v>
      </c>
      <c r="B89" s="3" t="s">
        <v>16</v>
      </c>
      <c r="C89" s="3" t="s">
        <v>23</v>
      </c>
      <c r="D89" s="3">
        <v>0.3</v>
      </c>
      <c r="E89" s="3" t="s">
        <v>18</v>
      </c>
      <c r="F89" s="3">
        <v>10</v>
      </c>
      <c r="G89" s="15">
        <v>4</v>
      </c>
      <c r="H89" s="11">
        <v>0.5</v>
      </c>
      <c r="I89" s="10">
        <v>0</v>
      </c>
      <c r="J89" s="3" t="s">
        <v>20</v>
      </c>
      <c r="K89" s="3" t="s">
        <v>18</v>
      </c>
      <c r="L89" s="3" t="s">
        <v>279</v>
      </c>
    </row>
    <row r="90" spans="1:12" x14ac:dyDescent="0.2">
      <c r="A90" s="13" t="s">
        <v>117</v>
      </c>
      <c r="B90" s="3" t="s">
        <v>16</v>
      </c>
      <c r="C90" s="3" t="s">
        <v>24</v>
      </c>
      <c r="D90" s="3">
        <v>0.3</v>
      </c>
      <c r="E90" s="3" t="s">
        <v>18</v>
      </c>
      <c r="F90" s="3">
        <v>10</v>
      </c>
      <c r="G90" s="15">
        <v>2</v>
      </c>
      <c r="H90" s="11">
        <v>0.5</v>
      </c>
      <c r="I90" s="10">
        <v>0</v>
      </c>
      <c r="J90" s="3" t="s">
        <v>20</v>
      </c>
      <c r="K90" s="3" t="s">
        <v>18</v>
      </c>
      <c r="L90" s="3" t="s">
        <v>279</v>
      </c>
    </row>
    <row r="91" spans="1:12" x14ac:dyDescent="0.2">
      <c r="A91" s="13" t="s">
        <v>118</v>
      </c>
      <c r="B91" s="3" t="s">
        <v>16</v>
      </c>
      <c r="C91" s="3" t="s">
        <v>26</v>
      </c>
      <c r="D91" s="3">
        <v>0.3</v>
      </c>
      <c r="E91" s="3" t="s">
        <v>18</v>
      </c>
      <c r="F91" s="3">
        <v>10</v>
      </c>
      <c r="G91" s="15">
        <v>1</v>
      </c>
      <c r="H91" s="11">
        <v>0.5</v>
      </c>
      <c r="I91" s="10">
        <v>0</v>
      </c>
      <c r="J91" s="3" t="s">
        <v>25</v>
      </c>
      <c r="K91" s="3" t="s">
        <v>18</v>
      </c>
      <c r="L91" s="3" t="s">
        <v>279</v>
      </c>
    </row>
    <row r="92" spans="1:12" x14ac:dyDescent="0.2">
      <c r="A92" s="13" t="s">
        <v>119</v>
      </c>
      <c r="B92" s="3" t="s">
        <v>27</v>
      </c>
      <c r="C92" s="3">
        <v>1920</v>
      </c>
      <c r="D92" s="3">
        <v>0.26</v>
      </c>
      <c r="E92" s="3" t="s">
        <v>19</v>
      </c>
      <c r="F92" s="3">
        <v>10</v>
      </c>
      <c r="G92" s="15">
        <v>2</v>
      </c>
      <c r="H92" s="11">
        <v>0.5</v>
      </c>
      <c r="I92" s="10">
        <v>0</v>
      </c>
      <c r="J92" s="3" t="s">
        <v>18</v>
      </c>
      <c r="K92" s="3" t="s">
        <v>20</v>
      </c>
      <c r="L92" s="3" t="s">
        <v>20</v>
      </c>
    </row>
    <row r="93" spans="1:12" x14ac:dyDescent="0.2">
      <c r="A93" s="13" t="s">
        <v>120</v>
      </c>
      <c r="B93" s="3" t="s">
        <v>27</v>
      </c>
      <c r="C93" s="3" t="s">
        <v>21</v>
      </c>
      <c r="D93" s="3">
        <v>0.27</v>
      </c>
      <c r="E93" s="3" t="s">
        <v>19</v>
      </c>
      <c r="F93" s="3">
        <v>10</v>
      </c>
      <c r="G93" s="15">
        <v>2</v>
      </c>
      <c r="H93" s="11">
        <v>0.5</v>
      </c>
      <c r="I93" s="10">
        <v>0</v>
      </c>
      <c r="J93" s="3" t="s">
        <v>18</v>
      </c>
      <c r="K93" s="3" t="s">
        <v>20</v>
      </c>
      <c r="L93" s="3" t="s">
        <v>279</v>
      </c>
    </row>
    <row r="94" spans="1:12" x14ac:dyDescent="0.2">
      <c r="A94" s="13" t="s">
        <v>121</v>
      </c>
      <c r="B94" s="3" t="s">
        <v>27</v>
      </c>
      <c r="C94" s="3" t="s">
        <v>22</v>
      </c>
      <c r="D94" s="3">
        <v>0.4</v>
      </c>
      <c r="E94" s="3" t="s">
        <v>19</v>
      </c>
      <c r="F94" s="3">
        <v>10</v>
      </c>
      <c r="G94" s="15">
        <v>2</v>
      </c>
      <c r="H94" s="11">
        <v>0.5</v>
      </c>
      <c r="I94" s="10">
        <v>0</v>
      </c>
      <c r="J94" s="3" t="s">
        <v>18</v>
      </c>
      <c r="K94" s="3" t="s">
        <v>20</v>
      </c>
      <c r="L94" s="3" t="s">
        <v>279</v>
      </c>
    </row>
    <row r="95" spans="1:12" x14ac:dyDescent="0.2">
      <c r="A95" s="13" t="s">
        <v>122</v>
      </c>
      <c r="B95" s="3" t="s">
        <v>27</v>
      </c>
      <c r="C95" s="3" t="s">
        <v>23</v>
      </c>
      <c r="D95" s="3">
        <v>0.3</v>
      </c>
      <c r="E95" s="3" t="s">
        <v>18</v>
      </c>
      <c r="F95" s="3">
        <v>10</v>
      </c>
      <c r="G95" s="15">
        <v>2</v>
      </c>
      <c r="H95" s="11">
        <v>0.5</v>
      </c>
      <c r="I95" s="10">
        <v>0</v>
      </c>
      <c r="J95" s="3" t="s">
        <v>20</v>
      </c>
      <c r="K95" s="3" t="s">
        <v>18</v>
      </c>
      <c r="L95" s="3" t="s">
        <v>279</v>
      </c>
    </row>
    <row r="96" spans="1:12" x14ac:dyDescent="0.2">
      <c r="A96" s="13" t="s">
        <v>123</v>
      </c>
      <c r="B96" s="3" t="s">
        <v>27</v>
      </c>
      <c r="C96" s="3" t="s">
        <v>24</v>
      </c>
      <c r="D96" s="3">
        <v>0.3</v>
      </c>
      <c r="E96" s="3" t="s">
        <v>18</v>
      </c>
      <c r="F96" s="3">
        <v>10</v>
      </c>
      <c r="G96" s="15">
        <v>2</v>
      </c>
      <c r="H96" s="11">
        <v>0.5</v>
      </c>
      <c r="I96" s="10">
        <v>0</v>
      </c>
      <c r="J96" s="3" t="s">
        <v>20</v>
      </c>
      <c r="K96" s="3" t="s">
        <v>18</v>
      </c>
      <c r="L96" s="3" t="s">
        <v>279</v>
      </c>
    </row>
    <row r="97" spans="1:12" x14ac:dyDescent="0.2">
      <c r="A97" s="13" t="s">
        <v>124</v>
      </c>
      <c r="B97" s="3" t="s">
        <v>27</v>
      </c>
      <c r="C97" s="3" t="s">
        <v>26</v>
      </c>
      <c r="D97" s="3">
        <v>0.3</v>
      </c>
      <c r="E97" s="3" t="s">
        <v>18</v>
      </c>
      <c r="F97" s="3">
        <v>10</v>
      </c>
      <c r="G97" s="15">
        <v>1</v>
      </c>
      <c r="H97" s="11">
        <v>0.5</v>
      </c>
      <c r="I97" s="10">
        <v>0</v>
      </c>
      <c r="J97" s="3" t="s">
        <v>25</v>
      </c>
      <c r="K97" s="3" t="s">
        <v>18</v>
      </c>
      <c r="L97" s="3" t="s">
        <v>279</v>
      </c>
    </row>
    <row r="98" spans="1:12" x14ac:dyDescent="0.2">
      <c r="A98" s="13" t="s">
        <v>125</v>
      </c>
      <c r="B98" s="3" t="s">
        <v>16</v>
      </c>
      <c r="C98" s="3">
        <v>1920</v>
      </c>
      <c r="D98" s="3">
        <v>0.31</v>
      </c>
      <c r="E98" s="3" t="s">
        <v>20</v>
      </c>
      <c r="F98" s="3">
        <v>10</v>
      </c>
      <c r="G98" s="15">
        <v>6</v>
      </c>
      <c r="H98" s="11">
        <v>0.5</v>
      </c>
      <c r="I98" s="10">
        <v>1</v>
      </c>
      <c r="J98" s="3" t="s">
        <v>18</v>
      </c>
      <c r="K98" s="3" t="s">
        <v>20</v>
      </c>
      <c r="L98" s="3" t="s">
        <v>20</v>
      </c>
    </row>
    <row r="99" spans="1:12" x14ac:dyDescent="0.2">
      <c r="A99" s="13" t="s">
        <v>126</v>
      </c>
      <c r="B99" s="3" t="s">
        <v>16</v>
      </c>
      <c r="C99" s="3" t="s">
        <v>21</v>
      </c>
      <c r="D99" s="3">
        <v>0.31</v>
      </c>
      <c r="E99" s="3" t="s">
        <v>18</v>
      </c>
      <c r="F99" s="3">
        <v>10</v>
      </c>
      <c r="G99" s="15">
        <v>6</v>
      </c>
      <c r="H99" s="11">
        <v>0.5</v>
      </c>
      <c r="I99" s="10">
        <v>1</v>
      </c>
      <c r="J99" s="3" t="s">
        <v>18</v>
      </c>
      <c r="K99" s="3" t="s">
        <v>20</v>
      </c>
      <c r="L99" s="3" t="s">
        <v>279</v>
      </c>
    </row>
    <row r="100" spans="1:12" x14ac:dyDescent="0.2">
      <c r="A100" s="13" t="s">
        <v>127</v>
      </c>
      <c r="B100" s="3" t="s">
        <v>16</v>
      </c>
      <c r="C100" s="3" t="s">
        <v>22</v>
      </c>
      <c r="D100" s="3">
        <v>0.31</v>
      </c>
      <c r="E100" s="3" t="s">
        <v>18</v>
      </c>
      <c r="F100" s="3">
        <v>10</v>
      </c>
      <c r="G100" s="15">
        <v>6</v>
      </c>
      <c r="H100" s="11">
        <v>0.5</v>
      </c>
      <c r="I100" s="10">
        <v>1</v>
      </c>
      <c r="J100" s="3" t="s">
        <v>18</v>
      </c>
      <c r="K100" s="3" t="s">
        <v>20</v>
      </c>
      <c r="L100" s="3" t="s">
        <v>279</v>
      </c>
    </row>
    <row r="101" spans="1:12" x14ac:dyDescent="0.2">
      <c r="A101" s="13" t="s">
        <v>128</v>
      </c>
      <c r="B101" s="3" t="s">
        <v>16</v>
      </c>
      <c r="C101" s="3" t="s">
        <v>23</v>
      </c>
      <c r="D101" s="3">
        <v>0.31</v>
      </c>
      <c r="E101" s="3" t="s">
        <v>18</v>
      </c>
      <c r="F101" s="3">
        <v>10</v>
      </c>
      <c r="G101" s="15">
        <v>4</v>
      </c>
      <c r="H101" s="11">
        <v>0.5</v>
      </c>
      <c r="I101" s="10">
        <v>1</v>
      </c>
      <c r="J101" s="3" t="s">
        <v>20</v>
      </c>
      <c r="K101" s="3" t="s">
        <v>18</v>
      </c>
      <c r="L101" s="3" t="s">
        <v>279</v>
      </c>
    </row>
    <row r="102" spans="1:12" x14ac:dyDescent="0.2">
      <c r="A102" s="13" t="s">
        <v>129</v>
      </c>
      <c r="B102" s="3" t="s">
        <v>16</v>
      </c>
      <c r="C102" s="3" t="s">
        <v>24</v>
      </c>
      <c r="D102" s="3">
        <v>0.31</v>
      </c>
      <c r="E102" s="3" t="s">
        <v>18</v>
      </c>
      <c r="F102" s="3">
        <v>10</v>
      </c>
      <c r="G102" s="15">
        <v>2</v>
      </c>
      <c r="H102" s="11">
        <v>0.5</v>
      </c>
      <c r="I102" s="10">
        <v>1</v>
      </c>
      <c r="J102" s="3" t="s">
        <v>20</v>
      </c>
      <c r="K102" s="3" t="s">
        <v>25</v>
      </c>
      <c r="L102" s="3" t="s">
        <v>279</v>
      </c>
    </row>
    <row r="103" spans="1:12" x14ac:dyDescent="0.2">
      <c r="A103" s="13" t="s">
        <v>130</v>
      </c>
      <c r="B103" s="3" t="s">
        <v>16</v>
      </c>
      <c r="C103" s="3" t="s">
        <v>26</v>
      </c>
      <c r="D103" s="3">
        <v>0.31</v>
      </c>
      <c r="E103" s="3" t="s">
        <v>18</v>
      </c>
      <c r="F103" s="3">
        <v>10</v>
      </c>
      <c r="G103" s="15">
        <v>1</v>
      </c>
      <c r="H103" s="11">
        <v>0.5</v>
      </c>
      <c r="I103" s="10">
        <v>1</v>
      </c>
      <c r="J103" s="3" t="s">
        <v>25</v>
      </c>
      <c r="K103" s="3" t="s">
        <v>25</v>
      </c>
      <c r="L103" s="3" t="s">
        <v>279</v>
      </c>
    </row>
    <row r="104" spans="1:12" x14ac:dyDescent="0.2">
      <c r="A104" s="13" t="s">
        <v>131</v>
      </c>
      <c r="B104" s="3" t="s">
        <v>27</v>
      </c>
      <c r="C104" s="3">
        <v>1920</v>
      </c>
      <c r="D104" s="3">
        <v>0.31</v>
      </c>
      <c r="E104" s="3" t="s">
        <v>20</v>
      </c>
      <c r="F104" s="3">
        <v>10</v>
      </c>
      <c r="G104" s="15">
        <v>2</v>
      </c>
      <c r="H104" s="11">
        <v>0.5</v>
      </c>
      <c r="I104" s="10">
        <v>1</v>
      </c>
      <c r="J104" s="3" t="s">
        <v>18</v>
      </c>
      <c r="K104" s="3" t="s">
        <v>20</v>
      </c>
      <c r="L104" s="3" t="s">
        <v>20</v>
      </c>
    </row>
    <row r="105" spans="1:12" x14ac:dyDescent="0.2">
      <c r="A105" s="13" t="s">
        <v>132</v>
      </c>
      <c r="B105" s="3" t="s">
        <v>27</v>
      </c>
      <c r="C105" s="3" t="s">
        <v>21</v>
      </c>
      <c r="D105" s="3">
        <v>0.31</v>
      </c>
      <c r="E105" s="3" t="s">
        <v>18</v>
      </c>
      <c r="F105" s="3">
        <v>10</v>
      </c>
      <c r="G105" s="15">
        <v>2</v>
      </c>
      <c r="H105" s="11">
        <v>0.5</v>
      </c>
      <c r="I105" s="10">
        <v>1</v>
      </c>
      <c r="J105" s="3" t="s">
        <v>18</v>
      </c>
      <c r="K105" s="3" t="s">
        <v>20</v>
      </c>
      <c r="L105" s="3" t="s">
        <v>279</v>
      </c>
    </row>
    <row r="106" spans="1:12" x14ac:dyDescent="0.2">
      <c r="A106" s="13" t="s">
        <v>133</v>
      </c>
      <c r="B106" s="3" t="s">
        <v>27</v>
      </c>
      <c r="C106" s="3" t="s">
        <v>22</v>
      </c>
      <c r="D106" s="3">
        <v>0.31</v>
      </c>
      <c r="E106" s="3" t="s">
        <v>18</v>
      </c>
      <c r="F106" s="3">
        <v>10</v>
      </c>
      <c r="G106" s="15">
        <v>2</v>
      </c>
      <c r="H106" s="11">
        <v>0.5</v>
      </c>
      <c r="I106" s="10">
        <v>1</v>
      </c>
      <c r="J106" s="3" t="s">
        <v>18</v>
      </c>
      <c r="K106" s="3" t="s">
        <v>20</v>
      </c>
      <c r="L106" s="3" t="s">
        <v>279</v>
      </c>
    </row>
    <row r="107" spans="1:12" x14ac:dyDescent="0.2">
      <c r="A107" s="13" t="s">
        <v>134</v>
      </c>
      <c r="B107" s="3" t="s">
        <v>27</v>
      </c>
      <c r="C107" s="3" t="s">
        <v>23</v>
      </c>
      <c r="D107" s="3">
        <v>0.31</v>
      </c>
      <c r="E107" s="3" t="s">
        <v>18</v>
      </c>
      <c r="F107" s="3">
        <v>10</v>
      </c>
      <c r="G107" s="15">
        <v>2</v>
      </c>
      <c r="H107" s="11">
        <v>0.5</v>
      </c>
      <c r="I107" s="10">
        <v>1</v>
      </c>
      <c r="J107" s="3" t="s">
        <v>20</v>
      </c>
      <c r="K107" s="3" t="s">
        <v>18</v>
      </c>
      <c r="L107" s="3" t="s">
        <v>279</v>
      </c>
    </row>
    <row r="108" spans="1:12" x14ac:dyDescent="0.2">
      <c r="A108" s="13" t="s">
        <v>135</v>
      </c>
      <c r="B108" s="3" t="s">
        <v>27</v>
      </c>
      <c r="C108" s="3" t="s">
        <v>24</v>
      </c>
      <c r="D108" s="3">
        <v>0.31</v>
      </c>
      <c r="E108" s="3" t="s">
        <v>18</v>
      </c>
      <c r="F108" s="3">
        <v>10</v>
      </c>
      <c r="G108" s="15">
        <v>2</v>
      </c>
      <c r="H108" s="11">
        <v>0.5</v>
      </c>
      <c r="I108" s="10">
        <v>1</v>
      </c>
      <c r="J108" s="3" t="s">
        <v>20</v>
      </c>
      <c r="K108" s="3" t="s">
        <v>25</v>
      </c>
      <c r="L108" s="3" t="s">
        <v>279</v>
      </c>
    </row>
    <row r="109" spans="1:12" x14ac:dyDescent="0.2">
      <c r="A109" s="13" t="s">
        <v>136</v>
      </c>
      <c r="B109" s="3" t="s">
        <v>27</v>
      </c>
      <c r="C109" s="3" t="s">
        <v>26</v>
      </c>
      <c r="D109" s="3">
        <v>0.31</v>
      </c>
      <c r="E109" s="3" t="s">
        <v>18</v>
      </c>
      <c r="F109" s="3">
        <v>10</v>
      </c>
      <c r="G109" s="15">
        <v>1</v>
      </c>
      <c r="H109" s="11">
        <v>0.5</v>
      </c>
      <c r="I109" s="10">
        <v>1</v>
      </c>
      <c r="J109" s="3" t="s">
        <v>25</v>
      </c>
      <c r="K109" s="3" t="s">
        <v>25</v>
      </c>
      <c r="L109" s="3" t="s">
        <v>279</v>
      </c>
    </row>
    <row r="110" spans="1:12" x14ac:dyDescent="0.2">
      <c r="A110" s="13" t="s">
        <v>137</v>
      </c>
      <c r="B110" s="3" t="s">
        <v>16</v>
      </c>
      <c r="C110" s="3">
        <v>1920</v>
      </c>
      <c r="D110" s="3">
        <v>0.16</v>
      </c>
      <c r="E110" s="3" t="s">
        <v>20</v>
      </c>
      <c r="F110" s="3">
        <v>8</v>
      </c>
      <c r="G110" s="15">
        <v>6</v>
      </c>
      <c r="H110" s="11">
        <v>0.5</v>
      </c>
      <c r="I110" s="10">
        <v>0</v>
      </c>
      <c r="J110" s="3" t="s">
        <v>18</v>
      </c>
      <c r="K110" s="3" t="s">
        <v>20</v>
      </c>
      <c r="L110" s="3" t="s">
        <v>20</v>
      </c>
    </row>
    <row r="111" spans="1:12" x14ac:dyDescent="0.2">
      <c r="A111" s="13" t="s">
        <v>138</v>
      </c>
      <c r="B111" s="3" t="s">
        <v>16</v>
      </c>
      <c r="C111" s="3" t="s">
        <v>21</v>
      </c>
      <c r="D111" s="3">
        <v>0.21</v>
      </c>
      <c r="E111" s="3" t="s">
        <v>18</v>
      </c>
      <c r="F111" s="3">
        <v>8</v>
      </c>
      <c r="G111" s="15">
        <v>6</v>
      </c>
      <c r="H111" s="11">
        <v>0.5</v>
      </c>
      <c r="I111" s="10">
        <v>0</v>
      </c>
      <c r="J111" s="3" t="s">
        <v>18</v>
      </c>
      <c r="K111" s="3" t="s">
        <v>20</v>
      </c>
      <c r="L111" s="3" t="s">
        <v>279</v>
      </c>
    </row>
    <row r="112" spans="1:12" x14ac:dyDescent="0.2">
      <c r="A112" s="13" t="s">
        <v>139</v>
      </c>
      <c r="B112" s="3" t="s">
        <v>16</v>
      </c>
      <c r="C112" s="3" t="s">
        <v>22</v>
      </c>
      <c r="D112" s="3">
        <v>0.25</v>
      </c>
      <c r="E112" s="3" t="s">
        <v>18</v>
      </c>
      <c r="F112" s="3">
        <v>8</v>
      </c>
      <c r="G112" s="15">
        <v>6</v>
      </c>
      <c r="H112" s="11">
        <v>0.5</v>
      </c>
      <c r="I112" s="10">
        <v>0</v>
      </c>
      <c r="J112" s="3" t="s">
        <v>18</v>
      </c>
      <c r="K112" s="3" t="s">
        <v>20</v>
      </c>
      <c r="L112" s="3" t="s">
        <v>279</v>
      </c>
    </row>
    <row r="113" spans="1:12" x14ac:dyDescent="0.2">
      <c r="A113" s="13" t="s">
        <v>140</v>
      </c>
      <c r="B113" s="3" t="s">
        <v>16</v>
      </c>
      <c r="C113" s="3" t="s">
        <v>23</v>
      </c>
      <c r="D113" s="3">
        <v>0.21</v>
      </c>
      <c r="E113" s="3" t="s">
        <v>18</v>
      </c>
      <c r="F113" s="3">
        <v>8</v>
      </c>
      <c r="G113" s="15">
        <v>4</v>
      </c>
      <c r="H113" s="11">
        <v>0.5</v>
      </c>
      <c r="I113" s="10">
        <v>0</v>
      </c>
      <c r="J113" s="3" t="s">
        <v>20</v>
      </c>
      <c r="K113" s="3" t="s">
        <v>18</v>
      </c>
      <c r="L113" s="3" t="s">
        <v>279</v>
      </c>
    </row>
    <row r="114" spans="1:12" x14ac:dyDescent="0.2">
      <c r="A114" s="13" t="s">
        <v>141</v>
      </c>
      <c r="B114" s="3" t="s">
        <v>16</v>
      </c>
      <c r="C114" s="3" t="s">
        <v>24</v>
      </c>
      <c r="D114" s="3">
        <v>0.15</v>
      </c>
      <c r="E114" s="3" t="s">
        <v>18</v>
      </c>
      <c r="F114" s="3">
        <v>8</v>
      </c>
      <c r="G114" s="15">
        <v>2</v>
      </c>
      <c r="H114" s="11">
        <v>0.5</v>
      </c>
      <c r="I114" s="10">
        <v>0</v>
      </c>
      <c r="J114" s="3" t="s">
        <v>20</v>
      </c>
      <c r="K114" s="3" t="s">
        <v>18</v>
      </c>
      <c r="L114" s="3" t="s">
        <v>279</v>
      </c>
    </row>
    <row r="115" spans="1:12" x14ac:dyDescent="0.2">
      <c r="A115" s="13" t="s">
        <v>142</v>
      </c>
      <c r="B115" s="3" t="s">
        <v>16</v>
      </c>
      <c r="C115" s="3" t="s">
        <v>26</v>
      </c>
      <c r="D115" s="3">
        <v>0.15</v>
      </c>
      <c r="E115" s="3" t="s">
        <v>18</v>
      </c>
      <c r="F115" s="3">
        <v>8</v>
      </c>
      <c r="G115" s="15">
        <v>1</v>
      </c>
      <c r="H115" s="11">
        <v>0.5</v>
      </c>
      <c r="I115" s="10">
        <v>0</v>
      </c>
      <c r="J115" s="3" t="s">
        <v>25</v>
      </c>
      <c r="K115" s="3" t="s">
        <v>18</v>
      </c>
      <c r="L115" s="3" t="s">
        <v>279</v>
      </c>
    </row>
    <row r="116" spans="1:12" x14ac:dyDescent="0.2">
      <c r="A116" s="13" t="s">
        <v>143</v>
      </c>
      <c r="B116" s="3" t="s">
        <v>27</v>
      </c>
      <c r="C116" s="3">
        <v>1920</v>
      </c>
      <c r="D116" s="3">
        <v>0.16</v>
      </c>
      <c r="E116" s="3" t="s">
        <v>20</v>
      </c>
      <c r="F116" s="3">
        <v>8</v>
      </c>
      <c r="G116" s="15">
        <v>2</v>
      </c>
      <c r="H116" s="11">
        <v>0.5</v>
      </c>
      <c r="I116" s="10">
        <v>0</v>
      </c>
      <c r="J116" s="3" t="s">
        <v>18</v>
      </c>
      <c r="K116" s="3" t="s">
        <v>20</v>
      </c>
      <c r="L116" s="3" t="s">
        <v>20</v>
      </c>
    </row>
    <row r="117" spans="1:12" x14ac:dyDescent="0.2">
      <c r="A117" s="13" t="s">
        <v>144</v>
      </c>
      <c r="B117" s="3" t="s">
        <v>27</v>
      </c>
      <c r="C117" s="3" t="s">
        <v>21</v>
      </c>
      <c r="D117" s="3">
        <v>0.21</v>
      </c>
      <c r="E117" s="3" t="s">
        <v>18</v>
      </c>
      <c r="F117" s="3">
        <v>8</v>
      </c>
      <c r="G117" s="15">
        <v>2</v>
      </c>
      <c r="H117" s="11">
        <v>0.5</v>
      </c>
      <c r="I117" s="10">
        <v>0</v>
      </c>
      <c r="J117" s="3" t="s">
        <v>18</v>
      </c>
      <c r="K117" s="3" t="s">
        <v>20</v>
      </c>
      <c r="L117" s="3" t="s">
        <v>279</v>
      </c>
    </row>
    <row r="118" spans="1:12" x14ac:dyDescent="0.2">
      <c r="A118" s="13" t="s">
        <v>145</v>
      </c>
      <c r="B118" s="3" t="s">
        <v>27</v>
      </c>
      <c r="C118" s="3" t="s">
        <v>22</v>
      </c>
      <c r="D118" s="3">
        <v>0.25</v>
      </c>
      <c r="E118" s="3" t="s">
        <v>18</v>
      </c>
      <c r="F118" s="3">
        <v>8</v>
      </c>
      <c r="G118" s="15">
        <v>2</v>
      </c>
      <c r="H118" s="11">
        <v>0.5</v>
      </c>
      <c r="I118" s="10">
        <v>0</v>
      </c>
      <c r="J118" s="3" t="s">
        <v>18</v>
      </c>
      <c r="K118" s="3" t="s">
        <v>20</v>
      </c>
      <c r="L118" s="3" t="s">
        <v>279</v>
      </c>
    </row>
    <row r="119" spans="1:12" x14ac:dyDescent="0.2">
      <c r="A119" s="13" t="s">
        <v>146</v>
      </c>
      <c r="B119" s="3" t="s">
        <v>27</v>
      </c>
      <c r="C119" s="3" t="s">
        <v>23</v>
      </c>
      <c r="D119" s="3">
        <v>0.21</v>
      </c>
      <c r="E119" s="3" t="s">
        <v>18</v>
      </c>
      <c r="F119" s="3">
        <v>8</v>
      </c>
      <c r="G119" s="15">
        <v>2</v>
      </c>
      <c r="H119" s="11">
        <v>0.5</v>
      </c>
      <c r="I119" s="10">
        <v>0</v>
      </c>
      <c r="J119" s="3" t="s">
        <v>20</v>
      </c>
      <c r="K119" s="3" t="s">
        <v>18</v>
      </c>
      <c r="L119" s="3" t="s">
        <v>279</v>
      </c>
    </row>
    <row r="120" spans="1:12" x14ac:dyDescent="0.2">
      <c r="A120" s="13" t="s">
        <v>147</v>
      </c>
      <c r="B120" s="3" t="s">
        <v>27</v>
      </c>
      <c r="C120" s="3" t="s">
        <v>24</v>
      </c>
      <c r="D120" s="3">
        <v>0.15</v>
      </c>
      <c r="E120" s="3" t="s">
        <v>18</v>
      </c>
      <c r="F120" s="3">
        <v>8</v>
      </c>
      <c r="G120" s="15">
        <v>2</v>
      </c>
      <c r="H120" s="11">
        <v>0.5</v>
      </c>
      <c r="I120" s="10">
        <v>0</v>
      </c>
      <c r="J120" s="3" t="s">
        <v>20</v>
      </c>
      <c r="K120" s="3" t="s">
        <v>18</v>
      </c>
      <c r="L120" s="3" t="s">
        <v>279</v>
      </c>
    </row>
    <row r="121" spans="1:12" x14ac:dyDescent="0.2">
      <c r="A121" s="13" t="s">
        <v>148</v>
      </c>
      <c r="B121" s="3" t="s">
        <v>27</v>
      </c>
      <c r="C121" s="3" t="s">
        <v>26</v>
      </c>
      <c r="D121" s="3">
        <v>0.15</v>
      </c>
      <c r="E121" s="3" t="s">
        <v>18</v>
      </c>
      <c r="F121" s="3">
        <v>8</v>
      </c>
      <c r="G121" s="15">
        <v>1</v>
      </c>
      <c r="H121" s="11">
        <v>0.5</v>
      </c>
      <c r="I121" s="10">
        <v>0</v>
      </c>
      <c r="J121" s="3" t="s">
        <v>25</v>
      </c>
      <c r="K121" s="3" t="s">
        <v>18</v>
      </c>
      <c r="L121" s="3" t="s">
        <v>279</v>
      </c>
    </row>
    <row r="122" spans="1:12" x14ac:dyDescent="0.2">
      <c r="A122" s="13" t="s">
        <v>149</v>
      </c>
      <c r="B122" s="3" t="s">
        <v>16</v>
      </c>
      <c r="C122" s="3">
        <v>1920</v>
      </c>
      <c r="D122" s="3">
        <v>0.2</v>
      </c>
      <c r="E122" s="3" t="s">
        <v>20</v>
      </c>
      <c r="F122" s="3">
        <v>5</v>
      </c>
      <c r="G122" s="15">
        <v>6</v>
      </c>
      <c r="H122" s="11">
        <v>0.5</v>
      </c>
      <c r="I122" s="10">
        <v>1</v>
      </c>
      <c r="J122" s="3" t="s">
        <v>18</v>
      </c>
      <c r="K122" s="3" t="s">
        <v>20</v>
      </c>
      <c r="L122" s="3" t="s">
        <v>20</v>
      </c>
    </row>
    <row r="123" spans="1:12" x14ac:dyDescent="0.2">
      <c r="A123" s="13" t="s">
        <v>150</v>
      </c>
      <c r="B123" s="3" t="s">
        <v>16</v>
      </c>
      <c r="C123" s="3" t="s">
        <v>21</v>
      </c>
      <c r="D123" s="3">
        <v>0.2</v>
      </c>
      <c r="E123" s="3" t="s">
        <v>18</v>
      </c>
      <c r="F123" s="3">
        <v>5</v>
      </c>
      <c r="G123" s="15">
        <v>6</v>
      </c>
      <c r="H123" s="11">
        <v>0.5</v>
      </c>
      <c r="I123" s="10">
        <v>1</v>
      </c>
      <c r="J123" s="3" t="s">
        <v>18</v>
      </c>
      <c r="K123" s="3" t="s">
        <v>20</v>
      </c>
      <c r="L123" s="3" t="s">
        <v>279</v>
      </c>
    </row>
    <row r="124" spans="1:12" x14ac:dyDescent="0.2">
      <c r="A124" s="13" t="s">
        <v>151</v>
      </c>
      <c r="B124" s="3" t="s">
        <v>16</v>
      </c>
      <c r="C124" s="3" t="s">
        <v>22</v>
      </c>
      <c r="D124" s="3">
        <v>0.2</v>
      </c>
      <c r="E124" s="3" t="s">
        <v>18</v>
      </c>
      <c r="F124" s="3">
        <v>5</v>
      </c>
      <c r="G124" s="15">
        <v>6</v>
      </c>
      <c r="H124" s="11">
        <v>0.5</v>
      </c>
      <c r="I124" s="10">
        <v>1</v>
      </c>
      <c r="J124" s="3" t="s">
        <v>18</v>
      </c>
      <c r="K124" s="3" t="s">
        <v>20</v>
      </c>
      <c r="L124" s="3" t="s">
        <v>279</v>
      </c>
    </row>
    <row r="125" spans="1:12" x14ac:dyDescent="0.2">
      <c r="A125" s="13" t="s">
        <v>152</v>
      </c>
      <c r="B125" s="3" t="s">
        <v>16</v>
      </c>
      <c r="C125" s="3" t="s">
        <v>23</v>
      </c>
      <c r="D125" s="3">
        <v>0.2</v>
      </c>
      <c r="E125" s="3" t="s">
        <v>18</v>
      </c>
      <c r="F125" s="3">
        <v>5</v>
      </c>
      <c r="G125" s="15">
        <v>4</v>
      </c>
      <c r="H125" s="11">
        <v>0.5</v>
      </c>
      <c r="I125" s="10">
        <v>1</v>
      </c>
      <c r="J125" s="3" t="s">
        <v>20</v>
      </c>
      <c r="K125" s="3" t="s">
        <v>18</v>
      </c>
      <c r="L125" s="3" t="s">
        <v>279</v>
      </c>
    </row>
    <row r="126" spans="1:12" x14ac:dyDescent="0.2">
      <c r="A126" s="13" t="s">
        <v>153</v>
      </c>
      <c r="B126" s="3" t="s">
        <v>16</v>
      </c>
      <c r="C126" s="3" t="s">
        <v>24</v>
      </c>
      <c r="D126" s="3">
        <v>0.2</v>
      </c>
      <c r="E126" s="3" t="s">
        <v>18</v>
      </c>
      <c r="F126" s="3">
        <v>5</v>
      </c>
      <c r="G126" s="15">
        <v>2</v>
      </c>
      <c r="H126" s="11">
        <v>0.5</v>
      </c>
      <c r="I126" s="10">
        <v>1</v>
      </c>
      <c r="J126" s="3" t="s">
        <v>20</v>
      </c>
      <c r="K126" s="3" t="s">
        <v>18</v>
      </c>
      <c r="L126" s="3" t="s">
        <v>279</v>
      </c>
    </row>
    <row r="127" spans="1:12" x14ac:dyDescent="0.2">
      <c r="A127" s="13" t="s">
        <v>154</v>
      </c>
      <c r="B127" s="3" t="s">
        <v>16</v>
      </c>
      <c r="C127" s="3" t="s">
        <v>26</v>
      </c>
      <c r="D127" s="3">
        <v>0.2</v>
      </c>
      <c r="E127" s="3" t="s">
        <v>18</v>
      </c>
      <c r="F127" s="3">
        <v>5</v>
      </c>
      <c r="G127" s="15">
        <v>1</v>
      </c>
      <c r="H127" s="11">
        <v>0.5</v>
      </c>
      <c r="I127" s="10">
        <v>1</v>
      </c>
      <c r="J127" s="3" t="s">
        <v>25</v>
      </c>
      <c r="K127" s="3" t="s">
        <v>18</v>
      </c>
      <c r="L127" s="3" t="s">
        <v>279</v>
      </c>
    </row>
    <row r="128" spans="1:12" x14ac:dyDescent="0.2">
      <c r="A128" s="13" t="s">
        <v>155</v>
      </c>
      <c r="B128" s="3" t="s">
        <v>27</v>
      </c>
      <c r="C128" s="3">
        <v>1920</v>
      </c>
      <c r="D128" s="3">
        <v>0.2</v>
      </c>
      <c r="E128" s="3" t="s">
        <v>20</v>
      </c>
      <c r="F128" s="3">
        <v>5</v>
      </c>
      <c r="G128" s="15">
        <v>2</v>
      </c>
      <c r="H128" s="11">
        <v>0.5</v>
      </c>
      <c r="I128" s="10">
        <v>1</v>
      </c>
      <c r="J128" s="3" t="s">
        <v>18</v>
      </c>
      <c r="K128" s="3" t="s">
        <v>20</v>
      </c>
      <c r="L128" s="3" t="s">
        <v>20</v>
      </c>
    </row>
    <row r="129" spans="1:12" x14ac:dyDescent="0.2">
      <c r="A129" s="13" t="s">
        <v>156</v>
      </c>
      <c r="B129" s="3" t="s">
        <v>27</v>
      </c>
      <c r="C129" s="3" t="s">
        <v>21</v>
      </c>
      <c r="D129" s="3">
        <v>0.2</v>
      </c>
      <c r="E129" s="3" t="s">
        <v>18</v>
      </c>
      <c r="F129" s="3">
        <v>5</v>
      </c>
      <c r="G129" s="15">
        <v>2</v>
      </c>
      <c r="H129" s="11">
        <v>0.5</v>
      </c>
      <c r="I129" s="10">
        <v>1</v>
      </c>
      <c r="J129" s="3" t="s">
        <v>18</v>
      </c>
      <c r="K129" s="3" t="s">
        <v>20</v>
      </c>
      <c r="L129" s="3" t="s">
        <v>279</v>
      </c>
    </row>
    <row r="130" spans="1:12" x14ac:dyDescent="0.2">
      <c r="A130" s="13" t="s">
        <v>157</v>
      </c>
      <c r="B130" s="3" t="s">
        <v>27</v>
      </c>
      <c r="C130" s="3" t="s">
        <v>22</v>
      </c>
      <c r="D130" s="3">
        <v>0.2</v>
      </c>
      <c r="E130" s="3" t="s">
        <v>18</v>
      </c>
      <c r="F130" s="3">
        <v>5</v>
      </c>
      <c r="G130" s="15">
        <v>2</v>
      </c>
      <c r="H130" s="11">
        <v>0.5</v>
      </c>
      <c r="I130" s="10">
        <v>1</v>
      </c>
      <c r="J130" s="3" t="s">
        <v>18</v>
      </c>
      <c r="K130" s="3" t="s">
        <v>20</v>
      </c>
      <c r="L130" s="3" t="s">
        <v>279</v>
      </c>
    </row>
    <row r="131" spans="1:12" x14ac:dyDescent="0.2">
      <c r="A131" s="13" t="s">
        <v>158</v>
      </c>
      <c r="B131" s="3" t="s">
        <v>27</v>
      </c>
      <c r="C131" s="3" t="s">
        <v>23</v>
      </c>
      <c r="D131" s="3">
        <v>0.2</v>
      </c>
      <c r="E131" s="3" t="s">
        <v>18</v>
      </c>
      <c r="F131" s="3">
        <v>5</v>
      </c>
      <c r="G131" s="15">
        <v>2</v>
      </c>
      <c r="H131" s="11">
        <v>0.5</v>
      </c>
      <c r="I131" s="10">
        <v>1</v>
      </c>
      <c r="J131" s="3" t="s">
        <v>20</v>
      </c>
      <c r="K131" s="3" t="s">
        <v>18</v>
      </c>
      <c r="L131" s="3" t="s">
        <v>279</v>
      </c>
    </row>
    <row r="132" spans="1:12" x14ac:dyDescent="0.2">
      <c r="A132" s="13" t="s">
        <v>159</v>
      </c>
      <c r="B132" s="3" t="s">
        <v>27</v>
      </c>
      <c r="C132" s="3" t="s">
        <v>24</v>
      </c>
      <c r="D132" s="3">
        <v>0.2</v>
      </c>
      <c r="E132" s="3" t="s">
        <v>18</v>
      </c>
      <c r="F132" s="3">
        <v>5</v>
      </c>
      <c r="G132" s="15">
        <v>2</v>
      </c>
      <c r="H132" s="11">
        <v>0.5</v>
      </c>
      <c r="I132" s="10">
        <v>1</v>
      </c>
      <c r="J132" s="3" t="s">
        <v>20</v>
      </c>
      <c r="K132" s="3" t="s">
        <v>18</v>
      </c>
      <c r="L132" s="3" t="s">
        <v>279</v>
      </c>
    </row>
    <row r="133" spans="1:12" x14ac:dyDescent="0.2">
      <c r="A133" s="13" t="s">
        <v>160</v>
      </c>
      <c r="B133" s="3" t="s">
        <v>27</v>
      </c>
      <c r="C133" s="3" t="s">
        <v>26</v>
      </c>
      <c r="D133" s="3">
        <v>0.2</v>
      </c>
      <c r="E133" s="3" t="s">
        <v>18</v>
      </c>
      <c r="F133" s="3">
        <v>5</v>
      </c>
      <c r="G133" s="15">
        <v>1</v>
      </c>
      <c r="H133" s="11">
        <v>0.5</v>
      </c>
      <c r="I133" s="10">
        <v>1</v>
      </c>
      <c r="J133" s="3" t="s">
        <v>25</v>
      </c>
      <c r="K133" s="3" t="s">
        <v>18</v>
      </c>
      <c r="L133" s="3" t="s">
        <v>279</v>
      </c>
    </row>
    <row r="134" spans="1:12" x14ac:dyDescent="0.2">
      <c r="A134" s="13" t="s">
        <v>161</v>
      </c>
      <c r="B134" s="3" t="s">
        <v>16</v>
      </c>
      <c r="C134" s="3">
        <v>1920</v>
      </c>
      <c r="D134" s="3">
        <v>0.2</v>
      </c>
      <c r="E134" s="3" t="s">
        <v>20</v>
      </c>
      <c r="F134" s="3">
        <v>20</v>
      </c>
      <c r="G134" s="15">
        <v>6</v>
      </c>
      <c r="H134" s="11">
        <v>0.5</v>
      </c>
      <c r="I134" s="10">
        <v>1</v>
      </c>
      <c r="J134" s="3" t="s">
        <v>18</v>
      </c>
      <c r="K134" s="3" t="s">
        <v>18</v>
      </c>
      <c r="L134" s="3" t="s">
        <v>20</v>
      </c>
    </row>
    <row r="135" spans="1:12" x14ac:dyDescent="0.2">
      <c r="A135" s="13" t="s">
        <v>162</v>
      </c>
      <c r="B135" s="3" t="s">
        <v>16</v>
      </c>
      <c r="C135" s="3" t="s">
        <v>21</v>
      </c>
      <c r="D135" s="3">
        <v>0.2</v>
      </c>
      <c r="E135" s="3" t="s">
        <v>18</v>
      </c>
      <c r="F135" s="3">
        <v>20</v>
      </c>
      <c r="G135" s="15">
        <v>6</v>
      </c>
      <c r="H135" s="11">
        <v>0.5</v>
      </c>
      <c r="I135" s="10">
        <v>1</v>
      </c>
      <c r="J135" s="3" t="s">
        <v>18</v>
      </c>
      <c r="K135" s="3" t="s">
        <v>18</v>
      </c>
      <c r="L135" s="3" t="s">
        <v>279</v>
      </c>
    </row>
    <row r="136" spans="1:12" x14ac:dyDescent="0.2">
      <c r="A136" s="13" t="s">
        <v>163</v>
      </c>
      <c r="B136" s="3" t="s">
        <v>16</v>
      </c>
      <c r="C136" s="3" t="s">
        <v>22</v>
      </c>
      <c r="D136" s="3">
        <v>0.2</v>
      </c>
      <c r="E136" s="3" t="s">
        <v>18</v>
      </c>
      <c r="F136" s="3">
        <v>20</v>
      </c>
      <c r="G136" s="15">
        <v>6</v>
      </c>
      <c r="H136" s="11">
        <v>0.5</v>
      </c>
      <c r="I136" s="10">
        <v>1</v>
      </c>
      <c r="J136" s="3" t="s">
        <v>18</v>
      </c>
      <c r="K136" s="3" t="s">
        <v>18</v>
      </c>
      <c r="L136" s="3" t="s">
        <v>279</v>
      </c>
    </row>
    <row r="137" spans="1:12" x14ac:dyDescent="0.2">
      <c r="A137" s="13" t="s">
        <v>164</v>
      </c>
      <c r="B137" s="3" t="s">
        <v>16</v>
      </c>
      <c r="C137" s="3" t="s">
        <v>23</v>
      </c>
      <c r="D137" s="3">
        <v>0.2</v>
      </c>
      <c r="E137" s="3" t="s">
        <v>18</v>
      </c>
      <c r="F137" s="3">
        <v>20</v>
      </c>
      <c r="G137" s="15">
        <v>4</v>
      </c>
      <c r="H137" s="11">
        <v>0.5</v>
      </c>
      <c r="I137" s="10">
        <v>1</v>
      </c>
      <c r="J137" s="3" t="s">
        <v>20</v>
      </c>
      <c r="K137" s="3" t="s">
        <v>18</v>
      </c>
      <c r="L137" s="3" t="s">
        <v>279</v>
      </c>
    </row>
    <row r="138" spans="1:12" x14ac:dyDescent="0.2">
      <c r="A138" s="13" t="s">
        <v>165</v>
      </c>
      <c r="B138" s="3" t="s">
        <v>16</v>
      </c>
      <c r="C138" s="3" t="s">
        <v>24</v>
      </c>
      <c r="D138" s="3">
        <v>0.2</v>
      </c>
      <c r="E138" s="3" t="s">
        <v>18</v>
      </c>
      <c r="F138" s="3">
        <v>20</v>
      </c>
      <c r="G138" s="15">
        <v>2</v>
      </c>
      <c r="H138" s="11">
        <v>0.5</v>
      </c>
      <c r="I138" s="10">
        <v>1</v>
      </c>
      <c r="J138" s="3" t="s">
        <v>20</v>
      </c>
      <c r="K138" s="3" t="s">
        <v>18</v>
      </c>
      <c r="L138" s="3" t="s">
        <v>279</v>
      </c>
    </row>
    <row r="139" spans="1:12" x14ac:dyDescent="0.2">
      <c r="A139" s="13" t="s">
        <v>166</v>
      </c>
      <c r="B139" s="3" t="s">
        <v>16</v>
      </c>
      <c r="C139" s="3" t="s">
        <v>26</v>
      </c>
      <c r="D139" s="3">
        <v>0.2</v>
      </c>
      <c r="E139" s="3" t="s">
        <v>18</v>
      </c>
      <c r="F139" s="3">
        <v>20</v>
      </c>
      <c r="G139" s="15">
        <v>1</v>
      </c>
      <c r="H139" s="11">
        <v>0.5</v>
      </c>
      <c r="I139" s="10">
        <v>1</v>
      </c>
      <c r="J139" s="3" t="s">
        <v>25</v>
      </c>
      <c r="K139" s="3" t="s">
        <v>18</v>
      </c>
      <c r="L139" s="3" t="s">
        <v>279</v>
      </c>
    </row>
    <row r="140" spans="1:12" x14ac:dyDescent="0.2">
      <c r="A140" s="13" t="s">
        <v>167</v>
      </c>
      <c r="B140" s="3" t="s">
        <v>27</v>
      </c>
      <c r="C140" s="3">
        <v>1920</v>
      </c>
      <c r="D140" s="3">
        <v>0.2</v>
      </c>
      <c r="E140" s="3" t="s">
        <v>20</v>
      </c>
      <c r="F140" s="3">
        <v>20</v>
      </c>
      <c r="G140" s="15">
        <v>2</v>
      </c>
      <c r="H140" s="11">
        <v>0.5</v>
      </c>
      <c r="I140" s="10">
        <v>1</v>
      </c>
      <c r="J140" s="3" t="s">
        <v>18</v>
      </c>
      <c r="K140" s="3" t="s">
        <v>18</v>
      </c>
      <c r="L140" s="3" t="s">
        <v>20</v>
      </c>
    </row>
    <row r="141" spans="1:12" x14ac:dyDescent="0.2">
      <c r="A141" s="13" t="s">
        <v>168</v>
      </c>
      <c r="B141" s="3" t="s">
        <v>27</v>
      </c>
      <c r="C141" s="3" t="s">
        <v>21</v>
      </c>
      <c r="D141" s="3">
        <v>0.2</v>
      </c>
      <c r="E141" s="3" t="s">
        <v>18</v>
      </c>
      <c r="F141" s="3">
        <v>20</v>
      </c>
      <c r="G141" s="15">
        <v>2</v>
      </c>
      <c r="H141" s="11">
        <v>0.5</v>
      </c>
      <c r="I141" s="10">
        <v>1</v>
      </c>
      <c r="J141" s="3" t="s">
        <v>18</v>
      </c>
      <c r="K141" s="3" t="s">
        <v>18</v>
      </c>
      <c r="L141" s="3" t="s">
        <v>279</v>
      </c>
    </row>
    <row r="142" spans="1:12" x14ac:dyDescent="0.2">
      <c r="A142" s="13" t="s">
        <v>169</v>
      </c>
      <c r="B142" s="3" t="s">
        <v>27</v>
      </c>
      <c r="C142" s="3" t="s">
        <v>22</v>
      </c>
      <c r="D142" s="3">
        <v>0.2</v>
      </c>
      <c r="E142" s="3" t="s">
        <v>18</v>
      </c>
      <c r="F142" s="3">
        <v>20</v>
      </c>
      <c r="G142" s="15">
        <v>2</v>
      </c>
      <c r="H142" s="11">
        <v>0.5</v>
      </c>
      <c r="I142" s="10">
        <v>1</v>
      </c>
      <c r="J142" s="3" t="s">
        <v>18</v>
      </c>
      <c r="K142" s="3" t="s">
        <v>18</v>
      </c>
      <c r="L142" s="3" t="s">
        <v>279</v>
      </c>
    </row>
    <row r="143" spans="1:12" x14ac:dyDescent="0.2">
      <c r="A143" s="13" t="s">
        <v>170</v>
      </c>
      <c r="B143" s="3" t="s">
        <v>27</v>
      </c>
      <c r="C143" s="3" t="s">
        <v>23</v>
      </c>
      <c r="D143" s="3">
        <v>0.2</v>
      </c>
      <c r="E143" s="3" t="s">
        <v>18</v>
      </c>
      <c r="F143" s="3">
        <v>20</v>
      </c>
      <c r="G143" s="15">
        <v>2</v>
      </c>
      <c r="H143" s="11">
        <v>0.5</v>
      </c>
      <c r="I143" s="10">
        <v>1</v>
      </c>
      <c r="J143" s="3" t="s">
        <v>20</v>
      </c>
      <c r="K143" s="3" t="s">
        <v>18</v>
      </c>
      <c r="L143" s="3" t="s">
        <v>279</v>
      </c>
    </row>
    <row r="144" spans="1:12" x14ac:dyDescent="0.2">
      <c r="A144" s="13" t="s">
        <v>171</v>
      </c>
      <c r="B144" s="3" t="s">
        <v>27</v>
      </c>
      <c r="C144" s="3" t="s">
        <v>24</v>
      </c>
      <c r="D144" s="3">
        <v>0.2</v>
      </c>
      <c r="E144" s="3" t="s">
        <v>18</v>
      </c>
      <c r="F144" s="3">
        <v>20</v>
      </c>
      <c r="G144" s="15">
        <v>2</v>
      </c>
      <c r="H144" s="11">
        <v>0.5</v>
      </c>
      <c r="I144" s="10">
        <v>1</v>
      </c>
      <c r="J144" s="3" t="s">
        <v>20</v>
      </c>
      <c r="K144" s="3" t="s">
        <v>18</v>
      </c>
      <c r="L144" s="3" t="s">
        <v>279</v>
      </c>
    </row>
    <row r="145" spans="1:12" x14ac:dyDescent="0.2">
      <c r="A145" s="13" t="s">
        <v>172</v>
      </c>
      <c r="B145" s="3" t="s">
        <v>27</v>
      </c>
      <c r="C145" s="3" t="s">
        <v>26</v>
      </c>
      <c r="D145" s="3">
        <v>0.2</v>
      </c>
      <c r="E145" s="3" t="s">
        <v>18</v>
      </c>
      <c r="F145" s="3">
        <v>20</v>
      </c>
      <c r="G145" s="15">
        <v>1</v>
      </c>
      <c r="H145" s="11">
        <v>0.5</v>
      </c>
      <c r="I145" s="10">
        <v>1</v>
      </c>
      <c r="J145" s="3" t="s">
        <v>25</v>
      </c>
      <c r="K145" s="3" t="s">
        <v>18</v>
      </c>
      <c r="L145" s="3" t="s">
        <v>279</v>
      </c>
    </row>
    <row r="146" spans="1:12" x14ac:dyDescent="0.2">
      <c r="A146" s="13" t="s">
        <v>173</v>
      </c>
      <c r="B146" s="3" t="s">
        <v>16</v>
      </c>
      <c r="C146" s="3">
        <v>1920</v>
      </c>
      <c r="D146" s="3">
        <v>0.1</v>
      </c>
      <c r="E146" s="3" t="s">
        <v>20</v>
      </c>
      <c r="F146" s="3">
        <v>0</v>
      </c>
      <c r="G146" s="15">
        <v>6</v>
      </c>
      <c r="H146" s="11">
        <v>0.5</v>
      </c>
      <c r="I146" s="10">
        <v>0</v>
      </c>
      <c r="J146" s="3" t="s">
        <v>18</v>
      </c>
      <c r="K146" s="3" t="s">
        <v>20</v>
      </c>
      <c r="L146" s="3" t="s">
        <v>20</v>
      </c>
    </row>
    <row r="147" spans="1:12" x14ac:dyDescent="0.2">
      <c r="A147" s="13" t="s">
        <v>174</v>
      </c>
      <c r="B147" s="3" t="s">
        <v>16</v>
      </c>
      <c r="C147" s="3" t="s">
        <v>21</v>
      </c>
      <c r="D147" s="3">
        <v>0.1</v>
      </c>
      <c r="E147" s="3" t="s">
        <v>18</v>
      </c>
      <c r="F147" s="3">
        <v>0</v>
      </c>
      <c r="G147" s="15">
        <v>6</v>
      </c>
      <c r="H147" s="11">
        <v>0.5</v>
      </c>
      <c r="I147" s="10">
        <v>0</v>
      </c>
      <c r="J147" s="3" t="s">
        <v>18</v>
      </c>
      <c r="K147" s="3" t="s">
        <v>20</v>
      </c>
      <c r="L147" s="3" t="s">
        <v>279</v>
      </c>
    </row>
    <row r="148" spans="1:12" x14ac:dyDescent="0.2">
      <c r="A148" s="13" t="s">
        <v>175</v>
      </c>
      <c r="B148" s="3" t="s">
        <v>16</v>
      </c>
      <c r="C148" s="3" t="s">
        <v>22</v>
      </c>
      <c r="D148" s="3">
        <v>0.1</v>
      </c>
      <c r="E148" s="3" t="s">
        <v>18</v>
      </c>
      <c r="F148" s="3">
        <v>0</v>
      </c>
      <c r="G148" s="15">
        <v>6</v>
      </c>
      <c r="H148" s="11">
        <v>0.5</v>
      </c>
      <c r="I148" s="10">
        <v>0</v>
      </c>
      <c r="J148" s="3" t="s">
        <v>18</v>
      </c>
      <c r="K148" s="3" t="s">
        <v>20</v>
      </c>
      <c r="L148" s="3" t="s">
        <v>279</v>
      </c>
    </row>
    <row r="149" spans="1:12" x14ac:dyDescent="0.2">
      <c r="A149" s="13" t="s">
        <v>176</v>
      </c>
      <c r="B149" s="3" t="s">
        <v>16</v>
      </c>
      <c r="C149" s="3" t="s">
        <v>23</v>
      </c>
      <c r="D149" s="3">
        <v>0.1</v>
      </c>
      <c r="E149" s="3" t="s">
        <v>18</v>
      </c>
      <c r="F149" s="3">
        <v>0</v>
      </c>
      <c r="G149" s="15">
        <v>4</v>
      </c>
      <c r="H149" s="11">
        <v>0.5</v>
      </c>
      <c r="I149" s="10">
        <v>0</v>
      </c>
      <c r="J149" s="3" t="s">
        <v>20</v>
      </c>
      <c r="K149" s="3" t="s">
        <v>18</v>
      </c>
      <c r="L149" s="3" t="s">
        <v>279</v>
      </c>
    </row>
    <row r="150" spans="1:12" x14ac:dyDescent="0.2">
      <c r="A150" s="13" t="s">
        <v>177</v>
      </c>
      <c r="B150" s="3" t="s">
        <v>16</v>
      </c>
      <c r="C150" s="3" t="s">
        <v>24</v>
      </c>
      <c r="D150" s="3">
        <v>0.1</v>
      </c>
      <c r="E150" s="3" t="s">
        <v>18</v>
      </c>
      <c r="F150" s="3">
        <v>0</v>
      </c>
      <c r="G150" s="15">
        <v>2</v>
      </c>
      <c r="H150" s="11">
        <v>0.5</v>
      </c>
      <c r="I150" s="10">
        <v>0</v>
      </c>
      <c r="J150" s="3" t="s">
        <v>20</v>
      </c>
      <c r="K150" s="3" t="s">
        <v>25</v>
      </c>
      <c r="L150" s="3" t="s">
        <v>279</v>
      </c>
    </row>
    <row r="151" spans="1:12" x14ac:dyDescent="0.2">
      <c r="A151" s="13" t="s">
        <v>178</v>
      </c>
      <c r="B151" s="3" t="s">
        <v>16</v>
      </c>
      <c r="C151" s="3" t="s">
        <v>26</v>
      </c>
      <c r="D151" s="3">
        <v>0.1</v>
      </c>
      <c r="E151" s="3" t="s">
        <v>18</v>
      </c>
      <c r="F151" s="3">
        <v>0</v>
      </c>
      <c r="G151" s="15">
        <v>1</v>
      </c>
      <c r="H151" s="11">
        <v>0.5</v>
      </c>
      <c r="I151" s="10">
        <v>0</v>
      </c>
      <c r="J151" s="3" t="s">
        <v>25</v>
      </c>
      <c r="K151" s="3" t="s">
        <v>25</v>
      </c>
      <c r="L151" s="3" t="s">
        <v>279</v>
      </c>
    </row>
    <row r="152" spans="1:12" x14ac:dyDescent="0.2">
      <c r="A152" s="13" t="s">
        <v>179</v>
      </c>
      <c r="B152" s="3" t="s">
        <v>27</v>
      </c>
      <c r="C152" s="3">
        <v>1920</v>
      </c>
      <c r="D152" s="3">
        <v>0.1</v>
      </c>
      <c r="E152" s="3" t="s">
        <v>20</v>
      </c>
      <c r="F152" s="3">
        <v>0</v>
      </c>
      <c r="G152" s="15">
        <v>2</v>
      </c>
      <c r="H152" s="11">
        <v>0.5</v>
      </c>
      <c r="I152" s="10">
        <v>0</v>
      </c>
      <c r="J152" s="3" t="s">
        <v>18</v>
      </c>
      <c r="K152" s="3" t="s">
        <v>20</v>
      </c>
      <c r="L152" s="3" t="s">
        <v>20</v>
      </c>
    </row>
    <row r="153" spans="1:12" x14ac:dyDescent="0.2">
      <c r="A153" s="13" t="s">
        <v>180</v>
      </c>
      <c r="B153" s="3" t="s">
        <v>27</v>
      </c>
      <c r="C153" s="3" t="s">
        <v>21</v>
      </c>
      <c r="D153" s="3">
        <v>0.1</v>
      </c>
      <c r="E153" s="3" t="s">
        <v>18</v>
      </c>
      <c r="F153" s="3">
        <v>0</v>
      </c>
      <c r="G153" s="15">
        <v>2</v>
      </c>
      <c r="H153" s="11">
        <v>0.5</v>
      </c>
      <c r="I153" s="10">
        <v>0</v>
      </c>
      <c r="J153" s="3" t="s">
        <v>18</v>
      </c>
      <c r="K153" s="3" t="s">
        <v>20</v>
      </c>
      <c r="L153" s="3" t="s">
        <v>279</v>
      </c>
    </row>
    <row r="154" spans="1:12" x14ac:dyDescent="0.2">
      <c r="A154" s="13" t="s">
        <v>181</v>
      </c>
      <c r="B154" s="3" t="s">
        <v>27</v>
      </c>
      <c r="C154" s="3" t="s">
        <v>22</v>
      </c>
      <c r="D154" s="3">
        <v>0.1</v>
      </c>
      <c r="E154" s="3" t="s">
        <v>18</v>
      </c>
      <c r="F154" s="3">
        <v>0</v>
      </c>
      <c r="G154" s="15">
        <v>2</v>
      </c>
      <c r="H154" s="11">
        <v>0.5</v>
      </c>
      <c r="I154" s="10">
        <v>0</v>
      </c>
      <c r="J154" s="3" t="s">
        <v>18</v>
      </c>
      <c r="K154" s="3" t="s">
        <v>20</v>
      </c>
      <c r="L154" s="3" t="s">
        <v>279</v>
      </c>
    </row>
    <row r="155" spans="1:12" x14ac:dyDescent="0.2">
      <c r="A155" s="13" t="s">
        <v>182</v>
      </c>
      <c r="B155" s="3" t="s">
        <v>27</v>
      </c>
      <c r="C155" s="3" t="s">
        <v>23</v>
      </c>
      <c r="D155" s="3">
        <v>0.1</v>
      </c>
      <c r="E155" s="3" t="s">
        <v>18</v>
      </c>
      <c r="F155" s="3">
        <v>0</v>
      </c>
      <c r="G155" s="15">
        <v>2</v>
      </c>
      <c r="H155" s="11">
        <v>0.5</v>
      </c>
      <c r="I155" s="10">
        <v>0</v>
      </c>
      <c r="J155" s="3" t="s">
        <v>20</v>
      </c>
      <c r="K155" s="3" t="s">
        <v>18</v>
      </c>
      <c r="L155" s="3" t="s">
        <v>279</v>
      </c>
    </row>
    <row r="156" spans="1:12" x14ac:dyDescent="0.2">
      <c r="A156" s="13" t="s">
        <v>183</v>
      </c>
      <c r="B156" s="3" t="s">
        <v>27</v>
      </c>
      <c r="C156" s="3" t="s">
        <v>24</v>
      </c>
      <c r="D156" s="3">
        <v>0.1</v>
      </c>
      <c r="E156" s="3" t="s">
        <v>18</v>
      </c>
      <c r="F156" s="3">
        <v>0</v>
      </c>
      <c r="G156" s="15">
        <v>2</v>
      </c>
      <c r="H156" s="11">
        <v>0.5</v>
      </c>
      <c r="I156" s="10">
        <v>0</v>
      </c>
      <c r="J156" s="3" t="s">
        <v>20</v>
      </c>
      <c r="K156" s="3" t="s">
        <v>25</v>
      </c>
      <c r="L156" s="3" t="s">
        <v>279</v>
      </c>
    </row>
    <row r="157" spans="1:12" x14ac:dyDescent="0.2">
      <c r="A157" s="13" t="s">
        <v>184</v>
      </c>
      <c r="B157" s="3" t="s">
        <v>27</v>
      </c>
      <c r="C157" s="3" t="s">
        <v>26</v>
      </c>
      <c r="D157" s="3">
        <v>0.1</v>
      </c>
      <c r="E157" s="3" t="s">
        <v>18</v>
      </c>
      <c r="F157" s="3">
        <v>0</v>
      </c>
      <c r="G157" s="15">
        <v>1</v>
      </c>
      <c r="H157" s="11">
        <v>0.5</v>
      </c>
      <c r="I157" s="10">
        <v>0</v>
      </c>
      <c r="J157" s="3" t="s">
        <v>25</v>
      </c>
      <c r="K157" s="3" t="s">
        <v>25</v>
      </c>
      <c r="L157" s="3" t="s">
        <v>279</v>
      </c>
    </row>
    <row r="158" spans="1:12" x14ac:dyDescent="0.2">
      <c r="A158" s="13" t="s">
        <v>185</v>
      </c>
      <c r="B158" s="3" t="s">
        <v>16</v>
      </c>
      <c r="C158" s="3">
        <v>1920</v>
      </c>
      <c r="D158" s="3">
        <v>0.1</v>
      </c>
      <c r="E158" s="3" t="s">
        <v>20</v>
      </c>
      <c r="F158" s="3">
        <v>0</v>
      </c>
      <c r="G158" s="15">
        <v>6</v>
      </c>
      <c r="H158" s="11">
        <v>0.5</v>
      </c>
      <c r="I158" s="10">
        <v>0</v>
      </c>
      <c r="J158" s="3" t="s">
        <v>18</v>
      </c>
      <c r="K158" s="3" t="s">
        <v>18</v>
      </c>
      <c r="L158" s="3" t="s">
        <v>20</v>
      </c>
    </row>
    <row r="159" spans="1:12" x14ac:dyDescent="0.2">
      <c r="A159" s="13" t="s">
        <v>186</v>
      </c>
      <c r="B159" s="3" t="s">
        <v>16</v>
      </c>
      <c r="C159" s="3" t="s">
        <v>21</v>
      </c>
      <c r="D159" s="3">
        <v>0.1</v>
      </c>
      <c r="E159" s="3" t="s">
        <v>18</v>
      </c>
      <c r="F159" s="3">
        <v>0</v>
      </c>
      <c r="G159" s="15">
        <v>6</v>
      </c>
      <c r="H159" s="11">
        <v>0.5</v>
      </c>
      <c r="I159" s="10">
        <v>0</v>
      </c>
      <c r="J159" s="3" t="s">
        <v>18</v>
      </c>
      <c r="K159" s="3" t="s">
        <v>18</v>
      </c>
      <c r="L159" s="3" t="s">
        <v>279</v>
      </c>
    </row>
    <row r="160" spans="1:12" x14ac:dyDescent="0.2">
      <c r="A160" s="13" t="s">
        <v>187</v>
      </c>
      <c r="B160" s="3" t="s">
        <v>16</v>
      </c>
      <c r="C160" s="3" t="s">
        <v>22</v>
      </c>
      <c r="D160" s="3">
        <v>0.1</v>
      </c>
      <c r="E160" s="3" t="s">
        <v>18</v>
      </c>
      <c r="F160" s="3">
        <v>0</v>
      </c>
      <c r="G160" s="15">
        <v>6</v>
      </c>
      <c r="H160" s="11">
        <v>0.5</v>
      </c>
      <c r="I160" s="10">
        <v>0</v>
      </c>
      <c r="J160" s="3" t="s">
        <v>18</v>
      </c>
      <c r="K160" s="3" t="s">
        <v>18</v>
      </c>
      <c r="L160" s="3" t="s">
        <v>279</v>
      </c>
    </row>
    <row r="161" spans="1:12" x14ac:dyDescent="0.2">
      <c r="A161" s="13" t="s">
        <v>188</v>
      </c>
      <c r="B161" s="3" t="s">
        <v>16</v>
      </c>
      <c r="C161" s="3" t="s">
        <v>23</v>
      </c>
      <c r="D161" s="3">
        <v>0.1</v>
      </c>
      <c r="E161" s="3" t="s">
        <v>18</v>
      </c>
      <c r="F161" s="3">
        <v>0</v>
      </c>
      <c r="G161" s="15">
        <v>6</v>
      </c>
      <c r="H161" s="11">
        <v>0.5</v>
      </c>
      <c r="I161" s="10">
        <v>0</v>
      </c>
      <c r="J161" s="3" t="s">
        <v>18</v>
      </c>
      <c r="K161" s="3" t="s">
        <v>18</v>
      </c>
      <c r="L161" s="3" t="s">
        <v>279</v>
      </c>
    </row>
    <row r="162" spans="1:12" x14ac:dyDescent="0.2">
      <c r="A162" s="13" t="s">
        <v>189</v>
      </c>
      <c r="B162" s="3" t="s">
        <v>16</v>
      </c>
      <c r="C162" s="3" t="s">
        <v>24</v>
      </c>
      <c r="D162" s="3">
        <v>0.1</v>
      </c>
      <c r="E162" s="3" t="s">
        <v>18</v>
      </c>
      <c r="F162" s="3">
        <v>0</v>
      </c>
      <c r="G162" s="15">
        <v>2</v>
      </c>
      <c r="H162" s="11">
        <v>0.5</v>
      </c>
      <c r="I162" s="10">
        <v>0</v>
      </c>
      <c r="J162" s="3" t="s">
        <v>18</v>
      </c>
      <c r="K162" s="3" t="s">
        <v>18</v>
      </c>
      <c r="L162" s="3" t="s">
        <v>279</v>
      </c>
    </row>
    <row r="163" spans="1:12" x14ac:dyDescent="0.2">
      <c r="A163" s="13" t="s">
        <v>190</v>
      </c>
      <c r="B163" s="3" t="s">
        <v>16</v>
      </c>
      <c r="C163" s="3" t="s">
        <v>26</v>
      </c>
      <c r="D163" s="3">
        <v>0.1</v>
      </c>
      <c r="E163" s="3" t="s">
        <v>18</v>
      </c>
      <c r="F163" s="3">
        <v>0</v>
      </c>
      <c r="G163" s="15">
        <v>1</v>
      </c>
      <c r="H163" s="11">
        <v>0.5</v>
      </c>
      <c r="I163" s="10">
        <v>0</v>
      </c>
      <c r="J163" s="3" t="s">
        <v>18</v>
      </c>
      <c r="K163" s="3" t="s">
        <v>18</v>
      </c>
      <c r="L163" s="3" t="s">
        <v>279</v>
      </c>
    </row>
    <row r="164" spans="1:12" x14ac:dyDescent="0.2">
      <c r="A164" s="13" t="s">
        <v>191</v>
      </c>
      <c r="B164" s="3" t="s">
        <v>27</v>
      </c>
      <c r="C164" s="3">
        <v>1920</v>
      </c>
      <c r="D164" s="3">
        <v>0.1</v>
      </c>
      <c r="E164" s="3" t="s">
        <v>20</v>
      </c>
      <c r="F164" s="3">
        <v>0</v>
      </c>
      <c r="G164" s="15">
        <v>2</v>
      </c>
      <c r="H164" s="11">
        <v>0.5</v>
      </c>
      <c r="I164" s="10">
        <v>0</v>
      </c>
      <c r="J164" s="3" t="s">
        <v>18</v>
      </c>
      <c r="K164" s="3" t="s">
        <v>18</v>
      </c>
      <c r="L164" s="3" t="s">
        <v>20</v>
      </c>
    </row>
    <row r="165" spans="1:12" x14ac:dyDescent="0.2">
      <c r="A165" s="13" t="s">
        <v>192</v>
      </c>
      <c r="B165" s="3" t="s">
        <v>27</v>
      </c>
      <c r="C165" s="3" t="s">
        <v>21</v>
      </c>
      <c r="D165" s="3">
        <v>0.1</v>
      </c>
      <c r="E165" s="3" t="s">
        <v>18</v>
      </c>
      <c r="F165" s="3">
        <v>0</v>
      </c>
      <c r="G165" s="15">
        <v>2</v>
      </c>
      <c r="H165" s="11">
        <v>0.5</v>
      </c>
      <c r="I165" s="10">
        <v>0</v>
      </c>
      <c r="J165" s="3" t="s">
        <v>18</v>
      </c>
      <c r="K165" s="3" t="s">
        <v>18</v>
      </c>
      <c r="L165" s="3" t="s">
        <v>279</v>
      </c>
    </row>
    <row r="166" spans="1:12" x14ac:dyDescent="0.2">
      <c r="A166" s="13" t="s">
        <v>193</v>
      </c>
      <c r="B166" s="3" t="s">
        <v>27</v>
      </c>
      <c r="C166" s="3" t="s">
        <v>22</v>
      </c>
      <c r="D166" s="3">
        <v>0.1</v>
      </c>
      <c r="E166" s="3" t="s">
        <v>18</v>
      </c>
      <c r="F166" s="3">
        <v>0</v>
      </c>
      <c r="G166" s="15">
        <v>2</v>
      </c>
      <c r="H166" s="11">
        <v>0.5</v>
      </c>
      <c r="I166" s="10">
        <v>0</v>
      </c>
      <c r="J166" s="3" t="s">
        <v>18</v>
      </c>
      <c r="K166" s="3" t="s">
        <v>18</v>
      </c>
      <c r="L166" s="3" t="s">
        <v>279</v>
      </c>
    </row>
    <row r="167" spans="1:12" x14ac:dyDescent="0.2">
      <c r="A167" s="13" t="s">
        <v>194</v>
      </c>
      <c r="B167" s="3" t="s">
        <v>27</v>
      </c>
      <c r="C167" s="3" t="s">
        <v>23</v>
      </c>
      <c r="D167" s="3">
        <v>0.1</v>
      </c>
      <c r="E167" s="3" t="s">
        <v>18</v>
      </c>
      <c r="F167" s="3">
        <v>0</v>
      </c>
      <c r="G167" s="15">
        <v>2</v>
      </c>
      <c r="H167" s="11">
        <v>0.5</v>
      </c>
      <c r="I167" s="10">
        <v>0</v>
      </c>
      <c r="J167" s="3" t="s">
        <v>18</v>
      </c>
      <c r="K167" s="3" t="s">
        <v>18</v>
      </c>
      <c r="L167" s="3" t="s">
        <v>279</v>
      </c>
    </row>
    <row r="168" spans="1:12" x14ac:dyDescent="0.2">
      <c r="A168" s="13" t="s">
        <v>195</v>
      </c>
      <c r="B168" s="3" t="s">
        <v>27</v>
      </c>
      <c r="C168" s="3" t="s">
        <v>24</v>
      </c>
      <c r="D168" s="3">
        <v>0.1</v>
      </c>
      <c r="E168" s="3" t="s">
        <v>18</v>
      </c>
      <c r="F168" s="3">
        <v>0</v>
      </c>
      <c r="G168" s="15">
        <v>2</v>
      </c>
      <c r="H168" s="11">
        <v>0.5</v>
      </c>
      <c r="I168" s="10">
        <v>0</v>
      </c>
      <c r="J168" s="3" t="s">
        <v>18</v>
      </c>
      <c r="K168" s="3" t="s">
        <v>18</v>
      </c>
      <c r="L168" s="3" t="s">
        <v>279</v>
      </c>
    </row>
    <row r="169" spans="1:12" x14ac:dyDescent="0.2">
      <c r="A169" s="13" t="s">
        <v>196</v>
      </c>
      <c r="B169" s="3" t="s">
        <v>27</v>
      </c>
      <c r="C169" s="3" t="s">
        <v>26</v>
      </c>
      <c r="D169" s="3">
        <v>0.1</v>
      </c>
      <c r="E169" s="3" t="s">
        <v>18</v>
      </c>
      <c r="F169" s="3">
        <v>0</v>
      </c>
      <c r="G169" s="15">
        <v>1</v>
      </c>
      <c r="H169" s="11">
        <v>0.5</v>
      </c>
      <c r="I169" s="10">
        <v>0</v>
      </c>
      <c r="J169" s="3" t="s">
        <v>18</v>
      </c>
      <c r="K169" s="3" t="s">
        <v>18</v>
      </c>
      <c r="L169" s="3" t="s">
        <v>279</v>
      </c>
    </row>
    <row r="170" spans="1:12" x14ac:dyDescent="0.2">
      <c r="A170" s="13" t="s">
        <v>197</v>
      </c>
      <c r="B170" s="3" t="s">
        <v>16</v>
      </c>
      <c r="C170" s="3">
        <v>1920</v>
      </c>
      <c r="D170" s="3">
        <v>0.1</v>
      </c>
      <c r="E170" s="3" t="s">
        <v>20</v>
      </c>
      <c r="F170" s="3">
        <v>0</v>
      </c>
      <c r="G170" s="15">
        <v>6</v>
      </c>
      <c r="H170" s="11">
        <v>0.5</v>
      </c>
      <c r="I170" s="10">
        <v>0</v>
      </c>
      <c r="J170" s="3" t="s">
        <v>18</v>
      </c>
      <c r="K170" s="3" t="s">
        <v>18</v>
      </c>
      <c r="L170" s="3" t="s">
        <v>20</v>
      </c>
    </row>
    <row r="171" spans="1:12" x14ac:dyDescent="0.2">
      <c r="A171" s="13" t="s">
        <v>198</v>
      </c>
      <c r="B171" s="3" t="s">
        <v>16</v>
      </c>
      <c r="C171" s="3" t="s">
        <v>21</v>
      </c>
      <c r="D171" s="3">
        <v>0.1</v>
      </c>
      <c r="E171" s="3" t="s">
        <v>18</v>
      </c>
      <c r="F171" s="3">
        <v>0</v>
      </c>
      <c r="G171" s="15">
        <v>6</v>
      </c>
      <c r="H171" s="11">
        <v>0.5</v>
      </c>
      <c r="I171" s="10">
        <v>0</v>
      </c>
      <c r="J171" s="3" t="s">
        <v>18</v>
      </c>
      <c r="K171" s="3" t="s">
        <v>18</v>
      </c>
      <c r="L171" s="3" t="s">
        <v>279</v>
      </c>
    </row>
    <row r="172" spans="1:12" x14ac:dyDescent="0.2">
      <c r="A172" s="13" t="s">
        <v>199</v>
      </c>
      <c r="B172" s="3" t="s">
        <v>16</v>
      </c>
      <c r="C172" s="3" t="s">
        <v>22</v>
      </c>
      <c r="D172" s="3">
        <v>0.1</v>
      </c>
      <c r="E172" s="3" t="s">
        <v>18</v>
      </c>
      <c r="F172" s="3">
        <v>0</v>
      </c>
      <c r="G172" s="15">
        <v>6</v>
      </c>
      <c r="H172" s="11">
        <v>0.5</v>
      </c>
      <c r="I172" s="10">
        <v>0</v>
      </c>
      <c r="J172" s="3" t="s">
        <v>18</v>
      </c>
      <c r="K172" s="3" t="s">
        <v>18</v>
      </c>
      <c r="L172" s="3" t="s">
        <v>279</v>
      </c>
    </row>
    <row r="173" spans="1:12" x14ac:dyDescent="0.2">
      <c r="A173" s="13" t="s">
        <v>200</v>
      </c>
      <c r="B173" s="3" t="s">
        <v>16</v>
      </c>
      <c r="C173" s="3" t="s">
        <v>23</v>
      </c>
      <c r="D173" s="3">
        <v>0.1</v>
      </c>
      <c r="E173" s="3" t="s">
        <v>18</v>
      </c>
      <c r="F173" s="3">
        <v>0</v>
      </c>
      <c r="G173" s="15">
        <v>4</v>
      </c>
      <c r="H173" s="11">
        <v>0.5</v>
      </c>
      <c r="I173" s="10">
        <v>0</v>
      </c>
      <c r="J173" s="3" t="s">
        <v>20</v>
      </c>
      <c r="K173" s="3" t="s">
        <v>18</v>
      </c>
      <c r="L173" s="3" t="s">
        <v>279</v>
      </c>
    </row>
    <row r="174" spans="1:12" x14ac:dyDescent="0.2">
      <c r="A174" s="13" t="s">
        <v>201</v>
      </c>
      <c r="B174" s="3" t="s">
        <v>16</v>
      </c>
      <c r="C174" s="3" t="s">
        <v>24</v>
      </c>
      <c r="D174" s="3">
        <v>0.1</v>
      </c>
      <c r="E174" s="3" t="s">
        <v>18</v>
      </c>
      <c r="F174" s="3">
        <v>0</v>
      </c>
      <c r="G174" s="15">
        <v>2</v>
      </c>
      <c r="H174" s="11">
        <v>0.5</v>
      </c>
      <c r="I174" s="10">
        <v>0</v>
      </c>
      <c r="J174" s="3" t="s">
        <v>20</v>
      </c>
      <c r="K174" s="3" t="s">
        <v>18</v>
      </c>
      <c r="L174" s="3" t="s">
        <v>279</v>
      </c>
    </row>
    <row r="175" spans="1:12" x14ac:dyDescent="0.2">
      <c r="A175" s="13" t="s">
        <v>202</v>
      </c>
      <c r="B175" s="3" t="s">
        <v>16</v>
      </c>
      <c r="C175" s="3" t="s">
        <v>26</v>
      </c>
      <c r="D175" s="3">
        <v>0.1</v>
      </c>
      <c r="E175" s="3" t="s">
        <v>18</v>
      </c>
      <c r="F175" s="3">
        <v>0</v>
      </c>
      <c r="G175" s="15">
        <v>1</v>
      </c>
      <c r="H175" s="11">
        <v>0.5</v>
      </c>
      <c r="I175" s="10">
        <v>0</v>
      </c>
      <c r="J175" s="3" t="s">
        <v>25</v>
      </c>
      <c r="K175" s="3" t="s">
        <v>18</v>
      </c>
      <c r="L175" s="3" t="s">
        <v>279</v>
      </c>
    </row>
    <row r="176" spans="1:12" x14ac:dyDescent="0.2">
      <c r="A176" s="13" t="s">
        <v>203</v>
      </c>
      <c r="B176" s="3" t="s">
        <v>27</v>
      </c>
      <c r="C176" s="3">
        <v>1920</v>
      </c>
      <c r="D176" s="3">
        <v>0.1</v>
      </c>
      <c r="E176" s="3" t="s">
        <v>20</v>
      </c>
      <c r="F176" s="3">
        <v>0</v>
      </c>
      <c r="G176" s="15">
        <v>2</v>
      </c>
      <c r="H176" s="11">
        <v>0.5</v>
      </c>
      <c r="I176" s="10">
        <v>0</v>
      </c>
      <c r="J176" s="3" t="s">
        <v>18</v>
      </c>
      <c r="K176" s="3" t="s">
        <v>18</v>
      </c>
      <c r="L176" s="3" t="s">
        <v>20</v>
      </c>
    </row>
    <row r="177" spans="1:12" x14ac:dyDescent="0.2">
      <c r="A177" s="13" t="s">
        <v>204</v>
      </c>
      <c r="B177" s="3" t="s">
        <v>27</v>
      </c>
      <c r="C177" s="3" t="s">
        <v>21</v>
      </c>
      <c r="D177" s="3">
        <v>0.1</v>
      </c>
      <c r="E177" s="3" t="s">
        <v>18</v>
      </c>
      <c r="F177" s="3">
        <v>0</v>
      </c>
      <c r="G177" s="15">
        <v>2</v>
      </c>
      <c r="H177" s="11">
        <v>0.5</v>
      </c>
      <c r="I177" s="10">
        <v>0</v>
      </c>
      <c r="J177" s="3" t="s">
        <v>18</v>
      </c>
      <c r="K177" s="3" t="s">
        <v>18</v>
      </c>
      <c r="L177" s="3" t="s">
        <v>279</v>
      </c>
    </row>
    <row r="178" spans="1:12" x14ac:dyDescent="0.2">
      <c r="A178" s="13" t="s">
        <v>205</v>
      </c>
      <c r="B178" s="3" t="s">
        <v>27</v>
      </c>
      <c r="C178" s="3" t="s">
        <v>22</v>
      </c>
      <c r="D178" s="3">
        <v>0.1</v>
      </c>
      <c r="E178" s="3" t="s">
        <v>18</v>
      </c>
      <c r="F178" s="3">
        <v>0</v>
      </c>
      <c r="G178" s="15">
        <v>2</v>
      </c>
      <c r="H178" s="11">
        <v>0.5</v>
      </c>
      <c r="I178" s="10">
        <v>0</v>
      </c>
      <c r="J178" s="3" t="s">
        <v>18</v>
      </c>
      <c r="K178" s="3" t="s">
        <v>18</v>
      </c>
      <c r="L178" s="3" t="s">
        <v>279</v>
      </c>
    </row>
    <row r="179" spans="1:12" x14ac:dyDescent="0.2">
      <c r="A179" s="13" t="s">
        <v>206</v>
      </c>
      <c r="B179" s="3" t="s">
        <v>27</v>
      </c>
      <c r="C179" s="3" t="s">
        <v>23</v>
      </c>
      <c r="D179" s="3">
        <v>0.1</v>
      </c>
      <c r="E179" s="3" t="s">
        <v>18</v>
      </c>
      <c r="F179" s="3">
        <v>0</v>
      </c>
      <c r="G179" s="15">
        <v>2</v>
      </c>
      <c r="H179" s="11">
        <v>0.5</v>
      </c>
      <c r="I179" s="10">
        <v>0</v>
      </c>
      <c r="J179" s="3" t="s">
        <v>20</v>
      </c>
      <c r="K179" s="3" t="s">
        <v>18</v>
      </c>
      <c r="L179" s="3" t="s">
        <v>279</v>
      </c>
    </row>
    <row r="180" spans="1:12" x14ac:dyDescent="0.2">
      <c r="A180" s="13" t="s">
        <v>207</v>
      </c>
      <c r="B180" s="3" t="s">
        <v>27</v>
      </c>
      <c r="C180" s="3" t="s">
        <v>24</v>
      </c>
      <c r="D180" s="3">
        <v>0.1</v>
      </c>
      <c r="E180" s="3" t="s">
        <v>18</v>
      </c>
      <c r="F180" s="3">
        <v>0</v>
      </c>
      <c r="G180" s="15">
        <v>2</v>
      </c>
      <c r="H180" s="11">
        <v>0.5</v>
      </c>
      <c r="I180" s="10">
        <v>0</v>
      </c>
      <c r="J180" s="3" t="s">
        <v>20</v>
      </c>
      <c r="K180" s="3" t="s">
        <v>18</v>
      </c>
      <c r="L180" s="3" t="s">
        <v>279</v>
      </c>
    </row>
    <row r="181" spans="1:12" x14ac:dyDescent="0.2">
      <c r="A181" s="13" t="s">
        <v>208</v>
      </c>
      <c r="B181" s="3" t="s">
        <v>27</v>
      </c>
      <c r="C181" s="3" t="s">
        <v>26</v>
      </c>
      <c r="D181" s="3">
        <v>0.1</v>
      </c>
      <c r="E181" s="3" t="s">
        <v>18</v>
      </c>
      <c r="F181" s="3">
        <v>0</v>
      </c>
      <c r="G181" s="15">
        <v>1</v>
      </c>
      <c r="H181" s="11">
        <v>0.5</v>
      </c>
      <c r="I181" s="10">
        <v>0</v>
      </c>
      <c r="J181" s="3" t="s">
        <v>25</v>
      </c>
      <c r="K181" s="3" t="s">
        <v>18</v>
      </c>
      <c r="L181" s="3" t="s">
        <v>279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"/>
  <sheetViews>
    <sheetView zoomScale="85" zoomScaleNormal="85" zoomScalePageLayoutView="85" workbookViewId="0">
      <selection activeCell="A43" sqref="A43:XFD50"/>
    </sheetView>
  </sheetViews>
  <sheetFormatPr baseColWidth="10" defaultColWidth="9.1640625" defaultRowHeight="15" x14ac:dyDescent="0.2"/>
  <cols>
    <col min="1" max="1" width="17" style="17" bestFit="1" customWidth="1"/>
    <col min="2" max="2" width="12" style="4" bestFit="1" customWidth="1"/>
    <col min="3" max="3" width="9.6640625" style="4" bestFit="1" customWidth="1"/>
    <col min="4" max="5" width="9.1640625" style="4"/>
    <col min="6" max="6" width="9.83203125" style="4" bestFit="1" customWidth="1"/>
    <col min="7" max="7" width="8.83203125" style="4" bestFit="1" customWidth="1"/>
    <col min="8" max="16384" width="9.1640625" style="1"/>
  </cols>
  <sheetData>
    <row r="1" spans="1:7" x14ac:dyDescent="0.2">
      <c r="A1" s="13" t="s">
        <v>0</v>
      </c>
      <c r="B1" s="13" t="s">
        <v>1</v>
      </c>
      <c r="C1" s="13" t="s">
        <v>2</v>
      </c>
      <c r="D1" s="13" t="s">
        <v>6</v>
      </c>
      <c r="E1" s="13" t="s">
        <v>7</v>
      </c>
      <c r="F1" s="13" t="s">
        <v>8</v>
      </c>
      <c r="G1" s="13" t="s">
        <v>9</v>
      </c>
    </row>
    <row r="2" spans="1:7" x14ac:dyDescent="0.2">
      <c r="A2" s="13" t="s">
        <v>29</v>
      </c>
      <c r="B2" s="3" t="s">
        <v>16</v>
      </c>
      <c r="C2" s="3">
        <v>1920</v>
      </c>
      <c r="D2" s="3" t="s">
        <v>18</v>
      </c>
      <c r="E2" s="3" t="s">
        <v>19</v>
      </c>
      <c r="F2" s="3" t="s">
        <v>18</v>
      </c>
      <c r="G2" s="3" t="s">
        <v>18</v>
      </c>
    </row>
    <row r="3" spans="1:7" x14ac:dyDescent="0.2">
      <c r="A3" s="13" t="s">
        <v>30</v>
      </c>
      <c r="B3" s="3" t="s">
        <v>16</v>
      </c>
      <c r="C3" s="3" t="s">
        <v>21</v>
      </c>
      <c r="D3" s="3" t="s">
        <v>18</v>
      </c>
      <c r="E3" s="3" t="s">
        <v>19</v>
      </c>
      <c r="F3" s="3" t="s">
        <v>18</v>
      </c>
      <c r="G3" s="3" t="s">
        <v>18</v>
      </c>
    </row>
    <row r="4" spans="1:7" x14ac:dyDescent="0.2">
      <c r="A4" s="13" t="s">
        <v>31</v>
      </c>
      <c r="B4" s="3" t="s">
        <v>16</v>
      </c>
      <c r="C4" s="3" t="s">
        <v>22</v>
      </c>
      <c r="D4" s="3" t="s">
        <v>18</v>
      </c>
      <c r="E4" s="3" t="s">
        <v>19</v>
      </c>
      <c r="F4" s="3" t="s">
        <v>18</v>
      </c>
      <c r="G4" s="3" t="s">
        <v>18</v>
      </c>
    </row>
    <row r="5" spans="1:7" x14ac:dyDescent="0.2">
      <c r="A5" s="13" t="s">
        <v>32</v>
      </c>
      <c r="B5" s="3" t="s">
        <v>16</v>
      </c>
      <c r="C5" s="3" t="s">
        <v>23</v>
      </c>
      <c r="D5" s="3" t="s">
        <v>18</v>
      </c>
      <c r="E5" s="3" t="s">
        <v>19</v>
      </c>
      <c r="F5" s="3" t="s">
        <v>18</v>
      </c>
      <c r="G5" s="3" t="s">
        <v>18</v>
      </c>
    </row>
    <row r="6" spans="1:7" x14ac:dyDescent="0.2">
      <c r="A6" s="13" t="s">
        <v>33</v>
      </c>
      <c r="B6" s="3" t="s">
        <v>16</v>
      </c>
      <c r="C6" s="3" t="s">
        <v>24</v>
      </c>
      <c r="D6" s="3" t="s">
        <v>25</v>
      </c>
      <c r="E6" s="3" t="s">
        <v>19</v>
      </c>
      <c r="F6" s="3" t="s">
        <v>18</v>
      </c>
      <c r="G6" s="3" t="s">
        <v>20</v>
      </c>
    </row>
    <row r="7" spans="1:7" x14ac:dyDescent="0.2">
      <c r="A7" s="13" t="s">
        <v>34</v>
      </c>
      <c r="B7" s="3" t="s">
        <v>16</v>
      </c>
      <c r="C7" s="3" t="s">
        <v>26</v>
      </c>
      <c r="D7" s="3" t="s">
        <v>25</v>
      </c>
      <c r="E7" s="3" t="s">
        <v>19</v>
      </c>
      <c r="F7" s="3" t="s">
        <v>20</v>
      </c>
      <c r="G7" s="3" t="s">
        <v>17</v>
      </c>
    </row>
    <row r="8" spans="1:7" x14ac:dyDescent="0.2">
      <c r="A8" s="13" t="s">
        <v>35</v>
      </c>
      <c r="B8" s="3" t="s">
        <v>27</v>
      </c>
      <c r="C8" s="3">
        <v>1920</v>
      </c>
      <c r="D8" s="3" t="s">
        <v>18</v>
      </c>
      <c r="E8" s="3" t="s">
        <v>19</v>
      </c>
      <c r="F8" s="3" t="s">
        <v>18</v>
      </c>
      <c r="G8" s="3" t="s">
        <v>18</v>
      </c>
    </row>
    <row r="9" spans="1:7" x14ac:dyDescent="0.2">
      <c r="A9" s="13" t="s">
        <v>36</v>
      </c>
      <c r="B9" s="3" t="s">
        <v>27</v>
      </c>
      <c r="C9" s="3" t="s">
        <v>21</v>
      </c>
      <c r="D9" s="3" t="s">
        <v>18</v>
      </c>
      <c r="E9" s="3" t="s">
        <v>19</v>
      </c>
      <c r="F9" s="3" t="s">
        <v>18</v>
      </c>
      <c r="G9" s="3" t="s">
        <v>18</v>
      </c>
    </row>
    <row r="10" spans="1:7" x14ac:dyDescent="0.2">
      <c r="A10" s="13" t="s">
        <v>37</v>
      </c>
      <c r="B10" s="3" t="s">
        <v>27</v>
      </c>
      <c r="C10" s="3" t="s">
        <v>22</v>
      </c>
      <c r="D10" s="3" t="s">
        <v>18</v>
      </c>
      <c r="E10" s="3" t="s">
        <v>19</v>
      </c>
      <c r="F10" s="3" t="s">
        <v>18</v>
      </c>
      <c r="G10" s="3" t="s">
        <v>18</v>
      </c>
    </row>
    <row r="11" spans="1:7" x14ac:dyDescent="0.2">
      <c r="A11" s="13" t="s">
        <v>38</v>
      </c>
      <c r="B11" s="3" t="s">
        <v>27</v>
      </c>
      <c r="C11" s="3" t="s">
        <v>23</v>
      </c>
      <c r="D11" s="3" t="s">
        <v>18</v>
      </c>
      <c r="E11" s="3" t="s">
        <v>19</v>
      </c>
      <c r="F11" s="3" t="s">
        <v>18</v>
      </c>
      <c r="G11" s="3" t="s">
        <v>18</v>
      </c>
    </row>
    <row r="12" spans="1:7" x14ac:dyDescent="0.2">
      <c r="A12" s="13" t="s">
        <v>39</v>
      </c>
      <c r="B12" s="3" t="s">
        <v>27</v>
      </c>
      <c r="C12" s="3" t="s">
        <v>24</v>
      </c>
      <c r="D12" s="3" t="s">
        <v>25</v>
      </c>
      <c r="E12" s="3" t="s">
        <v>19</v>
      </c>
      <c r="F12" s="3" t="s">
        <v>18</v>
      </c>
      <c r="G12" s="3" t="s">
        <v>20</v>
      </c>
    </row>
    <row r="13" spans="1:7" x14ac:dyDescent="0.2">
      <c r="A13" s="13" t="s">
        <v>40</v>
      </c>
      <c r="B13" s="3" t="s">
        <v>27</v>
      </c>
      <c r="C13" s="3" t="s">
        <v>26</v>
      </c>
      <c r="D13" s="3" t="s">
        <v>25</v>
      </c>
      <c r="E13" s="3" t="s">
        <v>19</v>
      </c>
      <c r="F13" s="3" t="s">
        <v>20</v>
      </c>
      <c r="G13" s="3" t="s">
        <v>17</v>
      </c>
    </row>
    <row r="14" spans="1:7" x14ac:dyDescent="0.2">
      <c r="A14" s="13" t="s">
        <v>53</v>
      </c>
      <c r="B14" s="3" t="s">
        <v>16</v>
      </c>
      <c r="C14" s="3">
        <v>1920</v>
      </c>
      <c r="D14" s="3" t="s">
        <v>18</v>
      </c>
      <c r="E14" s="3" t="s">
        <v>19</v>
      </c>
      <c r="F14" s="3" t="s">
        <v>18</v>
      </c>
      <c r="G14" s="3" t="s">
        <v>18</v>
      </c>
    </row>
    <row r="15" spans="1:7" x14ac:dyDescent="0.2">
      <c r="A15" s="13" t="s">
        <v>54</v>
      </c>
      <c r="B15" s="3" t="s">
        <v>16</v>
      </c>
      <c r="C15" s="3" t="s">
        <v>21</v>
      </c>
      <c r="D15" s="3" t="s">
        <v>18</v>
      </c>
      <c r="E15" s="3" t="s">
        <v>19</v>
      </c>
      <c r="F15" s="3" t="s">
        <v>18</v>
      </c>
      <c r="G15" s="3" t="s">
        <v>18</v>
      </c>
    </row>
    <row r="16" spans="1:7" x14ac:dyDescent="0.2">
      <c r="A16" s="13" t="s">
        <v>55</v>
      </c>
      <c r="B16" s="3" t="s">
        <v>16</v>
      </c>
      <c r="C16" s="3" t="s">
        <v>22</v>
      </c>
      <c r="D16" s="3" t="s">
        <v>18</v>
      </c>
      <c r="E16" s="3" t="s">
        <v>19</v>
      </c>
      <c r="F16" s="3" t="s">
        <v>18</v>
      </c>
      <c r="G16" s="3" t="s">
        <v>18</v>
      </c>
    </row>
    <row r="17" spans="1:7" x14ac:dyDescent="0.2">
      <c r="A17" s="13" t="s">
        <v>56</v>
      </c>
      <c r="B17" s="3" t="s">
        <v>16</v>
      </c>
      <c r="C17" s="3" t="s">
        <v>23</v>
      </c>
      <c r="D17" s="3" t="s">
        <v>18</v>
      </c>
      <c r="E17" s="3" t="s">
        <v>19</v>
      </c>
      <c r="F17" s="3" t="s">
        <v>18</v>
      </c>
      <c r="G17" s="3" t="s">
        <v>18</v>
      </c>
    </row>
    <row r="18" spans="1:7" x14ac:dyDescent="0.2">
      <c r="A18" s="13" t="s">
        <v>57</v>
      </c>
      <c r="B18" s="3" t="s">
        <v>16</v>
      </c>
      <c r="C18" s="3" t="s">
        <v>24</v>
      </c>
      <c r="D18" s="3" t="s">
        <v>25</v>
      </c>
      <c r="E18" s="3" t="s">
        <v>19</v>
      </c>
      <c r="F18" s="3" t="s">
        <v>18</v>
      </c>
      <c r="G18" s="3" t="s">
        <v>20</v>
      </c>
    </row>
    <row r="19" spans="1:7" x14ac:dyDescent="0.2">
      <c r="A19" s="13" t="s">
        <v>58</v>
      </c>
      <c r="B19" s="3" t="s">
        <v>16</v>
      </c>
      <c r="C19" s="3" t="s">
        <v>26</v>
      </c>
      <c r="D19" s="3" t="s">
        <v>25</v>
      </c>
      <c r="E19" s="3" t="s">
        <v>19</v>
      </c>
      <c r="F19" s="3" t="s">
        <v>20</v>
      </c>
      <c r="G19" s="3" t="s">
        <v>17</v>
      </c>
    </row>
    <row r="20" spans="1:7" x14ac:dyDescent="0.2">
      <c r="A20" s="13" t="s">
        <v>59</v>
      </c>
      <c r="B20" s="3" t="s">
        <v>27</v>
      </c>
      <c r="C20" s="3">
        <v>1920</v>
      </c>
      <c r="D20" s="3" t="s">
        <v>18</v>
      </c>
      <c r="E20" s="3" t="s">
        <v>19</v>
      </c>
      <c r="F20" s="3" t="s">
        <v>18</v>
      </c>
      <c r="G20" s="3" t="s">
        <v>18</v>
      </c>
    </row>
    <row r="21" spans="1:7" x14ac:dyDescent="0.2">
      <c r="A21" s="13" t="s">
        <v>60</v>
      </c>
      <c r="B21" s="3" t="s">
        <v>27</v>
      </c>
      <c r="C21" s="3" t="s">
        <v>21</v>
      </c>
      <c r="D21" s="3" t="s">
        <v>18</v>
      </c>
      <c r="E21" s="3" t="s">
        <v>19</v>
      </c>
      <c r="F21" s="3" t="s">
        <v>18</v>
      </c>
      <c r="G21" s="3" t="s">
        <v>18</v>
      </c>
    </row>
    <row r="22" spans="1:7" x14ac:dyDescent="0.2">
      <c r="A22" s="13" t="s">
        <v>61</v>
      </c>
      <c r="B22" s="3" t="s">
        <v>27</v>
      </c>
      <c r="C22" s="3" t="s">
        <v>22</v>
      </c>
      <c r="D22" s="3" t="s">
        <v>18</v>
      </c>
      <c r="E22" s="3" t="s">
        <v>19</v>
      </c>
      <c r="F22" s="3" t="s">
        <v>18</v>
      </c>
      <c r="G22" s="3" t="s">
        <v>18</v>
      </c>
    </row>
    <row r="23" spans="1:7" x14ac:dyDescent="0.2">
      <c r="A23" s="13" t="s">
        <v>62</v>
      </c>
      <c r="B23" s="3" t="s">
        <v>27</v>
      </c>
      <c r="C23" s="3" t="s">
        <v>23</v>
      </c>
      <c r="D23" s="3" t="s">
        <v>18</v>
      </c>
      <c r="E23" s="3" t="s">
        <v>19</v>
      </c>
      <c r="F23" s="3" t="s">
        <v>18</v>
      </c>
      <c r="G23" s="3" t="s">
        <v>18</v>
      </c>
    </row>
    <row r="24" spans="1:7" x14ac:dyDescent="0.2">
      <c r="A24" s="13" t="s">
        <v>63</v>
      </c>
      <c r="B24" s="3" t="s">
        <v>27</v>
      </c>
      <c r="C24" s="3" t="s">
        <v>24</v>
      </c>
      <c r="D24" s="3" t="s">
        <v>25</v>
      </c>
      <c r="E24" s="3" t="s">
        <v>17</v>
      </c>
      <c r="F24" s="3" t="s">
        <v>18</v>
      </c>
      <c r="G24" s="3" t="s">
        <v>20</v>
      </c>
    </row>
    <row r="25" spans="1:7" x14ac:dyDescent="0.2">
      <c r="A25" s="13" t="s">
        <v>64</v>
      </c>
      <c r="B25" s="3" t="s">
        <v>27</v>
      </c>
      <c r="C25" s="3" t="s">
        <v>26</v>
      </c>
      <c r="D25" s="3" t="s">
        <v>25</v>
      </c>
      <c r="E25" s="3" t="s">
        <v>17</v>
      </c>
      <c r="F25" s="3" t="s">
        <v>20</v>
      </c>
      <c r="G25" s="3" t="s">
        <v>17</v>
      </c>
    </row>
    <row r="26" spans="1:7" x14ac:dyDescent="0.2">
      <c r="A26" s="13" t="s">
        <v>41</v>
      </c>
      <c r="B26" s="3" t="s">
        <v>16</v>
      </c>
      <c r="C26" s="3" t="s">
        <v>28</v>
      </c>
      <c r="D26" s="3" t="s">
        <v>18</v>
      </c>
      <c r="E26" s="3" t="s">
        <v>19</v>
      </c>
      <c r="F26" s="3" t="s">
        <v>18</v>
      </c>
      <c r="G26" s="3" t="s">
        <v>18</v>
      </c>
    </row>
    <row r="27" spans="1:7" x14ac:dyDescent="0.2">
      <c r="A27" s="13" t="s">
        <v>42</v>
      </c>
      <c r="B27" s="3" t="s">
        <v>16</v>
      </c>
      <c r="C27" s="3" t="s">
        <v>21</v>
      </c>
      <c r="D27" s="3" t="s">
        <v>18</v>
      </c>
      <c r="E27" s="3" t="s">
        <v>17</v>
      </c>
      <c r="F27" s="3" t="s">
        <v>18</v>
      </c>
      <c r="G27" s="3" t="s">
        <v>18</v>
      </c>
    </row>
    <row r="28" spans="1:7" x14ac:dyDescent="0.2">
      <c r="A28" s="13" t="s">
        <v>43</v>
      </c>
      <c r="B28" s="3" t="s">
        <v>16</v>
      </c>
      <c r="C28" s="3" t="s">
        <v>22</v>
      </c>
      <c r="D28" s="3" t="s">
        <v>18</v>
      </c>
      <c r="E28" s="3" t="s">
        <v>17</v>
      </c>
      <c r="F28" s="3" t="s">
        <v>18</v>
      </c>
      <c r="G28" s="3" t="s">
        <v>18</v>
      </c>
    </row>
    <row r="29" spans="1:7" x14ac:dyDescent="0.2">
      <c r="A29" s="13" t="s">
        <v>44</v>
      </c>
      <c r="B29" s="3" t="s">
        <v>16</v>
      </c>
      <c r="C29" s="3" t="s">
        <v>23</v>
      </c>
      <c r="D29" s="3" t="s">
        <v>18</v>
      </c>
      <c r="E29" s="3" t="s">
        <v>17</v>
      </c>
      <c r="F29" s="3" t="s">
        <v>18</v>
      </c>
      <c r="G29" s="3" t="s">
        <v>18</v>
      </c>
    </row>
    <row r="30" spans="1:7" x14ac:dyDescent="0.2">
      <c r="A30" s="13" t="s">
        <v>45</v>
      </c>
      <c r="B30" s="3" t="s">
        <v>16</v>
      </c>
      <c r="C30" s="3" t="s">
        <v>24</v>
      </c>
      <c r="D30" s="3" t="s">
        <v>20</v>
      </c>
      <c r="E30" s="3" t="s">
        <v>17</v>
      </c>
      <c r="F30" s="3" t="s">
        <v>18</v>
      </c>
      <c r="G30" s="3" t="s">
        <v>20</v>
      </c>
    </row>
    <row r="31" spans="1:7" x14ac:dyDescent="0.2">
      <c r="A31" s="13" t="s">
        <v>46</v>
      </c>
      <c r="B31" s="3" t="s">
        <v>16</v>
      </c>
      <c r="C31" s="3" t="s">
        <v>26</v>
      </c>
      <c r="D31" s="3" t="s">
        <v>20</v>
      </c>
      <c r="E31" s="3" t="s">
        <v>17</v>
      </c>
      <c r="F31" s="3" t="s">
        <v>20</v>
      </c>
      <c r="G31" s="3" t="s">
        <v>17</v>
      </c>
    </row>
    <row r="32" spans="1:7" x14ac:dyDescent="0.2">
      <c r="A32" s="13" t="s">
        <v>47</v>
      </c>
      <c r="B32" s="3" t="s">
        <v>27</v>
      </c>
      <c r="C32" s="3">
        <v>1920</v>
      </c>
      <c r="D32" s="3" t="s">
        <v>18</v>
      </c>
      <c r="E32" s="3" t="s">
        <v>17</v>
      </c>
      <c r="F32" s="3" t="s">
        <v>18</v>
      </c>
      <c r="G32" s="3" t="s">
        <v>18</v>
      </c>
    </row>
    <row r="33" spans="1:7" x14ac:dyDescent="0.2">
      <c r="A33" s="13" t="s">
        <v>48</v>
      </c>
      <c r="B33" s="3" t="s">
        <v>27</v>
      </c>
      <c r="C33" s="3" t="s">
        <v>21</v>
      </c>
      <c r="D33" s="3" t="s">
        <v>18</v>
      </c>
      <c r="E33" s="3" t="s">
        <v>17</v>
      </c>
      <c r="F33" s="3" t="s">
        <v>18</v>
      </c>
      <c r="G33" s="3" t="s">
        <v>18</v>
      </c>
    </row>
    <row r="34" spans="1:7" x14ac:dyDescent="0.2">
      <c r="A34" s="13" t="s">
        <v>49</v>
      </c>
      <c r="B34" s="3" t="s">
        <v>27</v>
      </c>
      <c r="C34" s="3" t="s">
        <v>22</v>
      </c>
      <c r="D34" s="3" t="s">
        <v>18</v>
      </c>
      <c r="E34" s="3" t="s">
        <v>17</v>
      </c>
      <c r="F34" s="3" t="s">
        <v>18</v>
      </c>
      <c r="G34" s="3" t="s">
        <v>18</v>
      </c>
    </row>
    <row r="35" spans="1:7" x14ac:dyDescent="0.2">
      <c r="A35" s="13" t="s">
        <v>50</v>
      </c>
      <c r="B35" s="3" t="s">
        <v>27</v>
      </c>
      <c r="C35" s="3" t="s">
        <v>23</v>
      </c>
      <c r="D35" s="3" t="s">
        <v>18</v>
      </c>
      <c r="E35" s="3" t="s">
        <v>17</v>
      </c>
      <c r="F35" s="3" t="s">
        <v>18</v>
      </c>
      <c r="G35" s="3" t="s">
        <v>18</v>
      </c>
    </row>
    <row r="36" spans="1:7" x14ac:dyDescent="0.2">
      <c r="A36" s="13" t="s">
        <v>51</v>
      </c>
      <c r="B36" s="3" t="s">
        <v>27</v>
      </c>
      <c r="C36" s="3" t="s">
        <v>24</v>
      </c>
      <c r="D36" s="3" t="s">
        <v>20</v>
      </c>
      <c r="E36" s="3" t="s">
        <v>17</v>
      </c>
      <c r="F36" s="3" t="s">
        <v>18</v>
      </c>
      <c r="G36" s="3" t="s">
        <v>20</v>
      </c>
    </row>
    <row r="37" spans="1:7" x14ac:dyDescent="0.2">
      <c r="A37" s="13" t="s">
        <v>52</v>
      </c>
      <c r="B37" s="3" t="s">
        <v>27</v>
      </c>
      <c r="C37" s="3" t="s">
        <v>26</v>
      </c>
      <c r="D37" s="3" t="s">
        <v>20</v>
      </c>
      <c r="E37" s="3" t="s">
        <v>17</v>
      </c>
      <c r="F37" s="3" t="s">
        <v>20</v>
      </c>
      <c r="G37" s="3" t="s">
        <v>17</v>
      </c>
    </row>
    <row r="38" spans="1:7" x14ac:dyDescent="0.2">
      <c r="A38" s="13" t="s">
        <v>65</v>
      </c>
      <c r="B38" s="3" t="s">
        <v>16</v>
      </c>
      <c r="C38" s="3">
        <v>1920</v>
      </c>
      <c r="D38" s="3" t="s">
        <v>18</v>
      </c>
      <c r="E38" s="3" t="s">
        <v>19</v>
      </c>
      <c r="F38" s="3" t="s">
        <v>18</v>
      </c>
      <c r="G38" s="3" t="s">
        <v>18</v>
      </c>
    </row>
    <row r="39" spans="1:7" x14ac:dyDescent="0.2">
      <c r="A39" s="13" t="s">
        <v>66</v>
      </c>
      <c r="B39" s="3" t="s">
        <v>16</v>
      </c>
      <c r="C39" s="3" t="s">
        <v>21</v>
      </c>
      <c r="D39" s="3" t="s">
        <v>18</v>
      </c>
      <c r="E39" s="3" t="s">
        <v>17</v>
      </c>
      <c r="F39" s="3" t="s">
        <v>18</v>
      </c>
      <c r="G39" s="3" t="s">
        <v>18</v>
      </c>
    </row>
    <row r="40" spans="1:7" x14ac:dyDescent="0.2">
      <c r="A40" s="13" t="s">
        <v>67</v>
      </c>
      <c r="B40" s="3" t="s">
        <v>16</v>
      </c>
      <c r="C40" s="3" t="s">
        <v>22</v>
      </c>
      <c r="D40" s="3" t="s">
        <v>18</v>
      </c>
      <c r="E40" s="3" t="s">
        <v>17</v>
      </c>
      <c r="F40" s="3" t="s">
        <v>18</v>
      </c>
      <c r="G40" s="3" t="s">
        <v>18</v>
      </c>
    </row>
    <row r="41" spans="1:7" x14ac:dyDescent="0.2">
      <c r="A41" s="13" t="s">
        <v>68</v>
      </c>
      <c r="B41" s="3" t="s">
        <v>16</v>
      </c>
      <c r="C41" s="3" t="s">
        <v>23</v>
      </c>
      <c r="D41" s="3" t="s">
        <v>18</v>
      </c>
      <c r="E41" s="3" t="s">
        <v>17</v>
      </c>
      <c r="F41" s="3" t="s">
        <v>18</v>
      </c>
      <c r="G41" s="3" t="s">
        <v>18</v>
      </c>
    </row>
    <row r="42" spans="1:7" x14ac:dyDescent="0.2">
      <c r="A42" s="13" t="s">
        <v>69</v>
      </c>
      <c r="B42" s="3" t="s">
        <v>16</v>
      </c>
      <c r="C42" s="3" t="s">
        <v>24</v>
      </c>
      <c r="D42" s="3" t="s">
        <v>20</v>
      </c>
      <c r="E42" s="3" t="s">
        <v>17</v>
      </c>
      <c r="F42" s="3" t="s">
        <v>18</v>
      </c>
      <c r="G42" s="3" t="s">
        <v>20</v>
      </c>
    </row>
    <row r="43" spans="1:7" x14ac:dyDescent="0.2">
      <c r="A43" s="13" t="s">
        <v>70</v>
      </c>
      <c r="B43" s="3" t="s">
        <v>16</v>
      </c>
      <c r="C43" s="3" t="s">
        <v>26</v>
      </c>
      <c r="D43" s="3" t="s">
        <v>17</v>
      </c>
      <c r="E43" s="3" t="s">
        <v>17</v>
      </c>
      <c r="F43" s="3" t="s">
        <v>20</v>
      </c>
      <c r="G43" s="3" t="s">
        <v>17</v>
      </c>
    </row>
    <row r="44" spans="1:7" x14ac:dyDescent="0.2">
      <c r="A44" s="13" t="s">
        <v>71</v>
      </c>
      <c r="B44" s="3" t="s">
        <v>27</v>
      </c>
      <c r="C44" s="3">
        <v>1920</v>
      </c>
      <c r="D44" s="3" t="s">
        <v>18</v>
      </c>
      <c r="E44" s="3" t="s">
        <v>17</v>
      </c>
      <c r="F44" s="3" t="s">
        <v>18</v>
      </c>
      <c r="G44" s="3" t="s">
        <v>18</v>
      </c>
    </row>
    <row r="45" spans="1:7" x14ac:dyDescent="0.2">
      <c r="A45" s="13" t="s">
        <v>72</v>
      </c>
      <c r="B45" s="3" t="s">
        <v>27</v>
      </c>
      <c r="C45" s="3" t="s">
        <v>21</v>
      </c>
      <c r="D45" s="3" t="s">
        <v>18</v>
      </c>
      <c r="E45" s="3" t="s">
        <v>17</v>
      </c>
      <c r="F45" s="3" t="s">
        <v>18</v>
      </c>
      <c r="G45" s="3" t="s">
        <v>18</v>
      </c>
    </row>
    <row r="46" spans="1:7" x14ac:dyDescent="0.2">
      <c r="A46" s="13" t="s">
        <v>73</v>
      </c>
      <c r="B46" s="3" t="s">
        <v>27</v>
      </c>
      <c r="C46" s="3" t="s">
        <v>22</v>
      </c>
      <c r="D46" s="3" t="s">
        <v>18</v>
      </c>
      <c r="E46" s="3" t="s">
        <v>17</v>
      </c>
      <c r="F46" s="3" t="s">
        <v>18</v>
      </c>
      <c r="G46" s="3" t="s">
        <v>18</v>
      </c>
    </row>
    <row r="47" spans="1:7" x14ac:dyDescent="0.2">
      <c r="A47" s="13" t="s">
        <v>74</v>
      </c>
      <c r="B47" s="3" t="s">
        <v>27</v>
      </c>
      <c r="C47" s="3" t="s">
        <v>23</v>
      </c>
      <c r="D47" s="3" t="s">
        <v>18</v>
      </c>
      <c r="E47" s="3" t="s">
        <v>17</v>
      </c>
      <c r="F47" s="3" t="s">
        <v>18</v>
      </c>
      <c r="G47" s="3" t="s">
        <v>18</v>
      </c>
    </row>
    <row r="48" spans="1:7" x14ac:dyDescent="0.2">
      <c r="A48" s="13" t="s">
        <v>75</v>
      </c>
      <c r="B48" s="3" t="s">
        <v>27</v>
      </c>
      <c r="C48" s="3" t="s">
        <v>24</v>
      </c>
      <c r="D48" s="3" t="s">
        <v>20</v>
      </c>
      <c r="E48" s="3" t="s">
        <v>17</v>
      </c>
      <c r="F48" s="3" t="s">
        <v>18</v>
      </c>
      <c r="G48" s="3" t="s">
        <v>20</v>
      </c>
    </row>
    <row r="49" spans="1:7" x14ac:dyDescent="0.2">
      <c r="A49" s="13" t="s">
        <v>76</v>
      </c>
      <c r="B49" s="3" t="s">
        <v>27</v>
      </c>
      <c r="C49" s="3" t="s">
        <v>26</v>
      </c>
      <c r="D49" s="3" t="s">
        <v>17</v>
      </c>
      <c r="E49" s="3" t="s">
        <v>17</v>
      </c>
      <c r="F49" s="3" t="s">
        <v>20</v>
      </c>
      <c r="G49" s="3" t="s">
        <v>17</v>
      </c>
    </row>
    <row r="50" spans="1:7" x14ac:dyDescent="0.2">
      <c r="A50" s="13" t="s">
        <v>77</v>
      </c>
      <c r="B50" s="3" t="s">
        <v>16</v>
      </c>
      <c r="C50" s="3">
        <v>1920</v>
      </c>
      <c r="D50" s="3" t="s">
        <v>18</v>
      </c>
      <c r="E50" s="3" t="s">
        <v>19</v>
      </c>
      <c r="F50" s="3" t="s">
        <v>18</v>
      </c>
      <c r="G50" s="3" t="s">
        <v>18</v>
      </c>
    </row>
    <row r="51" spans="1:7" x14ac:dyDescent="0.2">
      <c r="A51" s="13" t="s">
        <v>78</v>
      </c>
      <c r="B51" s="3" t="s">
        <v>16</v>
      </c>
      <c r="C51" s="3" t="s">
        <v>21</v>
      </c>
      <c r="D51" s="3" t="s">
        <v>18</v>
      </c>
      <c r="E51" s="3" t="s">
        <v>17</v>
      </c>
      <c r="F51" s="3" t="s">
        <v>18</v>
      </c>
      <c r="G51" s="3" t="s">
        <v>18</v>
      </c>
    </row>
    <row r="52" spans="1:7" x14ac:dyDescent="0.2">
      <c r="A52" s="13" t="s">
        <v>79</v>
      </c>
      <c r="B52" s="3" t="s">
        <v>16</v>
      </c>
      <c r="C52" s="3" t="s">
        <v>22</v>
      </c>
      <c r="D52" s="3" t="s">
        <v>18</v>
      </c>
      <c r="E52" s="3" t="s">
        <v>17</v>
      </c>
      <c r="F52" s="3" t="s">
        <v>18</v>
      </c>
      <c r="G52" s="3" t="s">
        <v>18</v>
      </c>
    </row>
    <row r="53" spans="1:7" x14ac:dyDescent="0.2">
      <c r="A53" s="13" t="s">
        <v>80</v>
      </c>
      <c r="B53" s="3" t="s">
        <v>16</v>
      </c>
      <c r="C53" s="3" t="s">
        <v>23</v>
      </c>
      <c r="D53" s="3" t="s">
        <v>18</v>
      </c>
      <c r="E53" s="3" t="s">
        <v>17</v>
      </c>
      <c r="F53" s="3" t="s">
        <v>18</v>
      </c>
      <c r="G53" s="3" t="s">
        <v>18</v>
      </c>
    </row>
    <row r="54" spans="1:7" x14ac:dyDescent="0.2">
      <c r="A54" s="13" t="s">
        <v>81</v>
      </c>
      <c r="B54" s="3" t="s">
        <v>16</v>
      </c>
      <c r="C54" s="3" t="s">
        <v>24</v>
      </c>
      <c r="D54" s="3" t="s">
        <v>17</v>
      </c>
      <c r="E54" s="3" t="s">
        <v>17</v>
      </c>
      <c r="F54" s="3" t="s">
        <v>18</v>
      </c>
      <c r="G54" s="3" t="s">
        <v>20</v>
      </c>
    </row>
    <row r="55" spans="1:7" x14ac:dyDescent="0.2">
      <c r="A55" s="13" t="s">
        <v>82</v>
      </c>
      <c r="B55" s="3" t="s">
        <v>16</v>
      </c>
      <c r="C55" s="3" t="s">
        <v>26</v>
      </c>
      <c r="D55" s="3" t="s">
        <v>17</v>
      </c>
      <c r="E55" s="3" t="s">
        <v>17</v>
      </c>
      <c r="F55" s="3" t="s">
        <v>20</v>
      </c>
      <c r="G55" s="3" t="s">
        <v>17</v>
      </c>
    </row>
    <row r="56" spans="1:7" x14ac:dyDescent="0.2">
      <c r="A56" s="13" t="s">
        <v>83</v>
      </c>
      <c r="B56" s="3" t="s">
        <v>27</v>
      </c>
      <c r="C56" s="3">
        <v>1920</v>
      </c>
      <c r="D56" s="3" t="s">
        <v>17</v>
      </c>
      <c r="E56" s="3" t="s">
        <v>17</v>
      </c>
      <c r="F56" s="3" t="s">
        <v>18</v>
      </c>
      <c r="G56" s="3" t="s">
        <v>18</v>
      </c>
    </row>
    <row r="57" spans="1:7" x14ac:dyDescent="0.2">
      <c r="A57" s="13" t="s">
        <v>84</v>
      </c>
      <c r="B57" s="3" t="s">
        <v>27</v>
      </c>
      <c r="C57" s="3" t="s">
        <v>21</v>
      </c>
      <c r="D57" s="3" t="s">
        <v>17</v>
      </c>
      <c r="E57" s="3" t="s">
        <v>17</v>
      </c>
      <c r="F57" s="3" t="s">
        <v>18</v>
      </c>
      <c r="G57" s="3" t="s">
        <v>18</v>
      </c>
    </row>
    <row r="58" spans="1:7" x14ac:dyDescent="0.2">
      <c r="A58" s="13" t="s">
        <v>85</v>
      </c>
      <c r="B58" s="3" t="s">
        <v>27</v>
      </c>
      <c r="C58" s="3" t="s">
        <v>22</v>
      </c>
      <c r="D58" s="3" t="s">
        <v>17</v>
      </c>
      <c r="E58" s="3" t="s">
        <v>17</v>
      </c>
      <c r="F58" s="3" t="s">
        <v>18</v>
      </c>
      <c r="G58" s="3" t="s">
        <v>18</v>
      </c>
    </row>
    <row r="59" spans="1:7" x14ac:dyDescent="0.2">
      <c r="A59" s="13" t="s">
        <v>86</v>
      </c>
      <c r="B59" s="3" t="s">
        <v>27</v>
      </c>
      <c r="C59" s="3" t="s">
        <v>23</v>
      </c>
      <c r="D59" s="3" t="s">
        <v>17</v>
      </c>
      <c r="E59" s="3" t="s">
        <v>17</v>
      </c>
      <c r="F59" s="3" t="s">
        <v>18</v>
      </c>
      <c r="G59" s="3" t="s">
        <v>18</v>
      </c>
    </row>
    <row r="60" spans="1:7" x14ac:dyDescent="0.2">
      <c r="A60" s="13" t="s">
        <v>87</v>
      </c>
      <c r="B60" s="3" t="s">
        <v>27</v>
      </c>
      <c r="C60" s="3" t="s">
        <v>24</v>
      </c>
      <c r="D60" s="3" t="s">
        <v>17</v>
      </c>
      <c r="E60" s="3" t="s">
        <v>17</v>
      </c>
      <c r="F60" s="3" t="s">
        <v>18</v>
      </c>
      <c r="G60" s="3" t="s">
        <v>20</v>
      </c>
    </row>
    <row r="61" spans="1:7" x14ac:dyDescent="0.2">
      <c r="A61" s="13" t="s">
        <v>88</v>
      </c>
      <c r="B61" s="3" t="s">
        <v>27</v>
      </c>
      <c r="C61" s="3" t="s">
        <v>26</v>
      </c>
      <c r="D61" s="3" t="s">
        <v>17</v>
      </c>
      <c r="E61" s="3" t="s">
        <v>17</v>
      </c>
      <c r="F61" s="3" t="s">
        <v>20</v>
      </c>
      <c r="G61" s="3" t="s">
        <v>17</v>
      </c>
    </row>
    <row r="62" spans="1:7" x14ac:dyDescent="0.2">
      <c r="A62" s="13" t="s">
        <v>257</v>
      </c>
      <c r="B62" s="3" t="s">
        <v>16</v>
      </c>
      <c r="C62" s="3">
        <v>1920</v>
      </c>
      <c r="D62" s="3" t="s">
        <v>18</v>
      </c>
      <c r="E62" s="3" t="s">
        <v>19</v>
      </c>
      <c r="F62" s="3" t="s">
        <v>18</v>
      </c>
      <c r="G62" s="3" t="s">
        <v>18</v>
      </c>
    </row>
    <row r="63" spans="1:7" x14ac:dyDescent="0.2">
      <c r="A63" s="13" t="s">
        <v>258</v>
      </c>
      <c r="B63" s="3" t="s">
        <v>16</v>
      </c>
      <c r="C63" s="3" t="s">
        <v>21</v>
      </c>
      <c r="D63" s="3" t="s">
        <v>18</v>
      </c>
      <c r="E63" s="3" t="s">
        <v>17</v>
      </c>
      <c r="F63" s="3" t="s">
        <v>18</v>
      </c>
      <c r="G63" s="3" t="s">
        <v>18</v>
      </c>
    </row>
    <row r="64" spans="1:7" x14ac:dyDescent="0.2">
      <c r="A64" s="13" t="s">
        <v>259</v>
      </c>
      <c r="B64" s="3" t="s">
        <v>16</v>
      </c>
      <c r="C64" s="3" t="s">
        <v>22</v>
      </c>
      <c r="D64" s="3" t="s">
        <v>18</v>
      </c>
      <c r="E64" s="3" t="s">
        <v>17</v>
      </c>
      <c r="F64" s="3" t="s">
        <v>18</v>
      </c>
      <c r="G64" s="3" t="s">
        <v>18</v>
      </c>
    </row>
    <row r="65" spans="1:7" x14ac:dyDescent="0.2">
      <c r="A65" s="13" t="s">
        <v>260</v>
      </c>
      <c r="B65" s="3" t="s">
        <v>16</v>
      </c>
      <c r="C65" s="3" t="s">
        <v>23</v>
      </c>
      <c r="D65" s="3" t="s">
        <v>18</v>
      </c>
      <c r="E65" s="3" t="s">
        <v>17</v>
      </c>
      <c r="F65" s="3" t="s">
        <v>18</v>
      </c>
      <c r="G65" s="3" t="s">
        <v>18</v>
      </c>
    </row>
    <row r="66" spans="1:7" x14ac:dyDescent="0.2">
      <c r="A66" s="13" t="s">
        <v>261</v>
      </c>
      <c r="B66" s="3" t="s">
        <v>16</v>
      </c>
      <c r="C66" s="3" t="s">
        <v>24</v>
      </c>
      <c r="D66" s="3" t="s">
        <v>17</v>
      </c>
      <c r="E66" s="3" t="s">
        <v>17</v>
      </c>
      <c r="F66" s="3" t="s">
        <v>18</v>
      </c>
      <c r="G66" s="3" t="s">
        <v>20</v>
      </c>
    </row>
    <row r="67" spans="1:7" x14ac:dyDescent="0.2">
      <c r="A67" s="13" t="s">
        <v>262</v>
      </c>
      <c r="B67" s="3" t="s">
        <v>16</v>
      </c>
      <c r="C67" s="3" t="s">
        <v>26</v>
      </c>
      <c r="D67" s="3" t="s">
        <v>17</v>
      </c>
      <c r="E67" s="3" t="s">
        <v>17</v>
      </c>
      <c r="F67" s="3" t="s">
        <v>20</v>
      </c>
      <c r="G67" s="3" t="s">
        <v>17</v>
      </c>
    </row>
    <row r="68" spans="1:7" x14ac:dyDescent="0.2">
      <c r="A68" s="13" t="s">
        <v>263</v>
      </c>
      <c r="B68" s="3" t="s">
        <v>27</v>
      </c>
      <c r="C68" s="3">
        <v>1920</v>
      </c>
      <c r="D68" s="3" t="s">
        <v>17</v>
      </c>
      <c r="E68" s="3" t="s">
        <v>17</v>
      </c>
      <c r="F68" s="3" t="s">
        <v>18</v>
      </c>
      <c r="G68" s="3" t="s">
        <v>18</v>
      </c>
    </row>
    <row r="69" spans="1:7" x14ac:dyDescent="0.2">
      <c r="A69" s="13" t="s">
        <v>264</v>
      </c>
      <c r="B69" s="3" t="s">
        <v>27</v>
      </c>
      <c r="C69" s="3" t="s">
        <v>21</v>
      </c>
      <c r="D69" s="3" t="s">
        <v>17</v>
      </c>
      <c r="E69" s="3" t="s">
        <v>17</v>
      </c>
      <c r="F69" s="3" t="s">
        <v>18</v>
      </c>
      <c r="G69" s="3" t="s">
        <v>18</v>
      </c>
    </row>
    <row r="70" spans="1:7" x14ac:dyDescent="0.2">
      <c r="A70" s="13" t="s">
        <v>265</v>
      </c>
      <c r="B70" s="3" t="s">
        <v>27</v>
      </c>
      <c r="C70" s="3" t="s">
        <v>22</v>
      </c>
      <c r="D70" s="3" t="s">
        <v>17</v>
      </c>
      <c r="E70" s="3" t="s">
        <v>17</v>
      </c>
      <c r="F70" s="3" t="s">
        <v>18</v>
      </c>
      <c r="G70" s="3" t="s">
        <v>18</v>
      </c>
    </row>
    <row r="71" spans="1:7" x14ac:dyDescent="0.2">
      <c r="A71" s="13" t="s">
        <v>266</v>
      </c>
      <c r="B71" s="3" t="s">
        <v>27</v>
      </c>
      <c r="C71" s="3" t="s">
        <v>23</v>
      </c>
      <c r="D71" s="3" t="s">
        <v>17</v>
      </c>
      <c r="E71" s="3" t="s">
        <v>17</v>
      </c>
      <c r="F71" s="3" t="s">
        <v>18</v>
      </c>
      <c r="G71" s="3" t="s">
        <v>18</v>
      </c>
    </row>
    <row r="72" spans="1:7" x14ac:dyDescent="0.2">
      <c r="A72" s="13" t="s">
        <v>267</v>
      </c>
      <c r="B72" s="3" t="s">
        <v>27</v>
      </c>
      <c r="C72" s="3" t="s">
        <v>24</v>
      </c>
      <c r="D72" s="3" t="s">
        <v>17</v>
      </c>
      <c r="E72" s="3" t="s">
        <v>17</v>
      </c>
      <c r="F72" s="3" t="s">
        <v>18</v>
      </c>
      <c r="G72" s="3" t="s">
        <v>20</v>
      </c>
    </row>
    <row r="73" spans="1:7" x14ac:dyDescent="0.2">
      <c r="A73" s="13" t="s">
        <v>268</v>
      </c>
      <c r="B73" s="3" t="s">
        <v>27</v>
      </c>
      <c r="C73" s="3" t="s">
        <v>26</v>
      </c>
      <c r="D73" s="3" t="s">
        <v>17</v>
      </c>
      <c r="E73" s="3" t="s">
        <v>17</v>
      </c>
      <c r="F73" s="3" t="s">
        <v>20</v>
      </c>
      <c r="G73" s="3" t="s">
        <v>17</v>
      </c>
    </row>
    <row r="74" spans="1:7" x14ac:dyDescent="0.2">
      <c r="A74" s="13" t="s">
        <v>101</v>
      </c>
      <c r="B74" s="3" t="s">
        <v>16</v>
      </c>
      <c r="C74" s="3">
        <v>1920</v>
      </c>
      <c r="D74" s="3" t="s">
        <v>18</v>
      </c>
      <c r="E74" s="3" t="s">
        <v>19</v>
      </c>
      <c r="F74" s="3" t="s">
        <v>18</v>
      </c>
      <c r="G74" s="3" t="s">
        <v>18</v>
      </c>
    </row>
    <row r="75" spans="1:7" x14ac:dyDescent="0.2">
      <c r="A75" s="13" t="s">
        <v>102</v>
      </c>
      <c r="B75" s="3" t="s">
        <v>16</v>
      </c>
      <c r="C75" s="3" t="s">
        <v>21</v>
      </c>
      <c r="D75" s="3" t="s">
        <v>18</v>
      </c>
      <c r="E75" s="3" t="s">
        <v>17</v>
      </c>
      <c r="F75" s="3" t="s">
        <v>18</v>
      </c>
      <c r="G75" s="3" t="s">
        <v>18</v>
      </c>
    </row>
    <row r="76" spans="1:7" x14ac:dyDescent="0.2">
      <c r="A76" s="13" t="s">
        <v>103</v>
      </c>
      <c r="B76" s="3" t="s">
        <v>16</v>
      </c>
      <c r="C76" s="3" t="s">
        <v>22</v>
      </c>
      <c r="D76" s="3" t="s">
        <v>18</v>
      </c>
      <c r="E76" s="3" t="s">
        <v>17</v>
      </c>
      <c r="F76" s="3" t="s">
        <v>18</v>
      </c>
      <c r="G76" s="3" t="s">
        <v>18</v>
      </c>
    </row>
    <row r="77" spans="1:7" x14ac:dyDescent="0.2">
      <c r="A77" s="13" t="s">
        <v>104</v>
      </c>
      <c r="B77" s="3" t="s">
        <v>16</v>
      </c>
      <c r="C77" s="3" t="s">
        <v>23</v>
      </c>
      <c r="D77" s="3" t="s">
        <v>18</v>
      </c>
      <c r="E77" s="3" t="s">
        <v>17</v>
      </c>
      <c r="F77" s="3" t="s">
        <v>18</v>
      </c>
      <c r="G77" s="3" t="s">
        <v>18</v>
      </c>
    </row>
    <row r="78" spans="1:7" x14ac:dyDescent="0.2">
      <c r="A78" s="13" t="s">
        <v>105</v>
      </c>
      <c r="B78" s="3" t="s">
        <v>16</v>
      </c>
      <c r="C78" s="3" t="s">
        <v>24</v>
      </c>
      <c r="D78" s="3" t="s">
        <v>18</v>
      </c>
      <c r="E78" s="3" t="s">
        <v>17</v>
      </c>
      <c r="F78" s="3" t="s">
        <v>18</v>
      </c>
      <c r="G78" s="3" t="s">
        <v>20</v>
      </c>
    </row>
    <row r="79" spans="1:7" x14ac:dyDescent="0.2">
      <c r="A79" s="13" t="s">
        <v>106</v>
      </c>
      <c r="B79" s="3" t="s">
        <v>16</v>
      </c>
      <c r="C79" s="3" t="s">
        <v>26</v>
      </c>
      <c r="D79" s="3" t="s">
        <v>18</v>
      </c>
      <c r="E79" s="3" t="s">
        <v>17</v>
      </c>
      <c r="F79" s="3" t="s">
        <v>20</v>
      </c>
      <c r="G79" s="3" t="s">
        <v>17</v>
      </c>
    </row>
    <row r="80" spans="1:7" x14ac:dyDescent="0.2">
      <c r="A80" s="13" t="s">
        <v>107</v>
      </c>
      <c r="B80" s="3" t="s">
        <v>27</v>
      </c>
      <c r="C80" s="3">
        <v>1920</v>
      </c>
      <c r="D80" s="3" t="s">
        <v>17</v>
      </c>
      <c r="E80" s="3" t="s">
        <v>17</v>
      </c>
      <c r="F80" s="3" t="s">
        <v>18</v>
      </c>
      <c r="G80" s="3" t="s">
        <v>18</v>
      </c>
    </row>
    <row r="81" spans="1:7" x14ac:dyDescent="0.2">
      <c r="A81" s="13" t="s">
        <v>108</v>
      </c>
      <c r="B81" s="3" t="s">
        <v>27</v>
      </c>
      <c r="C81" s="3" t="s">
        <v>21</v>
      </c>
      <c r="D81" s="3" t="s">
        <v>17</v>
      </c>
      <c r="E81" s="3" t="s">
        <v>17</v>
      </c>
      <c r="F81" s="3" t="s">
        <v>18</v>
      </c>
      <c r="G81" s="3" t="s">
        <v>18</v>
      </c>
    </row>
    <row r="82" spans="1:7" x14ac:dyDescent="0.2">
      <c r="A82" s="13" t="s">
        <v>109</v>
      </c>
      <c r="B82" s="3" t="s">
        <v>27</v>
      </c>
      <c r="C82" s="3" t="s">
        <v>22</v>
      </c>
      <c r="D82" s="3" t="s">
        <v>17</v>
      </c>
      <c r="E82" s="3" t="s">
        <v>17</v>
      </c>
      <c r="F82" s="3" t="s">
        <v>18</v>
      </c>
      <c r="G82" s="3" t="s">
        <v>18</v>
      </c>
    </row>
    <row r="83" spans="1:7" x14ac:dyDescent="0.2">
      <c r="A83" s="13" t="s">
        <v>110</v>
      </c>
      <c r="B83" s="3" t="s">
        <v>27</v>
      </c>
      <c r="C83" s="3" t="s">
        <v>23</v>
      </c>
      <c r="D83" s="3" t="s">
        <v>17</v>
      </c>
      <c r="E83" s="3" t="s">
        <v>17</v>
      </c>
      <c r="F83" s="3" t="s">
        <v>18</v>
      </c>
      <c r="G83" s="3" t="s">
        <v>18</v>
      </c>
    </row>
    <row r="84" spans="1:7" x14ac:dyDescent="0.2">
      <c r="A84" s="13" t="s">
        <v>111</v>
      </c>
      <c r="B84" s="3" t="s">
        <v>27</v>
      </c>
      <c r="C84" s="3" t="s">
        <v>24</v>
      </c>
      <c r="D84" s="3" t="s">
        <v>18</v>
      </c>
      <c r="E84" s="3" t="s">
        <v>17</v>
      </c>
      <c r="F84" s="3" t="s">
        <v>18</v>
      </c>
      <c r="G84" s="3" t="s">
        <v>20</v>
      </c>
    </row>
    <row r="85" spans="1:7" x14ac:dyDescent="0.2">
      <c r="A85" s="13" t="s">
        <v>112</v>
      </c>
      <c r="B85" s="3" t="s">
        <v>27</v>
      </c>
      <c r="C85" s="3" t="s">
        <v>26</v>
      </c>
      <c r="D85" s="3" t="s">
        <v>18</v>
      </c>
      <c r="E85" s="3" t="s">
        <v>17</v>
      </c>
      <c r="F85" s="3" t="s">
        <v>20</v>
      </c>
      <c r="G85" s="3" t="s">
        <v>17</v>
      </c>
    </row>
    <row r="86" spans="1:7" x14ac:dyDescent="0.2">
      <c r="A86" s="13" t="s">
        <v>113</v>
      </c>
      <c r="B86" s="3" t="s">
        <v>16</v>
      </c>
      <c r="C86" s="3">
        <v>1920</v>
      </c>
      <c r="D86" s="3" t="s">
        <v>18</v>
      </c>
      <c r="E86" s="3" t="s">
        <v>17</v>
      </c>
      <c r="F86" s="3" t="s">
        <v>18</v>
      </c>
      <c r="G86" s="3" t="s">
        <v>18</v>
      </c>
    </row>
    <row r="87" spans="1:7" x14ac:dyDescent="0.2">
      <c r="A87" s="13" t="s">
        <v>114</v>
      </c>
      <c r="B87" s="3" t="s">
        <v>16</v>
      </c>
      <c r="C87" s="3" t="s">
        <v>21</v>
      </c>
      <c r="D87" s="3" t="s">
        <v>18</v>
      </c>
      <c r="E87" s="3" t="s">
        <v>17</v>
      </c>
      <c r="F87" s="3" t="s">
        <v>18</v>
      </c>
      <c r="G87" s="3" t="s">
        <v>18</v>
      </c>
    </row>
    <row r="88" spans="1:7" x14ac:dyDescent="0.2">
      <c r="A88" s="13" t="s">
        <v>115</v>
      </c>
      <c r="B88" s="3" t="s">
        <v>16</v>
      </c>
      <c r="C88" s="3" t="s">
        <v>22</v>
      </c>
      <c r="D88" s="3" t="s">
        <v>18</v>
      </c>
      <c r="E88" s="3" t="s">
        <v>17</v>
      </c>
      <c r="F88" s="3" t="s">
        <v>18</v>
      </c>
      <c r="G88" s="3" t="s">
        <v>18</v>
      </c>
    </row>
    <row r="89" spans="1:7" x14ac:dyDescent="0.2">
      <c r="A89" s="13" t="s">
        <v>116</v>
      </c>
      <c r="B89" s="3" t="s">
        <v>16</v>
      </c>
      <c r="C89" s="3" t="s">
        <v>23</v>
      </c>
      <c r="D89" s="3" t="s">
        <v>18</v>
      </c>
      <c r="E89" s="3" t="s">
        <v>17</v>
      </c>
      <c r="F89" s="3" t="s">
        <v>18</v>
      </c>
      <c r="G89" s="3" t="s">
        <v>18</v>
      </c>
    </row>
    <row r="90" spans="1:7" x14ac:dyDescent="0.2">
      <c r="A90" s="13" t="s">
        <v>117</v>
      </c>
      <c r="B90" s="3" t="s">
        <v>16</v>
      </c>
      <c r="C90" s="3" t="s">
        <v>24</v>
      </c>
      <c r="D90" s="3" t="s">
        <v>17</v>
      </c>
      <c r="E90" s="3" t="s">
        <v>17</v>
      </c>
      <c r="F90" s="3" t="s">
        <v>18</v>
      </c>
      <c r="G90" s="3" t="s">
        <v>20</v>
      </c>
    </row>
    <row r="91" spans="1:7" x14ac:dyDescent="0.2">
      <c r="A91" s="13" t="s">
        <v>118</v>
      </c>
      <c r="B91" s="3" t="s">
        <v>16</v>
      </c>
      <c r="C91" s="3" t="s">
        <v>26</v>
      </c>
      <c r="D91" s="3" t="s">
        <v>17</v>
      </c>
      <c r="E91" s="3" t="s">
        <v>17</v>
      </c>
      <c r="F91" s="3" t="s">
        <v>20</v>
      </c>
      <c r="G91" s="3" t="s">
        <v>17</v>
      </c>
    </row>
    <row r="92" spans="1:7" x14ac:dyDescent="0.2">
      <c r="A92" s="13" t="s">
        <v>119</v>
      </c>
      <c r="B92" s="3" t="s">
        <v>27</v>
      </c>
      <c r="C92" s="3">
        <v>1920</v>
      </c>
      <c r="D92" s="3" t="s">
        <v>18</v>
      </c>
      <c r="E92" s="3" t="s">
        <v>17</v>
      </c>
      <c r="F92" s="3" t="s">
        <v>18</v>
      </c>
      <c r="G92" s="3" t="s">
        <v>18</v>
      </c>
    </row>
    <row r="93" spans="1:7" x14ac:dyDescent="0.2">
      <c r="A93" s="13" t="s">
        <v>120</v>
      </c>
      <c r="B93" s="3" t="s">
        <v>27</v>
      </c>
      <c r="C93" s="3" t="s">
        <v>21</v>
      </c>
      <c r="D93" s="3" t="s">
        <v>18</v>
      </c>
      <c r="E93" s="3" t="s">
        <v>17</v>
      </c>
      <c r="F93" s="3" t="s">
        <v>18</v>
      </c>
      <c r="G93" s="3" t="s">
        <v>18</v>
      </c>
    </row>
    <row r="94" spans="1:7" x14ac:dyDescent="0.2">
      <c r="A94" s="13" t="s">
        <v>121</v>
      </c>
      <c r="B94" s="3" t="s">
        <v>27</v>
      </c>
      <c r="C94" s="3" t="s">
        <v>22</v>
      </c>
      <c r="D94" s="3" t="s">
        <v>18</v>
      </c>
      <c r="E94" s="3" t="s">
        <v>17</v>
      </c>
      <c r="F94" s="3" t="s">
        <v>18</v>
      </c>
      <c r="G94" s="3" t="s">
        <v>18</v>
      </c>
    </row>
    <row r="95" spans="1:7" x14ac:dyDescent="0.2">
      <c r="A95" s="13" t="s">
        <v>122</v>
      </c>
      <c r="B95" s="3" t="s">
        <v>27</v>
      </c>
      <c r="C95" s="3" t="s">
        <v>23</v>
      </c>
      <c r="D95" s="3" t="s">
        <v>18</v>
      </c>
      <c r="E95" s="3" t="s">
        <v>17</v>
      </c>
      <c r="F95" s="3" t="s">
        <v>18</v>
      </c>
      <c r="G95" s="3" t="s">
        <v>18</v>
      </c>
    </row>
    <row r="96" spans="1:7" x14ac:dyDescent="0.2">
      <c r="A96" s="13" t="s">
        <v>123</v>
      </c>
      <c r="B96" s="3" t="s">
        <v>27</v>
      </c>
      <c r="C96" s="3" t="s">
        <v>24</v>
      </c>
      <c r="D96" s="3" t="s">
        <v>17</v>
      </c>
      <c r="E96" s="3" t="s">
        <v>17</v>
      </c>
      <c r="F96" s="3" t="s">
        <v>18</v>
      </c>
      <c r="G96" s="3" t="s">
        <v>20</v>
      </c>
    </row>
    <row r="97" spans="1:7" x14ac:dyDescent="0.2">
      <c r="A97" s="13" t="s">
        <v>124</v>
      </c>
      <c r="B97" s="3" t="s">
        <v>27</v>
      </c>
      <c r="C97" s="3" t="s">
        <v>26</v>
      </c>
      <c r="D97" s="3" t="s">
        <v>17</v>
      </c>
      <c r="E97" s="3" t="s">
        <v>17</v>
      </c>
      <c r="F97" s="3" t="s">
        <v>20</v>
      </c>
      <c r="G97" s="3" t="s">
        <v>17</v>
      </c>
    </row>
    <row r="98" spans="1:7" x14ac:dyDescent="0.2">
      <c r="A98" s="13" t="s">
        <v>125</v>
      </c>
      <c r="B98" s="3" t="s">
        <v>16</v>
      </c>
      <c r="C98" s="3">
        <v>1920</v>
      </c>
      <c r="D98" s="3" t="s">
        <v>18</v>
      </c>
      <c r="E98" s="3" t="s">
        <v>19</v>
      </c>
      <c r="F98" s="3" t="s">
        <v>18</v>
      </c>
      <c r="G98" s="3" t="s">
        <v>18</v>
      </c>
    </row>
    <row r="99" spans="1:7" x14ac:dyDescent="0.2">
      <c r="A99" s="13" t="s">
        <v>126</v>
      </c>
      <c r="B99" s="3" t="s">
        <v>16</v>
      </c>
      <c r="C99" s="3" t="s">
        <v>21</v>
      </c>
      <c r="D99" s="3" t="s">
        <v>18</v>
      </c>
      <c r="E99" s="3" t="s">
        <v>17</v>
      </c>
      <c r="F99" s="3" t="s">
        <v>18</v>
      </c>
      <c r="G99" s="3" t="s">
        <v>18</v>
      </c>
    </row>
    <row r="100" spans="1:7" x14ac:dyDescent="0.2">
      <c r="A100" s="13" t="s">
        <v>127</v>
      </c>
      <c r="B100" s="3" t="s">
        <v>16</v>
      </c>
      <c r="C100" s="3" t="s">
        <v>22</v>
      </c>
      <c r="D100" s="3" t="s">
        <v>18</v>
      </c>
      <c r="E100" s="3" t="s">
        <v>17</v>
      </c>
      <c r="F100" s="3" t="s">
        <v>18</v>
      </c>
      <c r="G100" s="3" t="s">
        <v>18</v>
      </c>
    </row>
    <row r="101" spans="1:7" x14ac:dyDescent="0.2">
      <c r="A101" s="13" t="s">
        <v>128</v>
      </c>
      <c r="B101" s="3" t="s">
        <v>16</v>
      </c>
      <c r="C101" s="3" t="s">
        <v>23</v>
      </c>
      <c r="D101" s="3" t="s">
        <v>18</v>
      </c>
      <c r="E101" s="3" t="s">
        <v>17</v>
      </c>
      <c r="F101" s="3" t="s">
        <v>18</v>
      </c>
      <c r="G101" s="3" t="s">
        <v>18</v>
      </c>
    </row>
    <row r="102" spans="1:7" x14ac:dyDescent="0.2">
      <c r="A102" s="13" t="s">
        <v>129</v>
      </c>
      <c r="B102" s="3" t="s">
        <v>16</v>
      </c>
      <c r="C102" s="3" t="s">
        <v>24</v>
      </c>
      <c r="D102" s="3" t="s">
        <v>17</v>
      </c>
      <c r="E102" s="3" t="s">
        <v>17</v>
      </c>
      <c r="F102" s="3" t="s">
        <v>18</v>
      </c>
      <c r="G102" s="3" t="s">
        <v>20</v>
      </c>
    </row>
    <row r="103" spans="1:7" x14ac:dyDescent="0.2">
      <c r="A103" s="13" t="s">
        <v>130</v>
      </c>
      <c r="B103" s="3" t="s">
        <v>16</v>
      </c>
      <c r="C103" s="3" t="s">
        <v>26</v>
      </c>
      <c r="D103" s="3" t="s">
        <v>17</v>
      </c>
      <c r="E103" s="3" t="s">
        <v>17</v>
      </c>
      <c r="F103" s="3" t="s">
        <v>20</v>
      </c>
      <c r="G103" s="3" t="s">
        <v>17</v>
      </c>
    </row>
    <row r="104" spans="1:7" x14ac:dyDescent="0.2">
      <c r="A104" s="13" t="s">
        <v>131</v>
      </c>
      <c r="B104" s="3" t="s">
        <v>27</v>
      </c>
      <c r="C104" s="3">
        <v>1920</v>
      </c>
      <c r="D104" s="3" t="s">
        <v>18</v>
      </c>
      <c r="E104" s="3" t="s">
        <v>17</v>
      </c>
      <c r="F104" s="3" t="s">
        <v>18</v>
      </c>
      <c r="G104" s="3" t="s">
        <v>18</v>
      </c>
    </row>
    <row r="105" spans="1:7" x14ac:dyDescent="0.2">
      <c r="A105" s="13" t="s">
        <v>132</v>
      </c>
      <c r="B105" s="3" t="s">
        <v>27</v>
      </c>
      <c r="C105" s="3" t="s">
        <v>21</v>
      </c>
      <c r="D105" s="3" t="s">
        <v>18</v>
      </c>
      <c r="E105" s="3" t="s">
        <v>17</v>
      </c>
      <c r="F105" s="3" t="s">
        <v>18</v>
      </c>
      <c r="G105" s="3" t="s">
        <v>18</v>
      </c>
    </row>
    <row r="106" spans="1:7" x14ac:dyDescent="0.2">
      <c r="A106" s="13" t="s">
        <v>133</v>
      </c>
      <c r="B106" s="3" t="s">
        <v>27</v>
      </c>
      <c r="C106" s="3" t="s">
        <v>22</v>
      </c>
      <c r="D106" s="3" t="s">
        <v>18</v>
      </c>
      <c r="E106" s="3" t="s">
        <v>17</v>
      </c>
      <c r="F106" s="3" t="s">
        <v>18</v>
      </c>
      <c r="G106" s="3" t="s">
        <v>18</v>
      </c>
    </row>
    <row r="107" spans="1:7" x14ac:dyDescent="0.2">
      <c r="A107" s="13" t="s">
        <v>134</v>
      </c>
      <c r="B107" s="3" t="s">
        <v>27</v>
      </c>
      <c r="C107" s="3" t="s">
        <v>23</v>
      </c>
      <c r="D107" s="3" t="s">
        <v>17</v>
      </c>
      <c r="E107" s="3" t="s">
        <v>17</v>
      </c>
      <c r="F107" s="3" t="s">
        <v>18</v>
      </c>
      <c r="G107" s="3" t="s">
        <v>18</v>
      </c>
    </row>
    <row r="108" spans="1:7" x14ac:dyDescent="0.2">
      <c r="A108" s="13" t="s">
        <v>135</v>
      </c>
      <c r="B108" s="3" t="s">
        <v>27</v>
      </c>
      <c r="C108" s="3" t="s">
        <v>24</v>
      </c>
      <c r="D108" s="3" t="s">
        <v>17</v>
      </c>
      <c r="E108" s="3" t="s">
        <v>17</v>
      </c>
      <c r="F108" s="3" t="s">
        <v>18</v>
      </c>
      <c r="G108" s="3" t="s">
        <v>20</v>
      </c>
    </row>
    <row r="109" spans="1:7" x14ac:dyDescent="0.2">
      <c r="A109" s="13" t="s">
        <v>136</v>
      </c>
      <c r="B109" s="3" t="s">
        <v>27</v>
      </c>
      <c r="C109" s="3" t="s">
        <v>26</v>
      </c>
      <c r="D109" s="3" t="s">
        <v>17</v>
      </c>
      <c r="E109" s="3" t="s">
        <v>17</v>
      </c>
      <c r="F109" s="3" t="s">
        <v>20</v>
      </c>
      <c r="G109" s="3" t="s">
        <v>17</v>
      </c>
    </row>
    <row r="110" spans="1:7" x14ac:dyDescent="0.2">
      <c r="A110" s="13" t="s">
        <v>137</v>
      </c>
      <c r="B110" s="3" t="s">
        <v>16</v>
      </c>
      <c r="C110" s="3">
        <v>1920</v>
      </c>
      <c r="D110" s="3" t="s">
        <v>18</v>
      </c>
      <c r="E110" s="3" t="s">
        <v>19</v>
      </c>
      <c r="F110" s="3" t="s">
        <v>18</v>
      </c>
      <c r="G110" s="3" t="s">
        <v>18</v>
      </c>
    </row>
    <row r="111" spans="1:7" x14ac:dyDescent="0.2">
      <c r="A111" s="13" t="s">
        <v>138</v>
      </c>
      <c r="B111" s="3" t="s">
        <v>16</v>
      </c>
      <c r="C111" s="3" t="s">
        <v>21</v>
      </c>
      <c r="D111" s="3" t="s">
        <v>18</v>
      </c>
      <c r="E111" s="3" t="s">
        <v>17</v>
      </c>
      <c r="F111" s="3" t="s">
        <v>18</v>
      </c>
      <c r="G111" s="3" t="s">
        <v>18</v>
      </c>
    </row>
    <row r="112" spans="1:7" x14ac:dyDescent="0.2">
      <c r="A112" s="13" t="s">
        <v>139</v>
      </c>
      <c r="B112" s="3" t="s">
        <v>16</v>
      </c>
      <c r="C112" s="3" t="s">
        <v>22</v>
      </c>
      <c r="D112" s="3" t="s">
        <v>18</v>
      </c>
      <c r="E112" s="3" t="s">
        <v>17</v>
      </c>
      <c r="F112" s="3" t="s">
        <v>18</v>
      </c>
      <c r="G112" s="3" t="s">
        <v>18</v>
      </c>
    </row>
    <row r="113" spans="1:7" x14ac:dyDescent="0.2">
      <c r="A113" s="13" t="s">
        <v>140</v>
      </c>
      <c r="B113" s="3" t="s">
        <v>16</v>
      </c>
      <c r="C113" s="3" t="s">
        <v>23</v>
      </c>
      <c r="D113" s="3" t="s">
        <v>18</v>
      </c>
      <c r="E113" s="3" t="s">
        <v>17</v>
      </c>
      <c r="F113" s="3" t="s">
        <v>18</v>
      </c>
      <c r="G113" s="3" t="s">
        <v>18</v>
      </c>
    </row>
    <row r="114" spans="1:7" x14ac:dyDescent="0.2">
      <c r="A114" s="13" t="s">
        <v>141</v>
      </c>
      <c r="B114" s="3" t="s">
        <v>16</v>
      </c>
      <c r="C114" s="3" t="s">
        <v>24</v>
      </c>
      <c r="D114" s="3" t="s">
        <v>17</v>
      </c>
      <c r="E114" s="3" t="s">
        <v>17</v>
      </c>
      <c r="F114" s="3" t="s">
        <v>18</v>
      </c>
      <c r="G114" s="3" t="s">
        <v>20</v>
      </c>
    </row>
    <row r="115" spans="1:7" x14ac:dyDescent="0.2">
      <c r="A115" s="13" t="s">
        <v>142</v>
      </c>
      <c r="B115" s="3" t="s">
        <v>16</v>
      </c>
      <c r="C115" s="3" t="s">
        <v>26</v>
      </c>
      <c r="D115" s="3" t="s">
        <v>17</v>
      </c>
      <c r="E115" s="3" t="s">
        <v>17</v>
      </c>
      <c r="F115" s="3" t="s">
        <v>20</v>
      </c>
      <c r="G115" s="3" t="s">
        <v>17</v>
      </c>
    </row>
    <row r="116" spans="1:7" x14ac:dyDescent="0.2">
      <c r="A116" s="13" t="s">
        <v>143</v>
      </c>
      <c r="B116" s="3" t="s">
        <v>27</v>
      </c>
      <c r="C116" s="3">
        <v>1920</v>
      </c>
      <c r="D116" s="3" t="s">
        <v>18</v>
      </c>
      <c r="E116" s="3" t="s">
        <v>17</v>
      </c>
      <c r="F116" s="3" t="s">
        <v>18</v>
      </c>
      <c r="G116" s="3" t="s">
        <v>18</v>
      </c>
    </row>
    <row r="117" spans="1:7" x14ac:dyDescent="0.2">
      <c r="A117" s="13" t="s">
        <v>144</v>
      </c>
      <c r="B117" s="3" t="s">
        <v>27</v>
      </c>
      <c r="C117" s="3" t="s">
        <v>21</v>
      </c>
      <c r="D117" s="3" t="s">
        <v>18</v>
      </c>
      <c r="E117" s="3" t="s">
        <v>17</v>
      </c>
      <c r="F117" s="3" t="s">
        <v>18</v>
      </c>
      <c r="G117" s="3" t="s">
        <v>18</v>
      </c>
    </row>
    <row r="118" spans="1:7" x14ac:dyDescent="0.2">
      <c r="A118" s="13" t="s">
        <v>145</v>
      </c>
      <c r="B118" s="3" t="s">
        <v>27</v>
      </c>
      <c r="C118" s="3" t="s">
        <v>22</v>
      </c>
      <c r="D118" s="3" t="s">
        <v>18</v>
      </c>
      <c r="E118" s="3" t="s">
        <v>17</v>
      </c>
      <c r="F118" s="3" t="s">
        <v>18</v>
      </c>
      <c r="G118" s="3" t="s">
        <v>18</v>
      </c>
    </row>
    <row r="119" spans="1:7" x14ac:dyDescent="0.2">
      <c r="A119" s="13" t="s">
        <v>146</v>
      </c>
      <c r="B119" s="3" t="s">
        <v>27</v>
      </c>
      <c r="C119" s="3" t="s">
        <v>23</v>
      </c>
      <c r="D119" s="3" t="s">
        <v>17</v>
      </c>
      <c r="E119" s="3" t="s">
        <v>17</v>
      </c>
      <c r="F119" s="3" t="s">
        <v>18</v>
      </c>
      <c r="G119" s="3" t="s">
        <v>18</v>
      </c>
    </row>
    <row r="120" spans="1:7" x14ac:dyDescent="0.2">
      <c r="A120" s="13" t="s">
        <v>147</v>
      </c>
      <c r="B120" s="3" t="s">
        <v>27</v>
      </c>
      <c r="C120" s="3" t="s">
        <v>24</v>
      </c>
      <c r="D120" s="3" t="s">
        <v>17</v>
      </c>
      <c r="E120" s="3" t="s">
        <v>17</v>
      </c>
      <c r="F120" s="3" t="s">
        <v>18</v>
      </c>
      <c r="G120" s="3" t="s">
        <v>20</v>
      </c>
    </row>
    <row r="121" spans="1:7" x14ac:dyDescent="0.2">
      <c r="A121" s="13" t="s">
        <v>148</v>
      </c>
      <c r="B121" s="3" t="s">
        <v>27</v>
      </c>
      <c r="C121" s="3" t="s">
        <v>26</v>
      </c>
      <c r="D121" s="3" t="s">
        <v>17</v>
      </c>
      <c r="E121" s="3" t="s">
        <v>17</v>
      </c>
      <c r="F121" s="3" t="s">
        <v>20</v>
      </c>
      <c r="G121" s="3" t="s">
        <v>17</v>
      </c>
    </row>
    <row r="122" spans="1:7" x14ac:dyDescent="0.2">
      <c r="A122" s="13" t="s">
        <v>149</v>
      </c>
      <c r="B122" s="3" t="s">
        <v>16</v>
      </c>
      <c r="C122" s="3">
        <v>1920</v>
      </c>
      <c r="D122" s="3" t="s">
        <v>18</v>
      </c>
      <c r="E122" s="3" t="s">
        <v>19</v>
      </c>
      <c r="F122" s="3" t="s">
        <v>18</v>
      </c>
      <c r="G122" s="3" t="s">
        <v>18</v>
      </c>
    </row>
    <row r="123" spans="1:7" x14ac:dyDescent="0.2">
      <c r="A123" s="13" t="s">
        <v>150</v>
      </c>
      <c r="B123" s="3" t="s">
        <v>16</v>
      </c>
      <c r="C123" s="3" t="s">
        <v>21</v>
      </c>
      <c r="D123" s="3" t="s">
        <v>18</v>
      </c>
      <c r="E123" s="3" t="s">
        <v>17</v>
      </c>
      <c r="F123" s="3" t="s">
        <v>18</v>
      </c>
      <c r="G123" s="3" t="s">
        <v>18</v>
      </c>
    </row>
    <row r="124" spans="1:7" x14ac:dyDescent="0.2">
      <c r="A124" s="13" t="s">
        <v>151</v>
      </c>
      <c r="B124" s="3" t="s">
        <v>16</v>
      </c>
      <c r="C124" s="3" t="s">
        <v>22</v>
      </c>
      <c r="D124" s="3" t="s">
        <v>17</v>
      </c>
      <c r="E124" s="3" t="s">
        <v>17</v>
      </c>
      <c r="F124" s="3" t="s">
        <v>18</v>
      </c>
      <c r="G124" s="3" t="s">
        <v>18</v>
      </c>
    </row>
    <row r="125" spans="1:7" x14ac:dyDescent="0.2">
      <c r="A125" s="13" t="s">
        <v>152</v>
      </c>
      <c r="B125" s="3" t="s">
        <v>16</v>
      </c>
      <c r="C125" s="3" t="s">
        <v>23</v>
      </c>
      <c r="D125" s="3" t="s">
        <v>17</v>
      </c>
      <c r="E125" s="3" t="s">
        <v>17</v>
      </c>
      <c r="F125" s="3" t="s">
        <v>18</v>
      </c>
      <c r="G125" s="3" t="s">
        <v>18</v>
      </c>
    </row>
    <row r="126" spans="1:7" x14ac:dyDescent="0.2">
      <c r="A126" s="13" t="s">
        <v>153</v>
      </c>
      <c r="B126" s="3" t="s">
        <v>16</v>
      </c>
      <c r="C126" s="3" t="s">
        <v>24</v>
      </c>
      <c r="D126" s="3" t="s">
        <v>17</v>
      </c>
      <c r="E126" s="3" t="s">
        <v>17</v>
      </c>
      <c r="F126" s="3" t="s">
        <v>18</v>
      </c>
      <c r="G126" s="3" t="s">
        <v>20</v>
      </c>
    </row>
    <row r="127" spans="1:7" x14ac:dyDescent="0.2">
      <c r="A127" s="13" t="s">
        <v>154</v>
      </c>
      <c r="B127" s="3" t="s">
        <v>16</v>
      </c>
      <c r="C127" s="3" t="s">
        <v>26</v>
      </c>
      <c r="D127" s="3" t="s">
        <v>17</v>
      </c>
      <c r="E127" s="3" t="s">
        <v>17</v>
      </c>
      <c r="F127" s="3" t="s">
        <v>20</v>
      </c>
      <c r="G127" s="3" t="s">
        <v>17</v>
      </c>
    </row>
    <row r="128" spans="1:7" x14ac:dyDescent="0.2">
      <c r="A128" s="13" t="s">
        <v>155</v>
      </c>
      <c r="B128" s="3" t="s">
        <v>27</v>
      </c>
      <c r="C128" s="3">
        <v>1920</v>
      </c>
      <c r="D128" s="3" t="s">
        <v>17</v>
      </c>
      <c r="E128" s="3" t="s">
        <v>17</v>
      </c>
      <c r="F128" s="3" t="s">
        <v>18</v>
      </c>
      <c r="G128" s="3" t="s">
        <v>18</v>
      </c>
    </row>
    <row r="129" spans="1:7" x14ac:dyDescent="0.2">
      <c r="A129" s="13" t="s">
        <v>156</v>
      </c>
      <c r="B129" s="3" t="s">
        <v>27</v>
      </c>
      <c r="C129" s="3" t="s">
        <v>21</v>
      </c>
      <c r="D129" s="3" t="s">
        <v>17</v>
      </c>
      <c r="E129" s="3" t="s">
        <v>17</v>
      </c>
      <c r="F129" s="3" t="s">
        <v>18</v>
      </c>
      <c r="G129" s="3" t="s">
        <v>18</v>
      </c>
    </row>
    <row r="130" spans="1:7" x14ac:dyDescent="0.2">
      <c r="A130" s="13" t="s">
        <v>157</v>
      </c>
      <c r="B130" s="3" t="s">
        <v>27</v>
      </c>
      <c r="C130" s="3" t="s">
        <v>22</v>
      </c>
      <c r="D130" s="3" t="s">
        <v>17</v>
      </c>
      <c r="E130" s="3" t="s">
        <v>17</v>
      </c>
      <c r="F130" s="3" t="s">
        <v>18</v>
      </c>
      <c r="G130" s="3" t="s">
        <v>18</v>
      </c>
    </row>
    <row r="131" spans="1:7" x14ac:dyDescent="0.2">
      <c r="A131" s="13" t="s">
        <v>158</v>
      </c>
      <c r="B131" s="3" t="s">
        <v>27</v>
      </c>
      <c r="C131" s="3" t="s">
        <v>23</v>
      </c>
      <c r="D131" s="3" t="s">
        <v>17</v>
      </c>
      <c r="E131" s="3" t="s">
        <v>17</v>
      </c>
      <c r="F131" s="3" t="s">
        <v>18</v>
      </c>
      <c r="G131" s="3" t="s">
        <v>18</v>
      </c>
    </row>
    <row r="132" spans="1:7" x14ac:dyDescent="0.2">
      <c r="A132" s="13" t="s">
        <v>159</v>
      </c>
      <c r="B132" s="3" t="s">
        <v>27</v>
      </c>
      <c r="C132" s="3" t="s">
        <v>24</v>
      </c>
      <c r="D132" s="3" t="s">
        <v>17</v>
      </c>
      <c r="E132" s="3" t="s">
        <v>17</v>
      </c>
      <c r="F132" s="3" t="s">
        <v>18</v>
      </c>
      <c r="G132" s="3" t="s">
        <v>20</v>
      </c>
    </row>
    <row r="133" spans="1:7" x14ac:dyDescent="0.2">
      <c r="A133" s="13" t="s">
        <v>160</v>
      </c>
      <c r="B133" s="3" t="s">
        <v>27</v>
      </c>
      <c r="C133" s="3" t="s">
        <v>26</v>
      </c>
      <c r="D133" s="3" t="s">
        <v>17</v>
      </c>
      <c r="E133" s="3" t="s">
        <v>17</v>
      </c>
      <c r="F133" s="3" t="s">
        <v>20</v>
      </c>
      <c r="G133" s="3" t="s">
        <v>17</v>
      </c>
    </row>
    <row r="134" spans="1:7" x14ac:dyDescent="0.2">
      <c r="A134" s="13" t="s">
        <v>161</v>
      </c>
      <c r="B134" s="3" t="s">
        <v>16</v>
      </c>
      <c r="C134" s="3">
        <v>1920</v>
      </c>
      <c r="D134" s="3" t="s">
        <v>18</v>
      </c>
      <c r="E134" s="3" t="s">
        <v>19</v>
      </c>
      <c r="F134" s="3" t="s">
        <v>18</v>
      </c>
      <c r="G134" s="3" t="s">
        <v>18</v>
      </c>
    </row>
    <row r="135" spans="1:7" x14ac:dyDescent="0.2">
      <c r="A135" s="13" t="s">
        <v>162</v>
      </c>
      <c r="B135" s="3" t="s">
        <v>16</v>
      </c>
      <c r="C135" s="3" t="s">
        <v>21</v>
      </c>
      <c r="D135" s="3" t="s">
        <v>18</v>
      </c>
      <c r="E135" s="3" t="s">
        <v>19</v>
      </c>
      <c r="F135" s="3" t="s">
        <v>18</v>
      </c>
      <c r="G135" s="3" t="s">
        <v>18</v>
      </c>
    </row>
    <row r="136" spans="1:7" x14ac:dyDescent="0.2">
      <c r="A136" s="13" t="s">
        <v>163</v>
      </c>
      <c r="B136" s="3" t="s">
        <v>16</v>
      </c>
      <c r="C136" s="3" t="s">
        <v>22</v>
      </c>
      <c r="D136" s="3" t="s">
        <v>18</v>
      </c>
      <c r="E136" s="3" t="s">
        <v>19</v>
      </c>
      <c r="F136" s="3" t="s">
        <v>18</v>
      </c>
      <c r="G136" s="3" t="s">
        <v>18</v>
      </c>
    </row>
    <row r="137" spans="1:7" x14ac:dyDescent="0.2">
      <c r="A137" s="13" t="s">
        <v>164</v>
      </c>
      <c r="B137" s="3" t="s">
        <v>16</v>
      </c>
      <c r="C137" s="3" t="s">
        <v>23</v>
      </c>
      <c r="D137" s="3" t="s">
        <v>18</v>
      </c>
      <c r="E137" s="3" t="s">
        <v>19</v>
      </c>
      <c r="F137" s="3" t="s">
        <v>18</v>
      </c>
      <c r="G137" s="3" t="s">
        <v>18</v>
      </c>
    </row>
    <row r="138" spans="1:7" x14ac:dyDescent="0.2">
      <c r="A138" s="13" t="s">
        <v>165</v>
      </c>
      <c r="B138" s="3" t="s">
        <v>16</v>
      </c>
      <c r="C138" s="3" t="s">
        <v>24</v>
      </c>
      <c r="D138" s="3" t="s">
        <v>25</v>
      </c>
      <c r="E138" s="3" t="s">
        <v>19</v>
      </c>
      <c r="F138" s="3" t="s">
        <v>18</v>
      </c>
      <c r="G138" s="3" t="s">
        <v>20</v>
      </c>
    </row>
    <row r="139" spans="1:7" x14ac:dyDescent="0.2">
      <c r="A139" s="13" t="s">
        <v>166</v>
      </c>
      <c r="B139" s="3" t="s">
        <v>16</v>
      </c>
      <c r="C139" s="3" t="s">
        <v>26</v>
      </c>
      <c r="D139" s="3" t="s">
        <v>25</v>
      </c>
      <c r="E139" s="3" t="s">
        <v>19</v>
      </c>
      <c r="F139" s="3" t="s">
        <v>20</v>
      </c>
      <c r="G139" s="3" t="s">
        <v>17</v>
      </c>
    </row>
    <row r="140" spans="1:7" x14ac:dyDescent="0.2">
      <c r="A140" s="13" t="s">
        <v>167</v>
      </c>
      <c r="B140" s="3" t="s">
        <v>27</v>
      </c>
      <c r="C140" s="3">
        <v>1920</v>
      </c>
      <c r="D140" s="3" t="s">
        <v>18</v>
      </c>
      <c r="E140" s="3" t="s">
        <v>19</v>
      </c>
      <c r="F140" s="3" t="s">
        <v>18</v>
      </c>
      <c r="G140" s="3" t="s">
        <v>18</v>
      </c>
    </row>
    <row r="141" spans="1:7" x14ac:dyDescent="0.2">
      <c r="A141" s="13" t="s">
        <v>168</v>
      </c>
      <c r="B141" s="3" t="s">
        <v>27</v>
      </c>
      <c r="C141" s="3" t="s">
        <v>21</v>
      </c>
      <c r="D141" s="3" t="s">
        <v>18</v>
      </c>
      <c r="E141" s="3" t="s">
        <v>19</v>
      </c>
      <c r="F141" s="3" t="s">
        <v>18</v>
      </c>
      <c r="G141" s="3" t="s">
        <v>18</v>
      </c>
    </row>
    <row r="142" spans="1:7" x14ac:dyDescent="0.2">
      <c r="A142" s="13" t="s">
        <v>169</v>
      </c>
      <c r="B142" s="3" t="s">
        <v>27</v>
      </c>
      <c r="C142" s="3" t="s">
        <v>22</v>
      </c>
      <c r="D142" s="3" t="s">
        <v>18</v>
      </c>
      <c r="E142" s="3" t="s">
        <v>19</v>
      </c>
      <c r="F142" s="3" t="s">
        <v>18</v>
      </c>
      <c r="G142" s="3" t="s">
        <v>18</v>
      </c>
    </row>
    <row r="143" spans="1:7" x14ac:dyDescent="0.2">
      <c r="A143" s="13" t="s">
        <v>170</v>
      </c>
      <c r="B143" s="3" t="s">
        <v>27</v>
      </c>
      <c r="C143" s="3" t="s">
        <v>23</v>
      </c>
      <c r="D143" s="3" t="s">
        <v>18</v>
      </c>
      <c r="E143" s="3" t="s">
        <v>19</v>
      </c>
      <c r="F143" s="3" t="s">
        <v>18</v>
      </c>
      <c r="G143" s="3" t="s">
        <v>18</v>
      </c>
    </row>
    <row r="144" spans="1:7" x14ac:dyDescent="0.2">
      <c r="A144" s="13" t="s">
        <v>171</v>
      </c>
      <c r="B144" s="3" t="s">
        <v>27</v>
      </c>
      <c r="C144" s="3" t="s">
        <v>24</v>
      </c>
      <c r="D144" s="3" t="s">
        <v>25</v>
      </c>
      <c r="E144" s="3" t="s">
        <v>19</v>
      </c>
      <c r="F144" s="3" t="s">
        <v>18</v>
      </c>
      <c r="G144" s="3" t="s">
        <v>20</v>
      </c>
    </row>
    <row r="145" spans="1:7" x14ac:dyDescent="0.2">
      <c r="A145" s="13" t="s">
        <v>172</v>
      </c>
      <c r="B145" s="3" t="s">
        <v>27</v>
      </c>
      <c r="C145" s="3" t="s">
        <v>26</v>
      </c>
      <c r="D145" s="3" t="s">
        <v>25</v>
      </c>
      <c r="E145" s="3" t="s">
        <v>19</v>
      </c>
      <c r="F145" s="3" t="s">
        <v>20</v>
      </c>
      <c r="G145" s="3" t="s">
        <v>17</v>
      </c>
    </row>
    <row r="146" spans="1:7" x14ac:dyDescent="0.2">
      <c r="A146" s="13" t="s">
        <v>173</v>
      </c>
      <c r="B146" s="3" t="s">
        <v>16</v>
      </c>
      <c r="C146" s="3">
        <v>1920</v>
      </c>
      <c r="D146" s="3" t="s">
        <v>19</v>
      </c>
      <c r="E146" s="3" t="s">
        <v>17</v>
      </c>
      <c r="F146" s="3" t="s">
        <v>18</v>
      </c>
      <c r="G146" s="3" t="s">
        <v>18</v>
      </c>
    </row>
    <row r="147" spans="1:7" x14ac:dyDescent="0.2">
      <c r="A147" s="13" t="s">
        <v>174</v>
      </c>
      <c r="B147" s="3" t="s">
        <v>16</v>
      </c>
      <c r="C147" s="3" t="s">
        <v>21</v>
      </c>
      <c r="D147" s="3" t="s">
        <v>19</v>
      </c>
      <c r="E147" s="3" t="s">
        <v>17</v>
      </c>
      <c r="F147" s="3" t="s">
        <v>18</v>
      </c>
      <c r="G147" s="3" t="s">
        <v>18</v>
      </c>
    </row>
    <row r="148" spans="1:7" x14ac:dyDescent="0.2">
      <c r="A148" s="13" t="s">
        <v>175</v>
      </c>
      <c r="B148" s="3" t="s">
        <v>16</v>
      </c>
      <c r="C148" s="3" t="s">
        <v>22</v>
      </c>
      <c r="D148" s="3" t="s">
        <v>19</v>
      </c>
      <c r="E148" s="3" t="s">
        <v>17</v>
      </c>
      <c r="F148" s="3" t="s">
        <v>18</v>
      </c>
      <c r="G148" s="3" t="s">
        <v>18</v>
      </c>
    </row>
    <row r="149" spans="1:7" x14ac:dyDescent="0.2">
      <c r="A149" s="13" t="s">
        <v>176</v>
      </c>
      <c r="B149" s="3" t="s">
        <v>16</v>
      </c>
      <c r="C149" s="3" t="s">
        <v>23</v>
      </c>
      <c r="D149" s="3" t="s">
        <v>19</v>
      </c>
      <c r="E149" s="3" t="s">
        <v>17</v>
      </c>
      <c r="F149" s="3" t="s">
        <v>18</v>
      </c>
      <c r="G149" s="3" t="s">
        <v>18</v>
      </c>
    </row>
    <row r="150" spans="1:7" x14ac:dyDescent="0.2">
      <c r="A150" s="13" t="s">
        <v>177</v>
      </c>
      <c r="B150" s="3" t="s">
        <v>16</v>
      </c>
      <c r="C150" s="3" t="s">
        <v>24</v>
      </c>
      <c r="D150" s="3" t="s">
        <v>19</v>
      </c>
      <c r="E150" s="3" t="s">
        <v>17</v>
      </c>
      <c r="F150" s="3" t="s">
        <v>18</v>
      </c>
      <c r="G150" s="3" t="s">
        <v>20</v>
      </c>
    </row>
    <row r="151" spans="1:7" x14ac:dyDescent="0.2">
      <c r="A151" s="13" t="s">
        <v>178</v>
      </c>
      <c r="B151" s="3" t="s">
        <v>16</v>
      </c>
      <c r="C151" s="3" t="s">
        <v>26</v>
      </c>
      <c r="D151" s="3" t="s">
        <v>19</v>
      </c>
      <c r="E151" s="3" t="s">
        <v>20</v>
      </c>
      <c r="F151" s="3" t="s">
        <v>20</v>
      </c>
      <c r="G151" s="3" t="s">
        <v>17</v>
      </c>
    </row>
    <row r="152" spans="1:7" x14ac:dyDescent="0.2">
      <c r="A152" s="13" t="s">
        <v>179</v>
      </c>
      <c r="B152" s="3" t="s">
        <v>27</v>
      </c>
      <c r="C152" s="3">
        <v>1920</v>
      </c>
      <c r="D152" s="3" t="s">
        <v>19</v>
      </c>
      <c r="E152" s="3" t="s">
        <v>17</v>
      </c>
      <c r="F152" s="3" t="s">
        <v>18</v>
      </c>
      <c r="G152" s="3" t="s">
        <v>18</v>
      </c>
    </row>
    <row r="153" spans="1:7" x14ac:dyDescent="0.2">
      <c r="A153" s="13" t="s">
        <v>180</v>
      </c>
      <c r="B153" s="3" t="s">
        <v>27</v>
      </c>
      <c r="C153" s="3" t="s">
        <v>21</v>
      </c>
      <c r="D153" s="3" t="s">
        <v>19</v>
      </c>
      <c r="E153" s="3" t="s">
        <v>17</v>
      </c>
      <c r="F153" s="3" t="s">
        <v>18</v>
      </c>
      <c r="G153" s="3" t="s">
        <v>18</v>
      </c>
    </row>
    <row r="154" spans="1:7" x14ac:dyDescent="0.2">
      <c r="A154" s="13" t="s">
        <v>181</v>
      </c>
      <c r="B154" s="3" t="s">
        <v>27</v>
      </c>
      <c r="C154" s="3" t="s">
        <v>22</v>
      </c>
      <c r="D154" s="3" t="s">
        <v>19</v>
      </c>
      <c r="E154" s="3" t="s">
        <v>17</v>
      </c>
      <c r="F154" s="3" t="s">
        <v>18</v>
      </c>
      <c r="G154" s="3" t="s">
        <v>18</v>
      </c>
    </row>
    <row r="155" spans="1:7" x14ac:dyDescent="0.2">
      <c r="A155" s="13" t="s">
        <v>182</v>
      </c>
      <c r="B155" s="3" t="s">
        <v>27</v>
      </c>
      <c r="C155" s="3" t="s">
        <v>23</v>
      </c>
      <c r="D155" s="3" t="s">
        <v>19</v>
      </c>
      <c r="E155" s="3" t="s">
        <v>17</v>
      </c>
      <c r="F155" s="3" t="s">
        <v>18</v>
      </c>
      <c r="G155" s="3" t="s">
        <v>18</v>
      </c>
    </row>
    <row r="156" spans="1:7" x14ac:dyDescent="0.2">
      <c r="A156" s="13" t="s">
        <v>183</v>
      </c>
      <c r="B156" s="3" t="s">
        <v>27</v>
      </c>
      <c r="C156" s="3" t="s">
        <v>24</v>
      </c>
      <c r="D156" s="3" t="s">
        <v>19</v>
      </c>
      <c r="E156" s="3" t="s">
        <v>17</v>
      </c>
      <c r="F156" s="3" t="s">
        <v>18</v>
      </c>
      <c r="G156" s="3" t="s">
        <v>20</v>
      </c>
    </row>
    <row r="157" spans="1:7" x14ac:dyDescent="0.2">
      <c r="A157" s="13" t="s">
        <v>184</v>
      </c>
      <c r="B157" s="3" t="s">
        <v>27</v>
      </c>
      <c r="C157" s="3" t="s">
        <v>26</v>
      </c>
      <c r="D157" s="3" t="s">
        <v>19</v>
      </c>
      <c r="E157" s="3" t="s">
        <v>17</v>
      </c>
      <c r="F157" s="3" t="s">
        <v>20</v>
      </c>
      <c r="G157" s="3" t="s">
        <v>17</v>
      </c>
    </row>
    <row r="158" spans="1:7" x14ac:dyDescent="0.2">
      <c r="A158" s="13" t="s">
        <v>185</v>
      </c>
      <c r="B158" s="3" t="s">
        <v>16</v>
      </c>
      <c r="C158" s="3">
        <v>1920</v>
      </c>
      <c r="D158" s="3" t="s">
        <v>19</v>
      </c>
      <c r="E158" s="3" t="s">
        <v>19</v>
      </c>
      <c r="F158" s="3" t="s">
        <v>19</v>
      </c>
      <c r="G158" s="3" t="s">
        <v>19</v>
      </c>
    </row>
    <row r="159" spans="1:7" x14ac:dyDescent="0.2">
      <c r="A159" s="13" t="s">
        <v>186</v>
      </c>
      <c r="B159" s="3" t="s">
        <v>16</v>
      </c>
      <c r="C159" s="3" t="s">
        <v>21</v>
      </c>
      <c r="D159" s="3" t="s">
        <v>19</v>
      </c>
      <c r="E159" s="3" t="s">
        <v>19</v>
      </c>
      <c r="F159" s="3" t="s">
        <v>19</v>
      </c>
      <c r="G159" s="3" t="s">
        <v>19</v>
      </c>
    </row>
    <row r="160" spans="1:7" x14ac:dyDescent="0.2">
      <c r="A160" s="13" t="s">
        <v>187</v>
      </c>
      <c r="B160" s="3" t="s">
        <v>16</v>
      </c>
      <c r="C160" s="3" t="s">
        <v>22</v>
      </c>
      <c r="D160" s="3" t="s">
        <v>19</v>
      </c>
      <c r="E160" s="3" t="s">
        <v>19</v>
      </c>
      <c r="F160" s="3" t="s">
        <v>19</v>
      </c>
      <c r="G160" s="3" t="s">
        <v>19</v>
      </c>
    </row>
    <row r="161" spans="1:7" x14ac:dyDescent="0.2">
      <c r="A161" s="13" t="s">
        <v>188</v>
      </c>
      <c r="B161" s="3" t="s">
        <v>16</v>
      </c>
      <c r="C161" s="3" t="s">
        <v>23</v>
      </c>
      <c r="D161" s="3" t="s">
        <v>19</v>
      </c>
      <c r="E161" s="3" t="s">
        <v>19</v>
      </c>
      <c r="F161" s="3" t="s">
        <v>19</v>
      </c>
      <c r="G161" s="3" t="s">
        <v>19</v>
      </c>
    </row>
    <row r="162" spans="1:7" x14ac:dyDescent="0.2">
      <c r="A162" s="13" t="s">
        <v>189</v>
      </c>
      <c r="B162" s="3" t="s">
        <v>16</v>
      </c>
      <c r="C162" s="3" t="s">
        <v>24</v>
      </c>
      <c r="D162" s="3" t="s">
        <v>19</v>
      </c>
      <c r="E162" s="3" t="s">
        <v>19</v>
      </c>
      <c r="F162" s="3" t="s">
        <v>19</v>
      </c>
      <c r="G162" s="3" t="s">
        <v>19</v>
      </c>
    </row>
    <row r="163" spans="1:7" x14ac:dyDescent="0.2">
      <c r="A163" s="13" t="s">
        <v>190</v>
      </c>
      <c r="B163" s="3" t="s">
        <v>16</v>
      </c>
      <c r="C163" s="3" t="s">
        <v>26</v>
      </c>
      <c r="D163" s="3" t="s">
        <v>19</v>
      </c>
      <c r="E163" s="3" t="s">
        <v>19</v>
      </c>
      <c r="F163" s="3" t="s">
        <v>19</v>
      </c>
      <c r="G163" s="3" t="s">
        <v>19</v>
      </c>
    </row>
    <row r="164" spans="1:7" x14ac:dyDescent="0.2">
      <c r="A164" s="13" t="s">
        <v>191</v>
      </c>
      <c r="B164" s="3" t="s">
        <v>27</v>
      </c>
      <c r="C164" s="3">
        <v>1920</v>
      </c>
      <c r="D164" s="3" t="s">
        <v>19</v>
      </c>
      <c r="E164" s="3" t="s">
        <v>19</v>
      </c>
      <c r="F164" s="3" t="s">
        <v>19</v>
      </c>
      <c r="G164" s="3" t="s">
        <v>19</v>
      </c>
    </row>
    <row r="165" spans="1:7" x14ac:dyDescent="0.2">
      <c r="A165" s="13" t="s">
        <v>192</v>
      </c>
      <c r="B165" s="3" t="s">
        <v>27</v>
      </c>
      <c r="C165" s="3" t="s">
        <v>21</v>
      </c>
      <c r="D165" s="3" t="s">
        <v>19</v>
      </c>
      <c r="E165" s="3" t="s">
        <v>19</v>
      </c>
      <c r="F165" s="3" t="s">
        <v>19</v>
      </c>
      <c r="G165" s="3" t="s">
        <v>19</v>
      </c>
    </row>
    <row r="166" spans="1:7" x14ac:dyDescent="0.2">
      <c r="A166" s="13" t="s">
        <v>193</v>
      </c>
      <c r="B166" s="3" t="s">
        <v>27</v>
      </c>
      <c r="C166" s="3" t="s">
        <v>22</v>
      </c>
      <c r="D166" s="3" t="s">
        <v>19</v>
      </c>
      <c r="E166" s="3" t="s">
        <v>19</v>
      </c>
      <c r="F166" s="3" t="s">
        <v>19</v>
      </c>
      <c r="G166" s="3" t="s">
        <v>19</v>
      </c>
    </row>
    <row r="167" spans="1:7" x14ac:dyDescent="0.2">
      <c r="A167" s="13" t="s">
        <v>194</v>
      </c>
      <c r="B167" s="3" t="s">
        <v>27</v>
      </c>
      <c r="C167" s="3" t="s">
        <v>23</v>
      </c>
      <c r="D167" s="3" t="s">
        <v>19</v>
      </c>
      <c r="E167" s="3" t="s">
        <v>19</v>
      </c>
      <c r="F167" s="3" t="s">
        <v>19</v>
      </c>
      <c r="G167" s="3" t="s">
        <v>19</v>
      </c>
    </row>
    <row r="168" spans="1:7" x14ac:dyDescent="0.2">
      <c r="A168" s="13" t="s">
        <v>195</v>
      </c>
      <c r="B168" s="3" t="s">
        <v>27</v>
      </c>
      <c r="C168" s="3" t="s">
        <v>24</v>
      </c>
      <c r="D168" s="3" t="s">
        <v>19</v>
      </c>
      <c r="E168" s="3" t="s">
        <v>19</v>
      </c>
      <c r="F168" s="3" t="s">
        <v>19</v>
      </c>
      <c r="G168" s="3" t="s">
        <v>19</v>
      </c>
    </row>
    <row r="169" spans="1:7" x14ac:dyDescent="0.2">
      <c r="A169" s="13" t="s">
        <v>196</v>
      </c>
      <c r="B169" s="3" t="s">
        <v>27</v>
      </c>
      <c r="C169" s="3" t="s">
        <v>26</v>
      </c>
      <c r="D169" s="3" t="s">
        <v>19</v>
      </c>
      <c r="E169" s="3" t="s">
        <v>19</v>
      </c>
      <c r="F169" s="3" t="s">
        <v>19</v>
      </c>
      <c r="G169" s="3" t="s">
        <v>19</v>
      </c>
    </row>
    <row r="170" spans="1:7" x14ac:dyDescent="0.2">
      <c r="A170" s="13" t="s">
        <v>197</v>
      </c>
      <c r="B170" s="3" t="s">
        <v>16</v>
      </c>
      <c r="C170" s="3">
        <v>1920</v>
      </c>
      <c r="D170" s="3" t="s">
        <v>19</v>
      </c>
      <c r="E170" s="3" t="s">
        <v>17</v>
      </c>
      <c r="F170" s="3" t="s">
        <v>18</v>
      </c>
      <c r="G170" s="3" t="s">
        <v>18</v>
      </c>
    </row>
    <row r="171" spans="1:7" x14ac:dyDescent="0.2">
      <c r="A171" s="13" t="s">
        <v>198</v>
      </c>
      <c r="B171" s="3" t="s">
        <v>16</v>
      </c>
      <c r="C171" s="3" t="s">
        <v>21</v>
      </c>
      <c r="D171" s="3" t="s">
        <v>19</v>
      </c>
      <c r="E171" s="3" t="s">
        <v>17</v>
      </c>
      <c r="F171" s="3" t="s">
        <v>18</v>
      </c>
      <c r="G171" s="3" t="s">
        <v>18</v>
      </c>
    </row>
    <row r="172" spans="1:7" x14ac:dyDescent="0.2">
      <c r="A172" s="13" t="s">
        <v>199</v>
      </c>
      <c r="B172" s="3" t="s">
        <v>16</v>
      </c>
      <c r="C172" s="3" t="s">
        <v>22</v>
      </c>
      <c r="D172" s="3" t="s">
        <v>19</v>
      </c>
      <c r="E172" s="3" t="s">
        <v>17</v>
      </c>
      <c r="F172" s="3" t="s">
        <v>18</v>
      </c>
      <c r="G172" s="3" t="s">
        <v>18</v>
      </c>
    </row>
    <row r="173" spans="1:7" x14ac:dyDescent="0.2">
      <c r="A173" s="13" t="s">
        <v>200</v>
      </c>
      <c r="B173" s="3" t="s">
        <v>16</v>
      </c>
      <c r="C173" s="3" t="s">
        <v>23</v>
      </c>
      <c r="D173" s="3" t="s">
        <v>19</v>
      </c>
      <c r="E173" s="3" t="s">
        <v>17</v>
      </c>
      <c r="F173" s="3" t="s">
        <v>18</v>
      </c>
      <c r="G173" s="3" t="s">
        <v>18</v>
      </c>
    </row>
    <row r="174" spans="1:7" x14ac:dyDescent="0.2">
      <c r="A174" s="13" t="s">
        <v>201</v>
      </c>
      <c r="B174" s="3" t="s">
        <v>16</v>
      </c>
      <c r="C174" s="3" t="s">
        <v>24</v>
      </c>
      <c r="D174" s="3" t="s">
        <v>19</v>
      </c>
      <c r="E174" s="3" t="s">
        <v>17</v>
      </c>
      <c r="F174" s="3" t="s">
        <v>18</v>
      </c>
      <c r="G174" s="3" t="s">
        <v>20</v>
      </c>
    </row>
    <row r="175" spans="1:7" x14ac:dyDescent="0.2">
      <c r="A175" s="13" t="s">
        <v>202</v>
      </c>
      <c r="B175" s="3" t="s">
        <v>16</v>
      </c>
      <c r="C175" s="3" t="s">
        <v>26</v>
      </c>
      <c r="D175" s="3" t="s">
        <v>19</v>
      </c>
      <c r="E175" s="3" t="s">
        <v>17</v>
      </c>
      <c r="F175" s="3" t="s">
        <v>20</v>
      </c>
      <c r="G175" s="3" t="s">
        <v>17</v>
      </c>
    </row>
    <row r="176" spans="1:7" x14ac:dyDescent="0.2">
      <c r="A176" s="13" t="s">
        <v>203</v>
      </c>
      <c r="B176" s="3" t="s">
        <v>27</v>
      </c>
      <c r="C176" s="3">
        <v>1920</v>
      </c>
      <c r="D176" s="3" t="s">
        <v>19</v>
      </c>
      <c r="E176" s="3" t="s">
        <v>17</v>
      </c>
      <c r="F176" s="3" t="s">
        <v>18</v>
      </c>
      <c r="G176" s="3" t="s">
        <v>18</v>
      </c>
    </row>
    <row r="177" spans="1:7" x14ac:dyDescent="0.2">
      <c r="A177" s="13" t="s">
        <v>204</v>
      </c>
      <c r="B177" s="3" t="s">
        <v>27</v>
      </c>
      <c r="C177" s="3" t="s">
        <v>21</v>
      </c>
      <c r="D177" s="3" t="s">
        <v>19</v>
      </c>
      <c r="E177" s="3" t="s">
        <v>17</v>
      </c>
      <c r="F177" s="3" t="s">
        <v>18</v>
      </c>
      <c r="G177" s="3" t="s">
        <v>18</v>
      </c>
    </row>
    <row r="178" spans="1:7" x14ac:dyDescent="0.2">
      <c r="A178" s="13" t="s">
        <v>205</v>
      </c>
      <c r="B178" s="3" t="s">
        <v>27</v>
      </c>
      <c r="C178" s="3" t="s">
        <v>22</v>
      </c>
      <c r="D178" s="3" t="s">
        <v>19</v>
      </c>
      <c r="E178" s="3" t="s">
        <v>17</v>
      </c>
      <c r="F178" s="3" t="s">
        <v>18</v>
      </c>
      <c r="G178" s="3" t="s">
        <v>18</v>
      </c>
    </row>
    <row r="179" spans="1:7" x14ac:dyDescent="0.2">
      <c r="A179" s="13" t="s">
        <v>206</v>
      </c>
      <c r="B179" s="3" t="s">
        <v>27</v>
      </c>
      <c r="C179" s="3" t="s">
        <v>23</v>
      </c>
      <c r="D179" s="3" t="s">
        <v>19</v>
      </c>
      <c r="E179" s="3" t="s">
        <v>17</v>
      </c>
      <c r="F179" s="3" t="s">
        <v>18</v>
      </c>
      <c r="G179" s="3" t="s">
        <v>18</v>
      </c>
    </row>
    <row r="180" spans="1:7" x14ac:dyDescent="0.2">
      <c r="A180" s="13" t="s">
        <v>207</v>
      </c>
      <c r="B180" s="3" t="s">
        <v>27</v>
      </c>
      <c r="C180" s="3" t="s">
        <v>24</v>
      </c>
      <c r="D180" s="3" t="s">
        <v>19</v>
      </c>
      <c r="E180" s="3" t="s">
        <v>17</v>
      </c>
      <c r="F180" s="3" t="s">
        <v>18</v>
      </c>
      <c r="G180" s="3" t="s">
        <v>20</v>
      </c>
    </row>
    <row r="181" spans="1:7" x14ac:dyDescent="0.2">
      <c r="A181" s="13" t="s">
        <v>208</v>
      </c>
      <c r="B181" s="3" t="s">
        <v>27</v>
      </c>
      <c r="C181" s="3" t="s">
        <v>26</v>
      </c>
      <c r="D181" s="3" t="s">
        <v>19</v>
      </c>
      <c r="E181" s="3" t="s">
        <v>17</v>
      </c>
      <c r="F181" s="3" t="s">
        <v>20</v>
      </c>
      <c r="G181" s="3" t="s">
        <v>17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1"/>
  <sheetViews>
    <sheetView zoomScale="85" zoomScaleNormal="85" zoomScalePageLayoutView="85" workbookViewId="0">
      <selection activeCell="K1" sqref="K1:K1048576"/>
    </sheetView>
  </sheetViews>
  <sheetFormatPr baseColWidth="10" defaultColWidth="9.1640625" defaultRowHeight="15" x14ac:dyDescent="0.2"/>
  <cols>
    <col min="1" max="1" width="17" style="17" bestFit="1" customWidth="1"/>
    <col min="2" max="2" width="12" style="4" bestFit="1" customWidth="1"/>
    <col min="3" max="3" width="9.6640625" style="4" bestFit="1" customWidth="1"/>
    <col min="4" max="5" width="5" style="4" bestFit="1" customWidth="1"/>
    <col min="6" max="6" width="9.1640625" style="4"/>
    <col min="7" max="7" width="9.1640625" style="4" customWidth="1"/>
    <col min="8" max="8" width="8.33203125" style="4" customWidth="1"/>
    <col min="9" max="9" width="8.6640625" style="4" customWidth="1"/>
    <col min="10" max="10" width="8.33203125" style="4" customWidth="1"/>
    <col min="11" max="11" width="8.83203125" customWidth="1"/>
    <col min="12" max="16384" width="9.1640625" style="1"/>
  </cols>
  <sheetData>
    <row r="1" spans="1:10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12</v>
      </c>
      <c r="H1" s="13" t="s">
        <v>13</v>
      </c>
      <c r="I1" s="13" t="s">
        <v>14</v>
      </c>
      <c r="J1" s="13" t="s">
        <v>15</v>
      </c>
    </row>
    <row r="2" spans="1:10" x14ac:dyDescent="0.2">
      <c r="A2" s="13" t="s">
        <v>29</v>
      </c>
      <c r="B2" s="3" t="s">
        <v>16</v>
      </c>
      <c r="C2" s="3">
        <v>1920</v>
      </c>
      <c r="D2" s="3">
        <v>0.82</v>
      </c>
      <c r="E2" s="3">
        <v>0.82</v>
      </c>
      <c r="F2" s="3" t="s">
        <v>17</v>
      </c>
      <c r="G2" s="3">
        <v>0.3</v>
      </c>
      <c r="H2" s="3">
        <v>0.3</v>
      </c>
      <c r="I2" s="3">
        <v>0.35</v>
      </c>
      <c r="J2" s="3">
        <v>1.5</v>
      </c>
    </row>
    <row r="3" spans="1:10" x14ac:dyDescent="0.2">
      <c r="A3" s="13" t="s">
        <v>30</v>
      </c>
      <c r="B3" s="3" t="s">
        <v>16</v>
      </c>
      <c r="C3" s="3" t="s">
        <v>21</v>
      </c>
      <c r="D3" s="3">
        <v>0.82</v>
      </c>
      <c r="E3" s="3">
        <v>0.82</v>
      </c>
      <c r="F3" s="3" t="s">
        <v>20</v>
      </c>
      <c r="G3" s="3">
        <v>0.3</v>
      </c>
      <c r="H3" s="3">
        <v>0.3</v>
      </c>
      <c r="I3" s="3">
        <v>0.35</v>
      </c>
      <c r="J3" s="3">
        <v>1.5</v>
      </c>
    </row>
    <row r="4" spans="1:10" x14ac:dyDescent="0.2">
      <c r="A4" s="13" t="s">
        <v>31</v>
      </c>
      <c r="B4" s="3" t="s">
        <v>16</v>
      </c>
      <c r="C4" s="3" t="s">
        <v>22</v>
      </c>
      <c r="D4" s="3">
        <v>0.82</v>
      </c>
      <c r="E4" s="3">
        <v>0.82</v>
      </c>
      <c r="F4" s="3" t="s">
        <v>20</v>
      </c>
      <c r="G4" s="3">
        <v>0.3</v>
      </c>
      <c r="H4" s="3">
        <v>0.3</v>
      </c>
      <c r="I4" s="3">
        <v>0.35</v>
      </c>
      <c r="J4" s="3">
        <v>1.5</v>
      </c>
    </row>
    <row r="5" spans="1:10" x14ac:dyDescent="0.2">
      <c r="A5" s="13" t="s">
        <v>32</v>
      </c>
      <c r="B5" s="3" t="s">
        <v>16</v>
      </c>
      <c r="C5" s="3" t="s">
        <v>23</v>
      </c>
      <c r="D5" s="3">
        <v>0.82</v>
      </c>
      <c r="E5" s="3">
        <v>0.82</v>
      </c>
      <c r="F5" s="3" t="s">
        <v>17</v>
      </c>
      <c r="G5" s="3">
        <v>0.3</v>
      </c>
      <c r="H5" s="3">
        <v>0.3</v>
      </c>
      <c r="I5" s="3">
        <v>0.35</v>
      </c>
      <c r="J5" s="3">
        <v>1.5</v>
      </c>
    </row>
    <row r="6" spans="1:10" x14ac:dyDescent="0.2">
      <c r="A6" s="13" t="s">
        <v>33</v>
      </c>
      <c r="B6" s="3" t="s">
        <v>16</v>
      </c>
      <c r="C6" s="3" t="s">
        <v>24</v>
      </c>
      <c r="D6" s="3">
        <v>0.82</v>
      </c>
      <c r="E6" s="3">
        <v>0.82</v>
      </c>
      <c r="F6" s="3" t="s">
        <v>17</v>
      </c>
      <c r="G6" s="3">
        <v>0.2</v>
      </c>
      <c r="H6" s="3">
        <v>0.2</v>
      </c>
      <c r="I6" s="3">
        <v>0.28000000000000003</v>
      </c>
      <c r="J6" s="3">
        <v>1.3</v>
      </c>
    </row>
    <row r="7" spans="1:10" x14ac:dyDescent="0.2">
      <c r="A7" s="13" t="s">
        <v>34</v>
      </c>
      <c r="B7" s="3" t="s">
        <v>16</v>
      </c>
      <c r="C7" s="3" t="s">
        <v>26</v>
      </c>
      <c r="D7" s="3">
        <v>0.82</v>
      </c>
      <c r="E7" s="3">
        <v>0.82</v>
      </c>
      <c r="F7" s="3" t="s">
        <v>17</v>
      </c>
      <c r="G7" s="3">
        <v>0.11</v>
      </c>
      <c r="H7" s="3">
        <v>0.09</v>
      </c>
      <c r="I7" s="3">
        <v>0.15</v>
      </c>
      <c r="J7" s="3">
        <v>0.9</v>
      </c>
    </row>
    <row r="8" spans="1:10" x14ac:dyDescent="0.2">
      <c r="A8" s="13" t="s">
        <v>35</v>
      </c>
      <c r="B8" s="3" t="s">
        <v>27</v>
      </c>
      <c r="C8" s="3">
        <v>1920</v>
      </c>
      <c r="D8" s="3">
        <v>0.82</v>
      </c>
      <c r="E8" s="3">
        <v>0.82</v>
      </c>
      <c r="F8" s="3" t="s">
        <v>17</v>
      </c>
      <c r="G8" s="3">
        <v>0.2</v>
      </c>
      <c r="H8" s="3">
        <v>0.2</v>
      </c>
      <c r="I8" s="3">
        <v>0.28000000000000003</v>
      </c>
      <c r="J8" s="3">
        <v>1.3</v>
      </c>
    </row>
    <row r="9" spans="1:10" x14ac:dyDescent="0.2">
      <c r="A9" s="13" t="s">
        <v>36</v>
      </c>
      <c r="B9" s="3" t="s">
        <v>27</v>
      </c>
      <c r="C9" s="3" t="s">
        <v>21</v>
      </c>
      <c r="D9" s="3">
        <v>0.82</v>
      </c>
      <c r="E9" s="3">
        <v>0.82</v>
      </c>
      <c r="F9" s="3" t="s">
        <v>20</v>
      </c>
      <c r="G9" s="3">
        <v>0.2</v>
      </c>
      <c r="H9" s="3">
        <v>0.2</v>
      </c>
      <c r="I9" s="3">
        <v>0.28000000000000003</v>
      </c>
      <c r="J9" s="3">
        <v>1.3</v>
      </c>
    </row>
    <row r="10" spans="1:10" x14ac:dyDescent="0.2">
      <c r="A10" s="13" t="s">
        <v>37</v>
      </c>
      <c r="B10" s="3" t="s">
        <v>27</v>
      </c>
      <c r="C10" s="3" t="s">
        <v>22</v>
      </c>
      <c r="D10" s="3">
        <v>0.82</v>
      </c>
      <c r="E10" s="3">
        <v>0.82</v>
      </c>
      <c r="F10" s="3" t="s">
        <v>20</v>
      </c>
      <c r="G10" s="3">
        <v>0.2</v>
      </c>
      <c r="H10" s="3">
        <v>0.2</v>
      </c>
      <c r="I10" s="3">
        <v>0.28000000000000003</v>
      </c>
      <c r="J10" s="3">
        <v>1.3</v>
      </c>
    </row>
    <row r="11" spans="1:10" x14ac:dyDescent="0.2">
      <c r="A11" s="13" t="s">
        <v>38</v>
      </c>
      <c r="B11" s="3" t="s">
        <v>27</v>
      </c>
      <c r="C11" s="3" t="s">
        <v>23</v>
      </c>
      <c r="D11" s="3">
        <v>0.82</v>
      </c>
      <c r="E11" s="3">
        <v>0.82</v>
      </c>
      <c r="F11" s="3" t="s">
        <v>17</v>
      </c>
      <c r="G11" s="3">
        <v>0.2</v>
      </c>
      <c r="H11" s="3">
        <v>0.2</v>
      </c>
      <c r="I11" s="3">
        <v>0.28000000000000003</v>
      </c>
      <c r="J11" s="3">
        <v>1.3</v>
      </c>
    </row>
    <row r="12" spans="1:10" x14ac:dyDescent="0.2">
      <c r="A12" s="13" t="s">
        <v>39</v>
      </c>
      <c r="B12" s="3" t="s">
        <v>27</v>
      </c>
      <c r="C12" s="3" t="s">
        <v>24</v>
      </c>
      <c r="D12" s="3">
        <v>0.82</v>
      </c>
      <c r="E12" s="3">
        <v>0.82</v>
      </c>
      <c r="F12" s="3" t="s">
        <v>17</v>
      </c>
      <c r="G12" s="3">
        <v>0.2</v>
      </c>
      <c r="H12" s="3">
        <v>0.2</v>
      </c>
      <c r="I12" s="3">
        <v>0.28000000000000003</v>
      </c>
      <c r="J12" s="3">
        <v>1.3</v>
      </c>
    </row>
    <row r="13" spans="1:10" x14ac:dyDescent="0.2">
      <c r="A13" s="13" t="s">
        <v>40</v>
      </c>
      <c r="B13" s="3" t="s">
        <v>27</v>
      </c>
      <c r="C13" s="3" t="s">
        <v>26</v>
      </c>
      <c r="D13" s="3">
        <v>0.82</v>
      </c>
      <c r="E13" s="3">
        <v>0.82</v>
      </c>
      <c r="F13" s="3" t="s">
        <v>17</v>
      </c>
      <c r="G13" s="3">
        <v>0.15</v>
      </c>
      <c r="H13" s="3">
        <v>0.15</v>
      </c>
      <c r="I13" s="3">
        <v>0.2</v>
      </c>
      <c r="J13" s="3">
        <v>0.9</v>
      </c>
    </row>
    <row r="14" spans="1:10" x14ac:dyDescent="0.2">
      <c r="A14" s="13" t="s">
        <v>53</v>
      </c>
      <c r="B14" s="3" t="s">
        <v>16</v>
      </c>
      <c r="C14" s="3">
        <v>1920</v>
      </c>
      <c r="D14" s="3">
        <v>0.85</v>
      </c>
      <c r="E14" s="3">
        <v>0.85</v>
      </c>
      <c r="F14" s="3" t="s">
        <v>17</v>
      </c>
      <c r="G14" s="3">
        <v>0.3</v>
      </c>
      <c r="H14" s="3">
        <v>0.3</v>
      </c>
      <c r="I14" s="3">
        <v>0.35</v>
      </c>
      <c r="J14" s="3">
        <v>1.5</v>
      </c>
    </row>
    <row r="15" spans="1:10" x14ac:dyDescent="0.2">
      <c r="A15" s="13" t="s">
        <v>54</v>
      </c>
      <c r="B15" s="3" t="s">
        <v>16</v>
      </c>
      <c r="C15" s="3" t="s">
        <v>21</v>
      </c>
      <c r="D15" s="3">
        <v>0.85</v>
      </c>
      <c r="E15" s="3">
        <v>0.85</v>
      </c>
      <c r="F15" s="3" t="s">
        <v>20</v>
      </c>
      <c r="G15" s="3">
        <v>0.3</v>
      </c>
      <c r="H15" s="3">
        <v>0.3</v>
      </c>
      <c r="I15" s="3">
        <v>0.35</v>
      </c>
      <c r="J15" s="3">
        <v>1.5</v>
      </c>
    </row>
    <row r="16" spans="1:10" x14ac:dyDescent="0.2">
      <c r="A16" s="13" t="s">
        <v>55</v>
      </c>
      <c r="B16" s="3" t="s">
        <v>16</v>
      </c>
      <c r="C16" s="3" t="s">
        <v>22</v>
      </c>
      <c r="D16" s="3">
        <v>0.85</v>
      </c>
      <c r="E16" s="3">
        <v>0.85</v>
      </c>
      <c r="F16" s="3" t="s">
        <v>20</v>
      </c>
      <c r="G16" s="3">
        <v>0.3</v>
      </c>
      <c r="H16" s="3">
        <v>0.3</v>
      </c>
      <c r="I16" s="3">
        <v>0.35</v>
      </c>
      <c r="J16" s="3">
        <v>1.5</v>
      </c>
    </row>
    <row r="17" spans="1:10" x14ac:dyDescent="0.2">
      <c r="A17" s="13" t="s">
        <v>56</v>
      </c>
      <c r="B17" s="3" t="s">
        <v>16</v>
      </c>
      <c r="C17" s="3" t="s">
        <v>23</v>
      </c>
      <c r="D17" s="3">
        <v>0.85</v>
      </c>
      <c r="E17" s="3">
        <v>0.85</v>
      </c>
      <c r="F17" s="3" t="s">
        <v>17</v>
      </c>
      <c r="G17" s="3">
        <v>0.3</v>
      </c>
      <c r="H17" s="3">
        <v>0.3</v>
      </c>
      <c r="I17" s="3">
        <v>0.35</v>
      </c>
      <c r="J17" s="3">
        <v>1.5</v>
      </c>
    </row>
    <row r="18" spans="1:10" x14ac:dyDescent="0.2">
      <c r="A18" s="13" t="s">
        <v>57</v>
      </c>
      <c r="B18" s="3" t="s">
        <v>16</v>
      </c>
      <c r="C18" s="3" t="s">
        <v>24</v>
      </c>
      <c r="D18" s="3">
        <v>0.85</v>
      </c>
      <c r="E18" s="3">
        <v>0.85</v>
      </c>
      <c r="F18" s="3" t="s">
        <v>17</v>
      </c>
      <c r="G18" s="3">
        <v>0.2</v>
      </c>
      <c r="H18" s="3">
        <v>0.2</v>
      </c>
      <c r="I18" s="3">
        <v>0.28000000000000003</v>
      </c>
      <c r="J18" s="3">
        <v>1.3</v>
      </c>
    </row>
    <row r="19" spans="1:10" x14ac:dyDescent="0.2">
      <c r="A19" s="13" t="s">
        <v>58</v>
      </c>
      <c r="B19" s="3" t="s">
        <v>16</v>
      </c>
      <c r="C19" s="3" t="s">
        <v>26</v>
      </c>
      <c r="D19" s="3">
        <v>0.85</v>
      </c>
      <c r="E19" s="3">
        <v>0.85</v>
      </c>
      <c r="F19" s="3" t="s">
        <v>17</v>
      </c>
      <c r="G19" s="3">
        <v>0.11</v>
      </c>
      <c r="H19" s="3">
        <v>0.09</v>
      </c>
      <c r="I19" s="3">
        <v>0.15</v>
      </c>
      <c r="J19" s="3">
        <v>0.9</v>
      </c>
    </row>
    <row r="20" spans="1:10" x14ac:dyDescent="0.2">
      <c r="A20" s="13" t="s">
        <v>59</v>
      </c>
      <c r="B20" s="3" t="s">
        <v>27</v>
      </c>
      <c r="C20" s="3">
        <v>1920</v>
      </c>
      <c r="D20" s="3">
        <v>0.85</v>
      </c>
      <c r="E20" s="3">
        <v>0.85</v>
      </c>
      <c r="F20" s="3" t="s">
        <v>17</v>
      </c>
      <c r="G20" s="3">
        <v>0.2</v>
      </c>
      <c r="H20" s="3">
        <v>0.2</v>
      </c>
      <c r="I20" s="3">
        <v>0.28000000000000003</v>
      </c>
      <c r="J20" s="3">
        <v>1.3</v>
      </c>
    </row>
    <row r="21" spans="1:10" x14ac:dyDescent="0.2">
      <c r="A21" s="13" t="s">
        <v>60</v>
      </c>
      <c r="B21" s="3" t="s">
        <v>27</v>
      </c>
      <c r="C21" s="3" t="s">
        <v>21</v>
      </c>
      <c r="D21" s="3">
        <v>0.85</v>
      </c>
      <c r="E21" s="3">
        <v>0.85</v>
      </c>
      <c r="F21" s="3" t="s">
        <v>20</v>
      </c>
      <c r="G21" s="3">
        <v>0.2</v>
      </c>
      <c r="H21" s="3">
        <v>0.2</v>
      </c>
      <c r="I21" s="3">
        <v>0.28000000000000003</v>
      </c>
      <c r="J21" s="3">
        <v>1.3</v>
      </c>
    </row>
    <row r="22" spans="1:10" x14ac:dyDescent="0.2">
      <c r="A22" s="13" t="s">
        <v>61</v>
      </c>
      <c r="B22" s="3" t="s">
        <v>27</v>
      </c>
      <c r="C22" s="3" t="s">
        <v>22</v>
      </c>
      <c r="D22" s="3">
        <v>0.85</v>
      </c>
      <c r="E22" s="3">
        <v>0.85</v>
      </c>
      <c r="F22" s="3" t="s">
        <v>20</v>
      </c>
      <c r="G22" s="3">
        <v>0.2</v>
      </c>
      <c r="H22" s="3">
        <v>0.2</v>
      </c>
      <c r="I22" s="3">
        <v>0.28000000000000003</v>
      </c>
      <c r="J22" s="3">
        <v>1.3</v>
      </c>
    </row>
    <row r="23" spans="1:10" x14ac:dyDescent="0.2">
      <c r="A23" s="13" t="s">
        <v>62</v>
      </c>
      <c r="B23" s="3" t="s">
        <v>27</v>
      </c>
      <c r="C23" s="3" t="s">
        <v>23</v>
      </c>
      <c r="D23" s="3">
        <v>0.85</v>
      </c>
      <c r="E23" s="3">
        <v>0.85</v>
      </c>
      <c r="F23" s="3" t="s">
        <v>17</v>
      </c>
      <c r="G23" s="3">
        <v>0.2</v>
      </c>
      <c r="H23" s="3">
        <v>0.2</v>
      </c>
      <c r="I23" s="3">
        <v>0.28000000000000003</v>
      </c>
      <c r="J23" s="3">
        <v>1.3</v>
      </c>
    </row>
    <row r="24" spans="1:10" x14ac:dyDescent="0.2">
      <c r="A24" s="13" t="s">
        <v>63</v>
      </c>
      <c r="B24" s="3" t="s">
        <v>27</v>
      </c>
      <c r="C24" s="3" t="s">
        <v>24</v>
      </c>
      <c r="D24" s="3">
        <v>0.9</v>
      </c>
      <c r="E24" s="3">
        <v>0.9</v>
      </c>
      <c r="F24" s="3" t="s">
        <v>17</v>
      </c>
      <c r="G24" s="3">
        <v>0.2</v>
      </c>
      <c r="H24" s="3">
        <v>0.2</v>
      </c>
      <c r="I24" s="3">
        <v>0.28000000000000003</v>
      </c>
      <c r="J24" s="3">
        <v>1.3</v>
      </c>
    </row>
    <row r="25" spans="1:10" x14ac:dyDescent="0.2">
      <c r="A25" s="13" t="s">
        <v>64</v>
      </c>
      <c r="B25" s="3" t="s">
        <v>27</v>
      </c>
      <c r="C25" s="3" t="s">
        <v>26</v>
      </c>
      <c r="D25" s="3">
        <v>0.9</v>
      </c>
      <c r="E25" s="3">
        <v>0.9</v>
      </c>
      <c r="F25" s="3" t="s">
        <v>17</v>
      </c>
      <c r="G25" s="3">
        <v>0.15</v>
      </c>
      <c r="H25" s="3">
        <v>0.15</v>
      </c>
      <c r="I25" s="3">
        <v>0.2</v>
      </c>
      <c r="J25" s="3">
        <v>0.9</v>
      </c>
    </row>
    <row r="26" spans="1:10" x14ac:dyDescent="0.2">
      <c r="A26" s="13" t="s">
        <v>41</v>
      </c>
      <c r="B26" s="3" t="s">
        <v>16</v>
      </c>
      <c r="C26" s="3" t="s">
        <v>28</v>
      </c>
      <c r="D26" s="3">
        <v>0.9</v>
      </c>
      <c r="E26" s="3">
        <v>0.9</v>
      </c>
      <c r="F26" s="3" t="s">
        <v>17</v>
      </c>
      <c r="G26" s="3">
        <v>1.5</v>
      </c>
      <c r="H26" s="3">
        <v>1</v>
      </c>
      <c r="I26" s="3">
        <v>1.2</v>
      </c>
      <c r="J26" s="3">
        <v>2.9</v>
      </c>
    </row>
    <row r="27" spans="1:10" x14ac:dyDescent="0.2">
      <c r="A27" s="13" t="s">
        <v>42</v>
      </c>
      <c r="B27" s="3" t="s">
        <v>16</v>
      </c>
      <c r="C27" s="3" t="s">
        <v>21</v>
      </c>
      <c r="D27" s="3">
        <v>0.9</v>
      </c>
      <c r="E27" s="3">
        <v>0.9</v>
      </c>
      <c r="F27" s="3" t="s">
        <v>20</v>
      </c>
      <c r="G27" s="3">
        <v>1.5</v>
      </c>
      <c r="H27" s="3">
        <v>1</v>
      </c>
      <c r="I27" s="3">
        <v>1.2</v>
      </c>
      <c r="J27" s="3">
        <v>2.9</v>
      </c>
    </row>
    <row r="28" spans="1:10" x14ac:dyDescent="0.2">
      <c r="A28" s="13" t="s">
        <v>43</v>
      </c>
      <c r="B28" s="3" t="s">
        <v>16</v>
      </c>
      <c r="C28" s="3" t="s">
        <v>22</v>
      </c>
      <c r="D28" s="3">
        <v>0.9</v>
      </c>
      <c r="E28" s="3">
        <v>0.9</v>
      </c>
      <c r="F28" s="3" t="s">
        <v>20</v>
      </c>
      <c r="G28" s="3">
        <v>1.2</v>
      </c>
      <c r="H28" s="3">
        <v>0.45</v>
      </c>
      <c r="I28" s="3">
        <v>0.9</v>
      </c>
      <c r="J28" s="3">
        <v>2.9</v>
      </c>
    </row>
    <row r="29" spans="1:10" x14ac:dyDescent="0.2">
      <c r="A29" s="13" t="s">
        <v>44</v>
      </c>
      <c r="B29" s="3" t="s">
        <v>16</v>
      </c>
      <c r="C29" s="3" t="s">
        <v>23</v>
      </c>
      <c r="D29" s="3">
        <v>0.9</v>
      </c>
      <c r="E29" s="3">
        <v>0.9</v>
      </c>
      <c r="F29" s="3" t="s">
        <v>17</v>
      </c>
      <c r="G29" s="3">
        <v>0.85</v>
      </c>
      <c r="H29" s="3">
        <v>0.3</v>
      </c>
      <c r="I29" s="3">
        <v>0.4</v>
      </c>
      <c r="J29" s="3">
        <v>1.9</v>
      </c>
    </row>
    <row r="30" spans="1:10" x14ac:dyDescent="0.2">
      <c r="A30" s="13" t="s">
        <v>45</v>
      </c>
      <c r="B30" s="3" t="s">
        <v>16</v>
      </c>
      <c r="C30" s="3" t="s">
        <v>24</v>
      </c>
      <c r="D30" s="3">
        <v>0.9</v>
      </c>
      <c r="E30" s="3">
        <v>0.9</v>
      </c>
      <c r="F30" s="3" t="s">
        <v>17</v>
      </c>
      <c r="G30" s="3">
        <v>0.2</v>
      </c>
      <c r="H30" s="3">
        <v>0.2</v>
      </c>
      <c r="I30" s="3">
        <v>0.28000000000000003</v>
      </c>
      <c r="J30" s="3">
        <v>1.3</v>
      </c>
    </row>
    <row r="31" spans="1:10" x14ac:dyDescent="0.2">
      <c r="A31" s="13" t="s">
        <v>46</v>
      </c>
      <c r="B31" s="3" t="s">
        <v>16</v>
      </c>
      <c r="C31" s="3" t="s">
        <v>26</v>
      </c>
      <c r="D31" s="3">
        <v>0.9</v>
      </c>
      <c r="E31" s="3">
        <v>0.9</v>
      </c>
      <c r="F31" s="3" t="s">
        <v>17</v>
      </c>
      <c r="G31" s="3">
        <v>0.11</v>
      </c>
      <c r="H31" s="3">
        <v>0.09</v>
      </c>
      <c r="I31" s="3">
        <v>0.15</v>
      </c>
      <c r="J31" s="3">
        <v>0.9</v>
      </c>
    </row>
    <row r="32" spans="1:10" x14ac:dyDescent="0.2">
      <c r="A32" s="13" t="s">
        <v>47</v>
      </c>
      <c r="B32" s="3" t="s">
        <v>27</v>
      </c>
      <c r="C32" s="3">
        <v>1920</v>
      </c>
      <c r="D32" s="3">
        <v>0.9</v>
      </c>
      <c r="E32" s="3">
        <v>0.9</v>
      </c>
      <c r="F32" s="3" t="s">
        <v>17</v>
      </c>
      <c r="G32" s="3">
        <v>0.2</v>
      </c>
      <c r="H32" s="3">
        <v>0.2</v>
      </c>
      <c r="I32" s="3">
        <v>0.28000000000000003</v>
      </c>
      <c r="J32" s="3">
        <v>1.3</v>
      </c>
    </row>
    <row r="33" spans="1:10" x14ac:dyDescent="0.2">
      <c r="A33" s="13" t="s">
        <v>48</v>
      </c>
      <c r="B33" s="3" t="s">
        <v>27</v>
      </c>
      <c r="C33" s="3" t="s">
        <v>21</v>
      </c>
      <c r="D33" s="3">
        <v>0.9</v>
      </c>
      <c r="E33" s="3">
        <v>0.9</v>
      </c>
      <c r="F33" s="3" t="s">
        <v>20</v>
      </c>
      <c r="G33" s="3">
        <v>0.2</v>
      </c>
      <c r="H33" s="3">
        <v>0.2</v>
      </c>
      <c r="I33" s="3">
        <v>0.28000000000000003</v>
      </c>
      <c r="J33" s="3">
        <v>1.3</v>
      </c>
    </row>
    <row r="34" spans="1:10" x14ac:dyDescent="0.2">
      <c r="A34" s="13" t="s">
        <v>49</v>
      </c>
      <c r="B34" s="3" t="s">
        <v>27</v>
      </c>
      <c r="C34" s="3" t="s">
        <v>22</v>
      </c>
      <c r="D34" s="3">
        <v>0.9</v>
      </c>
      <c r="E34" s="3">
        <v>0.9</v>
      </c>
      <c r="F34" s="3" t="s">
        <v>20</v>
      </c>
      <c r="G34" s="3">
        <v>0.2</v>
      </c>
      <c r="H34" s="3">
        <v>0.2</v>
      </c>
      <c r="I34" s="3">
        <v>0.28000000000000003</v>
      </c>
      <c r="J34" s="3">
        <v>1.3</v>
      </c>
    </row>
    <row r="35" spans="1:10" x14ac:dyDescent="0.2">
      <c r="A35" s="13" t="s">
        <v>50</v>
      </c>
      <c r="B35" s="3" t="s">
        <v>27</v>
      </c>
      <c r="C35" s="3" t="s">
        <v>23</v>
      </c>
      <c r="D35" s="3">
        <v>0.9</v>
      </c>
      <c r="E35" s="3">
        <v>0.9</v>
      </c>
      <c r="F35" s="3" t="s">
        <v>17</v>
      </c>
      <c r="G35" s="3">
        <v>0.2</v>
      </c>
      <c r="H35" s="3">
        <v>0.2</v>
      </c>
      <c r="I35" s="3">
        <v>0.28000000000000003</v>
      </c>
      <c r="J35" s="3">
        <v>1.3</v>
      </c>
    </row>
    <row r="36" spans="1:10" x14ac:dyDescent="0.2">
      <c r="A36" s="13" t="s">
        <v>51</v>
      </c>
      <c r="B36" s="3" t="s">
        <v>27</v>
      </c>
      <c r="C36" s="3" t="s">
        <v>24</v>
      </c>
      <c r="D36" s="3">
        <v>0.9</v>
      </c>
      <c r="E36" s="3">
        <v>0.9</v>
      </c>
      <c r="F36" s="3" t="s">
        <v>17</v>
      </c>
      <c r="G36" s="3">
        <v>0.2</v>
      </c>
      <c r="H36" s="3">
        <v>0.2</v>
      </c>
      <c r="I36" s="3">
        <v>0.28000000000000003</v>
      </c>
      <c r="J36" s="3">
        <v>1.3</v>
      </c>
    </row>
    <row r="37" spans="1:10" x14ac:dyDescent="0.2">
      <c r="A37" s="13" t="s">
        <v>52</v>
      </c>
      <c r="B37" s="3" t="s">
        <v>27</v>
      </c>
      <c r="C37" s="3" t="s">
        <v>26</v>
      </c>
      <c r="D37" s="3">
        <v>0.9</v>
      </c>
      <c r="E37" s="3">
        <v>0.9</v>
      </c>
      <c r="F37" s="3" t="s">
        <v>17</v>
      </c>
      <c r="G37" s="3">
        <v>0.15</v>
      </c>
      <c r="H37" s="3">
        <v>0.15</v>
      </c>
      <c r="I37" s="3">
        <v>0.2</v>
      </c>
      <c r="J37" s="3">
        <v>0.9</v>
      </c>
    </row>
    <row r="38" spans="1:10" x14ac:dyDescent="0.2">
      <c r="A38" s="13" t="s">
        <v>65</v>
      </c>
      <c r="B38" s="3" t="s">
        <v>16</v>
      </c>
      <c r="C38" s="3">
        <v>1920</v>
      </c>
      <c r="D38" s="3">
        <v>0.9</v>
      </c>
      <c r="E38" s="3">
        <v>0.9</v>
      </c>
      <c r="F38" s="3" t="s">
        <v>17</v>
      </c>
      <c r="G38" s="3">
        <v>1.5</v>
      </c>
      <c r="H38" s="3">
        <v>1</v>
      </c>
      <c r="I38" s="3">
        <v>1.2</v>
      </c>
      <c r="J38" s="3">
        <v>2.9</v>
      </c>
    </row>
    <row r="39" spans="1:10" x14ac:dyDescent="0.2">
      <c r="A39" s="13" t="s">
        <v>66</v>
      </c>
      <c r="B39" s="3" t="s">
        <v>16</v>
      </c>
      <c r="C39" s="3" t="s">
        <v>21</v>
      </c>
      <c r="D39" s="3">
        <v>0.9</v>
      </c>
      <c r="E39" s="3">
        <v>0.9</v>
      </c>
      <c r="F39" s="3" t="s">
        <v>20</v>
      </c>
      <c r="G39" s="3">
        <v>0.5</v>
      </c>
      <c r="H39" s="3">
        <v>0.4</v>
      </c>
      <c r="I39" s="3">
        <v>2</v>
      </c>
      <c r="J39" s="3">
        <v>2.7</v>
      </c>
    </row>
    <row r="40" spans="1:10" x14ac:dyDescent="0.2">
      <c r="A40" s="13" t="s">
        <v>67</v>
      </c>
      <c r="B40" s="3" t="s">
        <v>16</v>
      </c>
      <c r="C40" s="3" t="s">
        <v>22</v>
      </c>
      <c r="D40" s="3">
        <v>0.9</v>
      </c>
      <c r="E40" s="3">
        <v>0.9</v>
      </c>
      <c r="F40" s="3" t="s">
        <v>20</v>
      </c>
      <c r="G40" s="3">
        <v>0.5</v>
      </c>
      <c r="H40" s="3">
        <v>0.4</v>
      </c>
      <c r="I40" s="3">
        <v>1.79</v>
      </c>
      <c r="J40" s="3">
        <v>3.1</v>
      </c>
    </row>
    <row r="41" spans="1:10" x14ac:dyDescent="0.2">
      <c r="A41" s="13" t="s">
        <v>68</v>
      </c>
      <c r="B41" s="3" t="s">
        <v>16</v>
      </c>
      <c r="C41" s="3" t="s">
        <v>23</v>
      </c>
      <c r="D41" s="3">
        <v>0.9</v>
      </c>
      <c r="E41" s="3">
        <v>0.9</v>
      </c>
      <c r="F41" s="3" t="s">
        <v>17</v>
      </c>
      <c r="G41" s="3">
        <v>0.27</v>
      </c>
      <c r="H41" s="3">
        <v>0.27</v>
      </c>
      <c r="I41" s="3">
        <v>0.4</v>
      </c>
      <c r="J41" s="3">
        <v>3.1</v>
      </c>
    </row>
    <row r="42" spans="1:10" x14ac:dyDescent="0.2">
      <c r="A42" s="13" t="s">
        <v>69</v>
      </c>
      <c r="B42" s="3" t="s">
        <v>16</v>
      </c>
      <c r="C42" s="3" t="s">
        <v>24</v>
      </c>
      <c r="D42" s="3">
        <v>0.9</v>
      </c>
      <c r="E42" s="3">
        <v>0.9</v>
      </c>
      <c r="F42" s="3" t="s">
        <v>17</v>
      </c>
      <c r="G42" s="3">
        <v>0.2</v>
      </c>
      <c r="H42" s="3">
        <v>0.2</v>
      </c>
      <c r="I42" s="3">
        <v>0.28000000000000003</v>
      </c>
      <c r="J42" s="3">
        <v>1.3</v>
      </c>
    </row>
    <row r="43" spans="1:10" x14ac:dyDescent="0.2">
      <c r="A43" s="13" t="s">
        <v>70</v>
      </c>
      <c r="B43" s="3" t="s">
        <v>16</v>
      </c>
      <c r="C43" s="3" t="s">
        <v>26</v>
      </c>
      <c r="D43" s="3">
        <v>0.9</v>
      </c>
      <c r="E43" s="3">
        <v>0.9</v>
      </c>
      <c r="F43" s="3" t="s">
        <v>17</v>
      </c>
      <c r="G43" s="3">
        <v>0.11</v>
      </c>
      <c r="H43" s="3">
        <v>0.09</v>
      </c>
      <c r="I43" s="3">
        <v>0.15</v>
      </c>
      <c r="J43" s="3">
        <v>0.9</v>
      </c>
    </row>
    <row r="44" spans="1:10" x14ac:dyDescent="0.2">
      <c r="A44" s="13" t="s">
        <v>71</v>
      </c>
      <c r="B44" s="3" t="s">
        <v>27</v>
      </c>
      <c r="C44" s="3">
        <v>1920</v>
      </c>
      <c r="D44" s="3">
        <v>0.9</v>
      </c>
      <c r="E44" s="3">
        <v>0.9</v>
      </c>
      <c r="F44" s="3" t="s">
        <v>17</v>
      </c>
      <c r="G44" s="3">
        <v>0.2</v>
      </c>
      <c r="H44" s="3">
        <v>0.2</v>
      </c>
      <c r="I44" s="3">
        <v>0.28000000000000003</v>
      </c>
      <c r="J44" s="3">
        <v>1.3</v>
      </c>
    </row>
    <row r="45" spans="1:10" x14ac:dyDescent="0.2">
      <c r="A45" s="13" t="s">
        <v>72</v>
      </c>
      <c r="B45" s="3" t="s">
        <v>27</v>
      </c>
      <c r="C45" s="3" t="s">
        <v>21</v>
      </c>
      <c r="D45" s="3">
        <v>0.9</v>
      </c>
      <c r="E45" s="3">
        <v>0.9</v>
      </c>
      <c r="F45" s="3" t="s">
        <v>20</v>
      </c>
      <c r="G45" s="3">
        <v>0.2</v>
      </c>
      <c r="H45" s="3">
        <v>0.2</v>
      </c>
      <c r="I45" s="3">
        <v>0.28000000000000003</v>
      </c>
      <c r="J45" s="3">
        <v>1.3</v>
      </c>
    </row>
    <row r="46" spans="1:10" x14ac:dyDescent="0.2">
      <c r="A46" s="13" t="s">
        <v>73</v>
      </c>
      <c r="B46" s="3" t="s">
        <v>27</v>
      </c>
      <c r="C46" s="3" t="s">
        <v>22</v>
      </c>
      <c r="D46" s="3">
        <v>0.9</v>
      </c>
      <c r="E46" s="3">
        <v>0.9</v>
      </c>
      <c r="F46" s="3" t="s">
        <v>20</v>
      </c>
      <c r="G46" s="3">
        <v>0.2</v>
      </c>
      <c r="H46" s="3">
        <v>0.2</v>
      </c>
      <c r="I46" s="3">
        <v>0.28000000000000003</v>
      </c>
      <c r="J46" s="3">
        <v>1.3</v>
      </c>
    </row>
    <row r="47" spans="1:10" x14ac:dyDescent="0.2">
      <c r="A47" s="13" t="s">
        <v>74</v>
      </c>
      <c r="B47" s="3" t="s">
        <v>27</v>
      </c>
      <c r="C47" s="3" t="s">
        <v>23</v>
      </c>
      <c r="D47" s="3">
        <v>0.9</v>
      </c>
      <c r="E47" s="3">
        <v>0.9</v>
      </c>
      <c r="F47" s="3" t="s">
        <v>17</v>
      </c>
      <c r="G47" s="3">
        <v>0.2</v>
      </c>
      <c r="H47" s="3">
        <v>0.2</v>
      </c>
      <c r="I47" s="3">
        <v>0.28000000000000003</v>
      </c>
      <c r="J47" s="3">
        <v>1.3</v>
      </c>
    </row>
    <row r="48" spans="1:10" x14ac:dyDescent="0.2">
      <c r="A48" s="13" t="s">
        <v>75</v>
      </c>
      <c r="B48" s="3" t="s">
        <v>27</v>
      </c>
      <c r="C48" s="3" t="s">
        <v>24</v>
      </c>
      <c r="D48" s="3">
        <v>0.9</v>
      </c>
      <c r="E48" s="3">
        <v>0.9</v>
      </c>
      <c r="F48" s="3" t="s">
        <v>17</v>
      </c>
      <c r="G48" s="3">
        <v>0.2</v>
      </c>
      <c r="H48" s="3">
        <v>0.2</v>
      </c>
      <c r="I48" s="3">
        <v>0.28000000000000003</v>
      </c>
      <c r="J48" s="3">
        <v>1.3</v>
      </c>
    </row>
    <row r="49" spans="1:10" x14ac:dyDescent="0.2">
      <c r="A49" s="13" t="s">
        <v>76</v>
      </c>
      <c r="B49" s="3" t="s">
        <v>27</v>
      </c>
      <c r="C49" s="3" t="s">
        <v>26</v>
      </c>
      <c r="D49" s="3">
        <v>0.9</v>
      </c>
      <c r="E49" s="3">
        <v>0.9</v>
      </c>
      <c r="F49" s="3" t="s">
        <v>17</v>
      </c>
      <c r="G49" s="3">
        <v>0.15</v>
      </c>
      <c r="H49" s="3">
        <v>0.15</v>
      </c>
      <c r="I49" s="3">
        <v>0.2</v>
      </c>
      <c r="J49" s="3">
        <v>0.9</v>
      </c>
    </row>
    <row r="50" spans="1:10" x14ac:dyDescent="0.2">
      <c r="A50" s="13" t="s">
        <v>77</v>
      </c>
      <c r="B50" s="3" t="s">
        <v>16</v>
      </c>
      <c r="C50" s="3">
        <v>1920</v>
      </c>
      <c r="D50" s="3">
        <v>0.9</v>
      </c>
      <c r="E50" s="3">
        <v>0.9</v>
      </c>
      <c r="F50" s="3" t="s">
        <v>17</v>
      </c>
      <c r="G50" s="3">
        <v>1.5</v>
      </c>
      <c r="H50" s="3">
        <v>1</v>
      </c>
      <c r="I50" s="3">
        <v>1.2</v>
      </c>
      <c r="J50" s="3">
        <v>2.9</v>
      </c>
    </row>
    <row r="51" spans="1:10" x14ac:dyDescent="0.2">
      <c r="A51" s="13" t="s">
        <v>78</v>
      </c>
      <c r="B51" s="3" t="s">
        <v>16</v>
      </c>
      <c r="C51" s="3" t="s">
        <v>21</v>
      </c>
      <c r="D51" s="3">
        <v>0.9</v>
      </c>
      <c r="E51" s="3">
        <v>0.9</v>
      </c>
      <c r="F51" s="3" t="s">
        <v>20</v>
      </c>
      <c r="G51" s="3">
        <v>0.5</v>
      </c>
      <c r="H51" s="3">
        <v>0.4</v>
      </c>
      <c r="I51" s="3">
        <v>2</v>
      </c>
      <c r="J51" s="3">
        <v>2.7</v>
      </c>
    </row>
    <row r="52" spans="1:10" x14ac:dyDescent="0.2">
      <c r="A52" s="13" t="s">
        <v>79</v>
      </c>
      <c r="B52" s="3" t="s">
        <v>16</v>
      </c>
      <c r="C52" s="3" t="s">
        <v>22</v>
      </c>
      <c r="D52" s="3">
        <v>0.9</v>
      </c>
      <c r="E52" s="3">
        <v>0.9</v>
      </c>
      <c r="F52" s="3" t="s">
        <v>20</v>
      </c>
      <c r="G52" s="3">
        <v>0.5</v>
      </c>
      <c r="H52" s="3">
        <v>0.4</v>
      </c>
      <c r="I52" s="3">
        <v>1.79</v>
      </c>
      <c r="J52" s="3">
        <v>3.1</v>
      </c>
    </row>
    <row r="53" spans="1:10" x14ac:dyDescent="0.2">
      <c r="A53" s="13" t="s">
        <v>80</v>
      </c>
      <c r="B53" s="3" t="s">
        <v>16</v>
      </c>
      <c r="C53" s="3" t="s">
        <v>23</v>
      </c>
      <c r="D53" s="3">
        <v>0.9</v>
      </c>
      <c r="E53" s="3">
        <v>0.9</v>
      </c>
      <c r="F53" s="3" t="s">
        <v>17</v>
      </c>
      <c r="G53" s="3">
        <v>0.27</v>
      </c>
      <c r="H53" s="3">
        <v>0.27</v>
      </c>
      <c r="I53" s="3">
        <v>0.4</v>
      </c>
      <c r="J53" s="3">
        <v>3.1</v>
      </c>
    </row>
    <row r="54" spans="1:10" x14ac:dyDescent="0.2">
      <c r="A54" s="13" t="s">
        <v>81</v>
      </c>
      <c r="B54" s="3" t="s">
        <v>16</v>
      </c>
      <c r="C54" s="3" t="s">
        <v>24</v>
      </c>
      <c r="D54" s="3">
        <v>0.9</v>
      </c>
      <c r="E54" s="3">
        <v>0.9</v>
      </c>
      <c r="F54" s="3" t="s">
        <v>17</v>
      </c>
      <c r="G54" s="3">
        <v>0.2</v>
      </c>
      <c r="H54" s="3">
        <v>0.2</v>
      </c>
      <c r="I54" s="3">
        <v>0.28000000000000003</v>
      </c>
      <c r="J54" s="3">
        <v>1.3</v>
      </c>
    </row>
    <row r="55" spans="1:10" x14ac:dyDescent="0.2">
      <c r="A55" s="13" t="s">
        <v>82</v>
      </c>
      <c r="B55" s="3" t="s">
        <v>16</v>
      </c>
      <c r="C55" s="3" t="s">
        <v>26</v>
      </c>
      <c r="D55" s="3">
        <v>0.9</v>
      </c>
      <c r="E55" s="3">
        <v>0.9</v>
      </c>
      <c r="F55" s="3" t="s">
        <v>17</v>
      </c>
      <c r="G55" s="3">
        <v>0.11</v>
      </c>
      <c r="H55" s="3">
        <v>0.09</v>
      </c>
      <c r="I55" s="3">
        <v>0.15</v>
      </c>
      <c r="J55" s="3">
        <v>0.9</v>
      </c>
    </row>
    <row r="56" spans="1:10" x14ac:dyDescent="0.2">
      <c r="A56" s="13" t="s">
        <v>83</v>
      </c>
      <c r="B56" s="3" t="s">
        <v>27</v>
      </c>
      <c r="C56" s="3">
        <v>1920</v>
      </c>
      <c r="D56" s="3">
        <v>0.9</v>
      </c>
      <c r="E56" s="3">
        <v>0.9</v>
      </c>
      <c r="F56" s="3" t="s">
        <v>17</v>
      </c>
      <c r="G56" s="3">
        <v>0.2</v>
      </c>
      <c r="H56" s="3">
        <v>0.2</v>
      </c>
      <c r="I56" s="3">
        <v>0.28000000000000003</v>
      </c>
      <c r="J56" s="3">
        <v>1.3</v>
      </c>
    </row>
    <row r="57" spans="1:10" x14ac:dyDescent="0.2">
      <c r="A57" s="13" t="s">
        <v>84</v>
      </c>
      <c r="B57" s="3" t="s">
        <v>27</v>
      </c>
      <c r="C57" s="3" t="s">
        <v>21</v>
      </c>
      <c r="D57" s="3">
        <v>0.9</v>
      </c>
      <c r="E57" s="3">
        <v>0.9</v>
      </c>
      <c r="F57" s="3" t="s">
        <v>20</v>
      </c>
      <c r="G57" s="3">
        <v>0.2</v>
      </c>
      <c r="H57" s="3">
        <v>0.2</v>
      </c>
      <c r="I57" s="3">
        <v>0.28000000000000003</v>
      </c>
      <c r="J57" s="3">
        <v>1.3</v>
      </c>
    </row>
    <row r="58" spans="1:10" x14ac:dyDescent="0.2">
      <c r="A58" s="13" t="s">
        <v>85</v>
      </c>
      <c r="B58" s="3" t="s">
        <v>27</v>
      </c>
      <c r="C58" s="3" t="s">
        <v>22</v>
      </c>
      <c r="D58" s="3">
        <v>0.9</v>
      </c>
      <c r="E58" s="3">
        <v>0.9</v>
      </c>
      <c r="F58" s="3" t="s">
        <v>20</v>
      </c>
      <c r="G58" s="3">
        <v>0.2</v>
      </c>
      <c r="H58" s="3">
        <v>0.2</v>
      </c>
      <c r="I58" s="3">
        <v>0.28000000000000003</v>
      </c>
      <c r="J58" s="3">
        <v>1.3</v>
      </c>
    </row>
    <row r="59" spans="1:10" x14ac:dyDescent="0.2">
      <c r="A59" s="13" t="s">
        <v>86</v>
      </c>
      <c r="B59" s="3" t="s">
        <v>27</v>
      </c>
      <c r="C59" s="3" t="s">
        <v>23</v>
      </c>
      <c r="D59" s="3">
        <v>0.9</v>
      </c>
      <c r="E59" s="3">
        <v>0.9</v>
      </c>
      <c r="F59" s="3" t="s">
        <v>17</v>
      </c>
      <c r="G59" s="3">
        <v>0.2</v>
      </c>
      <c r="H59" s="3">
        <v>0.2</v>
      </c>
      <c r="I59" s="3">
        <v>0.28000000000000003</v>
      </c>
      <c r="J59" s="3">
        <v>1.3</v>
      </c>
    </row>
    <row r="60" spans="1:10" x14ac:dyDescent="0.2">
      <c r="A60" s="13" t="s">
        <v>87</v>
      </c>
      <c r="B60" s="3" t="s">
        <v>27</v>
      </c>
      <c r="C60" s="3" t="s">
        <v>24</v>
      </c>
      <c r="D60" s="3">
        <v>0.9</v>
      </c>
      <c r="E60" s="3">
        <v>0.9</v>
      </c>
      <c r="F60" s="3" t="s">
        <v>17</v>
      </c>
      <c r="G60" s="3">
        <v>0.2</v>
      </c>
      <c r="H60" s="3">
        <v>0.2</v>
      </c>
      <c r="I60" s="3">
        <v>0.28000000000000003</v>
      </c>
      <c r="J60" s="3">
        <v>1.3</v>
      </c>
    </row>
    <row r="61" spans="1:10" x14ac:dyDescent="0.2">
      <c r="A61" s="13" t="s">
        <v>88</v>
      </c>
      <c r="B61" s="3" t="s">
        <v>27</v>
      </c>
      <c r="C61" s="3" t="s">
        <v>26</v>
      </c>
      <c r="D61" s="3">
        <v>0.9</v>
      </c>
      <c r="E61" s="3">
        <v>0.9</v>
      </c>
      <c r="F61" s="3" t="s">
        <v>17</v>
      </c>
      <c r="G61" s="3">
        <v>0.15</v>
      </c>
      <c r="H61" s="3">
        <v>0.15</v>
      </c>
      <c r="I61" s="3">
        <v>0.2</v>
      </c>
      <c r="J61" s="3">
        <v>0.9</v>
      </c>
    </row>
    <row r="62" spans="1:10" x14ac:dyDescent="0.2">
      <c r="A62" s="13" t="s">
        <v>245</v>
      </c>
      <c r="B62" s="3" t="s">
        <v>16</v>
      </c>
      <c r="C62" s="3">
        <v>1920</v>
      </c>
      <c r="D62" s="3">
        <v>0.9</v>
      </c>
      <c r="E62" s="3">
        <v>0.9</v>
      </c>
      <c r="F62" s="3" t="s">
        <v>17</v>
      </c>
      <c r="G62" s="3">
        <v>1.5</v>
      </c>
      <c r="H62" s="3">
        <v>1</v>
      </c>
      <c r="I62" s="3">
        <v>1.2</v>
      </c>
      <c r="J62" s="3">
        <v>2.9</v>
      </c>
    </row>
    <row r="63" spans="1:10" x14ac:dyDescent="0.2">
      <c r="A63" s="13" t="s">
        <v>246</v>
      </c>
      <c r="B63" s="3" t="s">
        <v>16</v>
      </c>
      <c r="C63" s="3" t="s">
        <v>21</v>
      </c>
      <c r="D63" s="3">
        <v>0.9</v>
      </c>
      <c r="E63" s="3">
        <v>0.9</v>
      </c>
      <c r="F63" s="3" t="s">
        <v>20</v>
      </c>
      <c r="G63" s="3">
        <v>0.5</v>
      </c>
      <c r="H63" s="3">
        <v>0.4</v>
      </c>
      <c r="I63" s="3">
        <v>2</v>
      </c>
      <c r="J63" s="3">
        <v>2.7</v>
      </c>
    </row>
    <row r="64" spans="1:10" x14ac:dyDescent="0.2">
      <c r="A64" s="13" t="s">
        <v>247</v>
      </c>
      <c r="B64" s="3" t="s">
        <v>16</v>
      </c>
      <c r="C64" s="3" t="s">
        <v>22</v>
      </c>
      <c r="D64" s="3">
        <v>0.9</v>
      </c>
      <c r="E64" s="3">
        <v>0.9</v>
      </c>
      <c r="F64" s="3" t="s">
        <v>20</v>
      </c>
      <c r="G64" s="3">
        <v>0.5</v>
      </c>
      <c r="H64" s="3">
        <v>0.4</v>
      </c>
      <c r="I64" s="3">
        <v>1.79</v>
      </c>
      <c r="J64" s="3">
        <v>3.1</v>
      </c>
    </row>
    <row r="65" spans="1:10" x14ac:dyDescent="0.2">
      <c r="A65" s="13" t="s">
        <v>248</v>
      </c>
      <c r="B65" s="3" t="s">
        <v>16</v>
      </c>
      <c r="C65" s="3" t="s">
        <v>23</v>
      </c>
      <c r="D65" s="3">
        <v>0.9</v>
      </c>
      <c r="E65" s="3">
        <v>0.9</v>
      </c>
      <c r="F65" s="3" t="s">
        <v>17</v>
      </c>
      <c r="G65" s="3">
        <v>0.27</v>
      </c>
      <c r="H65" s="3">
        <v>0.27</v>
      </c>
      <c r="I65" s="3">
        <v>0.4</v>
      </c>
      <c r="J65" s="3">
        <v>3.1</v>
      </c>
    </row>
    <row r="66" spans="1:10" x14ac:dyDescent="0.2">
      <c r="A66" s="13" t="s">
        <v>249</v>
      </c>
      <c r="B66" s="3" t="s">
        <v>16</v>
      </c>
      <c r="C66" s="3" t="s">
        <v>24</v>
      </c>
      <c r="D66" s="3">
        <v>0.9</v>
      </c>
      <c r="E66" s="3">
        <v>0.9</v>
      </c>
      <c r="F66" s="3" t="s">
        <v>17</v>
      </c>
      <c r="G66" s="3">
        <v>0.2</v>
      </c>
      <c r="H66" s="3">
        <v>0.2</v>
      </c>
      <c r="I66" s="3">
        <v>0.28000000000000003</v>
      </c>
      <c r="J66" s="3">
        <v>1.3</v>
      </c>
    </row>
    <row r="67" spans="1:10" x14ac:dyDescent="0.2">
      <c r="A67" s="13" t="s">
        <v>250</v>
      </c>
      <c r="B67" s="3" t="s">
        <v>16</v>
      </c>
      <c r="C67" s="3" t="s">
        <v>26</v>
      </c>
      <c r="D67" s="3">
        <v>0.9</v>
      </c>
      <c r="E67" s="3">
        <v>0.9</v>
      </c>
      <c r="F67" s="3" t="s">
        <v>17</v>
      </c>
      <c r="G67" s="3">
        <v>0.11</v>
      </c>
      <c r="H67" s="3">
        <v>0.09</v>
      </c>
      <c r="I67" s="3">
        <v>0.15</v>
      </c>
      <c r="J67" s="3">
        <v>0.9</v>
      </c>
    </row>
    <row r="68" spans="1:10" x14ac:dyDescent="0.2">
      <c r="A68" s="13" t="s">
        <v>251</v>
      </c>
      <c r="B68" s="3" t="s">
        <v>27</v>
      </c>
      <c r="C68" s="3">
        <v>1920</v>
      </c>
      <c r="D68" s="3">
        <v>0.9</v>
      </c>
      <c r="E68" s="3">
        <v>0.9</v>
      </c>
      <c r="F68" s="3" t="s">
        <v>17</v>
      </c>
      <c r="G68" s="3">
        <v>0.2</v>
      </c>
      <c r="H68" s="3">
        <v>0.2</v>
      </c>
      <c r="I68" s="3">
        <v>0.28000000000000003</v>
      </c>
      <c r="J68" s="3">
        <v>1.3</v>
      </c>
    </row>
    <row r="69" spans="1:10" x14ac:dyDescent="0.2">
      <c r="A69" s="13" t="s">
        <v>252</v>
      </c>
      <c r="B69" s="3" t="s">
        <v>27</v>
      </c>
      <c r="C69" s="3" t="s">
        <v>21</v>
      </c>
      <c r="D69" s="3">
        <v>0.9</v>
      </c>
      <c r="E69" s="3">
        <v>0.9</v>
      </c>
      <c r="F69" s="3" t="s">
        <v>20</v>
      </c>
      <c r="G69" s="3">
        <v>0.2</v>
      </c>
      <c r="H69" s="3">
        <v>0.2</v>
      </c>
      <c r="I69" s="3">
        <v>0.28000000000000003</v>
      </c>
      <c r="J69" s="3">
        <v>1.3</v>
      </c>
    </row>
    <row r="70" spans="1:10" x14ac:dyDescent="0.2">
      <c r="A70" s="13" t="s">
        <v>253</v>
      </c>
      <c r="B70" s="3" t="s">
        <v>27</v>
      </c>
      <c r="C70" s="3" t="s">
        <v>22</v>
      </c>
      <c r="D70" s="3">
        <v>0.9</v>
      </c>
      <c r="E70" s="3">
        <v>0.9</v>
      </c>
      <c r="F70" s="3" t="s">
        <v>20</v>
      </c>
      <c r="G70" s="3">
        <v>0.2</v>
      </c>
      <c r="H70" s="3">
        <v>0.2</v>
      </c>
      <c r="I70" s="3">
        <v>0.28000000000000003</v>
      </c>
      <c r="J70" s="3">
        <v>1.3</v>
      </c>
    </row>
    <row r="71" spans="1:10" x14ac:dyDescent="0.2">
      <c r="A71" s="13" t="s">
        <v>254</v>
      </c>
      <c r="B71" s="3" t="s">
        <v>27</v>
      </c>
      <c r="C71" s="3" t="s">
        <v>23</v>
      </c>
      <c r="D71" s="3">
        <v>0.9</v>
      </c>
      <c r="E71" s="3">
        <v>0.9</v>
      </c>
      <c r="F71" s="3" t="s">
        <v>17</v>
      </c>
      <c r="G71" s="3">
        <v>0.2</v>
      </c>
      <c r="H71" s="3">
        <v>0.2</v>
      </c>
      <c r="I71" s="3">
        <v>0.28000000000000003</v>
      </c>
      <c r="J71" s="3">
        <v>1.3</v>
      </c>
    </row>
    <row r="72" spans="1:10" x14ac:dyDescent="0.2">
      <c r="A72" s="13" t="s">
        <v>255</v>
      </c>
      <c r="B72" s="3" t="s">
        <v>27</v>
      </c>
      <c r="C72" s="3" t="s">
        <v>24</v>
      </c>
      <c r="D72" s="3">
        <v>0.9</v>
      </c>
      <c r="E72" s="3">
        <v>0.9</v>
      </c>
      <c r="F72" s="3" t="s">
        <v>17</v>
      </c>
      <c r="G72" s="3">
        <v>0.2</v>
      </c>
      <c r="H72" s="3">
        <v>0.2</v>
      </c>
      <c r="I72" s="3">
        <v>0.28000000000000003</v>
      </c>
      <c r="J72" s="3">
        <v>1.3</v>
      </c>
    </row>
    <row r="73" spans="1:10" x14ac:dyDescent="0.2">
      <c r="A73" s="13" t="s">
        <v>256</v>
      </c>
      <c r="B73" s="3" t="s">
        <v>27</v>
      </c>
      <c r="C73" s="3" t="s">
        <v>26</v>
      </c>
      <c r="D73" s="3">
        <v>0.9</v>
      </c>
      <c r="E73" s="3">
        <v>0.9</v>
      </c>
      <c r="F73" s="3" t="s">
        <v>17</v>
      </c>
      <c r="G73" s="3">
        <v>0.15</v>
      </c>
      <c r="H73" s="3">
        <v>0.15</v>
      </c>
      <c r="I73" s="3">
        <v>0.2</v>
      </c>
      <c r="J73" s="3">
        <v>0.9</v>
      </c>
    </row>
    <row r="74" spans="1:10" x14ac:dyDescent="0.2">
      <c r="A74" s="13" t="s">
        <v>101</v>
      </c>
      <c r="B74" s="3" t="s">
        <v>16</v>
      </c>
      <c r="C74" s="3">
        <v>1920</v>
      </c>
      <c r="D74" s="3">
        <v>0.9</v>
      </c>
      <c r="E74" s="3">
        <v>0.9</v>
      </c>
      <c r="F74" s="3" t="s">
        <v>17</v>
      </c>
      <c r="G74" s="3">
        <v>1.5</v>
      </c>
      <c r="H74" s="3">
        <v>1</v>
      </c>
      <c r="I74" s="3">
        <v>1.2</v>
      </c>
      <c r="J74" s="3">
        <v>2.9</v>
      </c>
    </row>
    <row r="75" spans="1:10" x14ac:dyDescent="0.2">
      <c r="A75" s="13" t="s">
        <v>102</v>
      </c>
      <c r="B75" s="3" t="s">
        <v>16</v>
      </c>
      <c r="C75" s="3" t="s">
        <v>21</v>
      </c>
      <c r="D75" s="3">
        <v>0.9</v>
      </c>
      <c r="E75" s="3">
        <v>0.9</v>
      </c>
      <c r="F75" s="3" t="s">
        <v>20</v>
      </c>
      <c r="G75" s="3">
        <v>0.5</v>
      </c>
      <c r="H75" s="3">
        <v>0.4</v>
      </c>
      <c r="I75" s="3">
        <v>2</v>
      </c>
      <c r="J75" s="3">
        <v>2.7</v>
      </c>
    </row>
    <row r="76" spans="1:10" x14ac:dyDescent="0.2">
      <c r="A76" s="13" t="s">
        <v>103</v>
      </c>
      <c r="B76" s="3" t="s">
        <v>16</v>
      </c>
      <c r="C76" s="3" t="s">
        <v>22</v>
      </c>
      <c r="D76" s="3">
        <v>0.9</v>
      </c>
      <c r="E76" s="3">
        <v>0.9</v>
      </c>
      <c r="F76" s="3" t="s">
        <v>20</v>
      </c>
      <c r="G76" s="3">
        <v>0.5</v>
      </c>
      <c r="H76" s="3">
        <v>0.4</v>
      </c>
      <c r="I76" s="3">
        <v>1.79</v>
      </c>
      <c r="J76" s="3">
        <v>3.1</v>
      </c>
    </row>
    <row r="77" spans="1:10" x14ac:dyDescent="0.2">
      <c r="A77" s="13" t="s">
        <v>104</v>
      </c>
      <c r="B77" s="3" t="s">
        <v>16</v>
      </c>
      <c r="C77" s="3" t="s">
        <v>23</v>
      </c>
      <c r="D77" s="3">
        <v>0.9</v>
      </c>
      <c r="E77" s="3">
        <v>0.9</v>
      </c>
      <c r="F77" s="3" t="s">
        <v>17</v>
      </c>
      <c r="G77" s="3">
        <v>0.27</v>
      </c>
      <c r="H77" s="3">
        <v>0.27</v>
      </c>
      <c r="I77" s="3">
        <v>0.4</v>
      </c>
      <c r="J77" s="3">
        <v>3.1</v>
      </c>
    </row>
    <row r="78" spans="1:10" x14ac:dyDescent="0.2">
      <c r="A78" s="13" t="s">
        <v>105</v>
      </c>
      <c r="B78" s="3" t="s">
        <v>16</v>
      </c>
      <c r="C78" s="3" t="s">
        <v>24</v>
      </c>
      <c r="D78" s="3">
        <v>0.9</v>
      </c>
      <c r="E78" s="3">
        <v>0.9</v>
      </c>
      <c r="F78" s="3" t="s">
        <v>17</v>
      </c>
      <c r="G78" s="3">
        <v>0.2</v>
      </c>
      <c r="H78" s="3">
        <v>0.2</v>
      </c>
      <c r="I78" s="3">
        <v>0.28000000000000003</v>
      </c>
      <c r="J78" s="3">
        <v>1.3</v>
      </c>
    </row>
    <row r="79" spans="1:10" x14ac:dyDescent="0.2">
      <c r="A79" s="13" t="s">
        <v>106</v>
      </c>
      <c r="B79" s="3" t="s">
        <v>16</v>
      </c>
      <c r="C79" s="3" t="s">
        <v>26</v>
      </c>
      <c r="D79" s="3">
        <v>0.9</v>
      </c>
      <c r="E79" s="3">
        <v>0.9</v>
      </c>
      <c r="F79" s="3" t="s">
        <v>17</v>
      </c>
      <c r="G79" s="3">
        <v>0.11</v>
      </c>
      <c r="H79" s="3">
        <v>0.09</v>
      </c>
      <c r="I79" s="3">
        <v>0.15</v>
      </c>
      <c r="J79" s="3">
        <v>0.9</v>
      </c>
    </row>
    <row r="80" spans="1:10" x14ac:dyDescent="0.2">
      <c r="A80" s="13" t="s">
        <v>107</v>
      </c>
      <c r="B80" s="3" t="s">
        <v>27</v>
      </c>
      <c r="C80" s="3">
        <v>1920</v>
      </c>
      <c r="D80" s="3">
        <v>0.9</v>
      </c>
      <c r="E80" s="3">
        <v>0.9</v>
      </c>
      <c r="F80" s="3" t="s">
        <v>17</v>
      </c>
      <c r="G80" s="3">
        <v>0.2</v>
      </c>
      <c r="H80" s="3">
        <v>0.2</v>
      </c>
      <c r="I80" s="3">
        <v>0.28000000000000003</v>
      </c>
      <c r="J80" s="3">
        <v>1.3</v>
      </c>
    </row>
    <row r="81" spans="1:10" x14ac:dyDescent="0.2">
      <c r="A81" s="13" t="s">
        <v>108</v>
      </c>
      <c r="B81" s="3" t="s">
        <v>27</v>
      </c>
      <c r="C81" s="3" t="s">
        <v>21</v>
      </c>
      <c r="D81" s="3">
        <v>0.9</v>
      </c>
      <c r="E81" s="3">
        <v>0.9</v>
      </c>
      <c r="F81" s="3" t="s">
        <v>20</v>
      </c>
      <c r="G81" s="3">
        <v>0.2</v>
      </c>
      <c r="H81" s="3">
        <v>0.2</v>
      </c>
      <c r="I81" s="3">
        <v>0.28000000000000003</v>
      </c>
      <c r="J81" s="3">
        <v>1.3</v>
      </c>
    </row>
    <row r="82" spans="1:10" x14ac:dyDescent="0.2">
      <c r="A82" s="13" t="s">
        <v>109</v>
      </c>
      <c r="B82" s="3" t="s">
        <v>27</v>
      </c>
      <c r="C82" s="3" t="s">
        <v>22</v>
      </c>
      <c r="D82" s="3">
        <v>0.9</v>
      </c>
      <c r="E82" s="3">
        <v>0.9</v>
      </c>
      <c r="F82" s="3" t="s">
        <v>20</v>
      </c>
      <c r="G82" s="3">
        <v>0.2</v>
      </c>
      <c r="H82" s="3">
        <v>0.2</v>
      </c>
      <c r="I82" s="3">
        <v>0.28000000000000003</v>
      </c>
      <c r="J82" s="3">
        <v>1.3</v>
      </c>
    </row>
    <row r="83" spans="1:10" x14ac:dyDescent="0.2">
      <c r="A83" s="13" t="s">
        <v>110</v>
      </c>
      <c r="B83" s="3" t="s">
        <v>27</v>
      </c>
      <c r="C83" s="3" t="s">
        <v>23</v>
      </c>
      <c r="D83" s="3">
        <v>0.9</v>
      </c>
      <c r="E83" s="3">
        <v>0.9</v>
      </c>
      <c r="F83" s="3" t="s">
        <v>17</v>
      </c>
      <c r="G83" s="3">
        <v>0.2</v>
      </c>
      <c r="H83" s="3">
        <v>0.2</v>
      </c>
      <c r="I83" s="3">
        <v>0.28000000000000003</v>
      </c>
      <c r="J83" s="3">
        <v>1.3</v>
      </c>
    </row>
    <row r="84" spans="1:10" x14ac:dyDescent="0.2">
      <c r="A84" s="13" t="s">
        <v>111</v>
      </c>
      <c r="B84" s="3" t="s">
        <v>27</v>
      </c>
      <c r="C84" s="3" t="s">
        <v>24</v>
      </c>
      <c r="D84" s="3">
        <v>0.9</v>
      </c>
      <c r="E84" s="3">
        <v>0.9</v>
      </c>
      <c r="F84" s="3" t="s">
        <v>17</v>
      </c>
      <c r="G84" s="3">
        <v>0.2</v>
      </c>
      <c r="H84" s="3">
        <v>0.2</v>
      </c>
      <c r="I84" s="3">
        <v>0.28000000000000003</v>
      </c>
      <c r="J84" s="3">
        <v>1.3</v>
      </c>
    </row>
    <row r="85" spans="1:10" x14ac:dyDescent="0.2">
      <c r="A85" s="13" t="s">
        <v>112</v>
      </c>
      <c r="B85" s="3" t="s">
        <v>27</v>
      </c>
      <c r="C85" s="3" t="s">
        <v>26</v>
      </c>
      <c r="D85" s="3">
        <v>0.9</v>
      </c>
      <c r="E85" s="3">
        <v>0.9</v>
      </c>
      <c r="F85" s="3" t="s">
        <v>17</v>
      </c>
      <c r="G85" s="3">
        <v>0.15</v>
      </c>
      <c r="H85" s="3">
        <v>0.15</v>
      </c>
      <c r="I85" s="3">
        <v>0.2</v>
      </c>
      <c r="J85" s="3">
        <v>0.9</v>
      </c>
    </row>
    <row r="86" spans="1:10" x14ac:dyDescent="0.2">
      <c r="A86" s="13" t="s">
        <v>113</v>
      </c>
      <c r="B86" s="3" t="s">
        <v>16</v>
      </c>
      <c r="C86" s="3">
        <v>1920</v>
      </c>
      <c r="D86" s="3">
        <v>0.9</v>
      </c>
      <c r="E86" s="3">
        <v>0.9</v>
      </c>
      <c r="F86" s="3" t="s">
        <v>17</v>
      </c>
      <c r="G86" s="3">
        <v>3.7</v>
      </c>
      <c r="H86" s="3">
        <v>0.27</v>
      </c>
      <c r="I86" s="3">
        <v>2.3199999999999998</v>
      </c>
      <c r="J86" s="3">
        <v>4.3</v>
      </c>
    </row>
    <row r="87" spans="1:10" x14ac:dyDescent="0.2">
      <c r="A87" s="13" t="s">
        <v>114</v>
      </c>
      <c r="B87" s="3" t="s">
        <v>16</v>
      </c>
      <c r="C87" s="3" t="s">
        <v>21</v>
      </c>
      <c r="D87" s="3">
        <v>0.9</v>
      </c>
      <c r="E87" s="3">
        <v>0.9</v>
      </c>
      <c r="F87" s="3" t="s">
        <v>20</v>
      </c>
      <c r="G87" s="3">
        <v>3.7</v>
      </c>
      <c r="H87" s="3">
        <v>0.27</v>
      </c>
      <c r="I87" s="3">
        <v>2.3199999999999998</v>
      </c>
      <c r="J87" s="3">
        <v>4.3</v>
      </c>
    </row>
    <row r="88" spans="1:10" x14ac:dyDescent="0.2">
      <c r="A88" s="13" t="s">
        <v>115</v>
      </c>
      <c r="B88" s="3" t="s">
        <v>16</v>
      </c>
      <c r="C88" s="3" t="s">
        <v>22</v>
      </c>
      <c r="D88" s="3">
        <v>0.9</v>
      </c>
      <c r="E88" s="3">
        <v>0.9</v>
      </c>
      <c r="F88" s="3" t="s">
        <v>20</v>
      </c>
      <c r="G88" s="3">
        <v>0.73499999999999999</v>
      </c>
      <c r="H88" s="3">
        <v>0.99</v>
      </c>
      <c r="I88" s="3">
        <v>1.79</v>
      </c>
      <c r="J88" s="3">
        <v>3.1</v>
      </c>
    </row>
    <row r="89" spans="1:10" x14ac:dyDescent="0.2">
      <c r="A89" s="13" t="s">
        <v>116</v>
      </c>
      <c r="B89" s="3" t="s">
        <v>16</v>
      </c>
      <c r="C89" s="3" t="s">
        <v>23</v>
      </c>
      <c r="D89" s="3">
        <v>0.9</v>
      </c>
      <c r="E89" s="3">
        <v>0.9</v>
      </c>
      <c r="F89" s="3" t="s">
        <v>17</v>
      </c>
      <c r="G89" s="3">
        <v>0.37</v>
      </c>
      <c r="H89" s="3">
        <v>0.22600000000000001</v>
      </c>
      <c r="I89" s="3">
        <v>0.47</v>
      </c>
      <c r="J89" s="3">
        <v>2.5499999999999998</v>
      </c>
    </row>
    <row r="90" spans="1:10" x14ac:dyDescent="0.2">
      <c r="A90" s="13" t="s">
        <v>117</v>
      </c>
      <c r="B90" s="3" t="s">
        <v>16</v>
      </c>
      <c r="C90" s="3" t="s">
        <v>24</v>
      </c>
      <c r="D90" s="3">
        <v>0.9</v>
      </c>
      <c r="E90" s="3">
        <v>0.9</v>
      </c>
      <c r="F90" s="3" t="s">
        <v>17</v>
      </c>
      <c r="G90" s="3">
        <v>0.2</v>
      </c>
      <c r="H90" s="3">
        <v>0.2</v>
      </c>
      <c r="I90" s="3">
        <v>0.28000000000000003</v>
      </c>
      <c r="J90" s="3">
        <v>1.3</v>
      </c>
    </row>
    <row r="91" spans="1:10" x14ac:dyDescent="0.2">
      <c r="A91" s="13" t="s">
        <v>118</v>
      </c>
      <c r="B91" s="3" t="s">
        <v>16</v>
      </c>
      <c r="C91" s="3" t="s">
        <v>26</v>
      </c>
      <c r="D91" s="3">
        <v>0.9</v>
      </c>
      <c r="E91" s="3">
        <v>0.9</v>
      </c>
      <c r="F91" s="3" t="s">
        <v>17</v>
      </c>
      <c r="G91" s="3">
        <v>0.11</v>
      </c>
      <c r="H91" s="3">
        <v>0.09</v>
      </c>
      <c r="I91" s="3">
        <v>0.15</v>
      </c>
      <c r="J91" s="3">
        <v>0.9</v>
      </c>
    </row>
    <row r="92" spans="1:10" x14ac:dyDescent="0.2">
      <c r="A92" s="13" t="s">
        <v>119</v>
      </c>
      <c r="B92" s="3" t="s">
        <v>27</v>
      </c>
      <c r="C92" s="3">
        <v>1920</v>
      </c>
      <c r="D92" s="3">
        <v>0.9</v>
      </c>
      <c r="E92" s="3">
        <v>0.9</v>
      </c>
      <c r="F92" s="3" t="s">
        <v>17</v>
      </c>
      <c r="G92" s="3">
        <v>0.2</v>
      </c>
      <c r="H92" s="3">
        <v>0.2</v>
      </c>
      <c r="I92" s="3">
        <v>0.28000000000000003</v>
      </c>
      <c r="J92" s="3">
        <v>1.3</v>
      </c>
    </row>
    <row r="93" spans="1:10" x14ac:dyDescent="0.2">
      <c r="A93" s="13" t="s">
        <v>120</v>
      </c>
      <c r="B93" s="3" t="s">
        <v>27</v>
      </c>
      <c r="C93" s="3" t="s">
        <v>21</v>
      </c>
      <c r="D93" s="3">
        <v>0.9</v>
      </c>
      <c r="E93" s="3">
        <v>0.9</v>
      </c>
      <c r="F93" s="3" t="s">
        <v>20</v>
      </c>
      <c r="G93" s="3">
        <v>0.2</v>
      </c>
      <c r="H93" s="3">
        <v>0.2</v>
      </c>
      <c r="I93" s="3">
        <v>0.28000000000000003</v>
      </c>
      <c r="J93" s="3">
        <v>1.3</v>
      </c>
    </row>
    <row r="94" spans="1:10" x14ac:dyDescent="0.2">
      <c r="A94" s="13" t="s">
        <v>121</v>
      </c>
      <c r="B94" s="3" t="s">
        <v>27</v>
      </c>
      <c r="C94" s="3" t="s">
        <v>22</v>
      </c>
      <c r="D94" s="3">
        <v>0.9</v>
      </c>
      <c r="E94" s="3">
        <v>0.9</v>
      </c>
      <c r="F94" s="3" t="s">
        <v>20</v>
      </c>
      <c r="G94" s="3">
        <v>0.2</v>
      </c>
      <c r="H94" s="3">
        <v>0.2</v>
      </c>
      <c r="I94" s="3">
        <v>0.28000000000000003</v>
      </c>
      <c r="J94" s="3">
        <v>1.3</v>
      </c>
    </row>
    <row r="95" spans="1:10" x14ac:dyDescent="0.2">
      <c r="A95" s="13" t="s">
        <v>122</v>
      </c>
      <c r="B95" s="3" t="s">
        <v>27</v>
      </c>
      <c r="C95" s="3" t="s">
        <v>23</v>
      </c>
      <c r="D95" s="3">
        <v>0.9</v>
      </c>
      <c r="E95" s="3">
        <v>0.9</v>
      </c>
      <c r="F95" s="3" t="s">
        <v>17</v>
      </c>
      <c r="G95" s="3">
        <v>0.2</v>
      </c>
      <c r="H95" s="3">
        <v>0.2</v>
      </c>
      <c r="I95" s="3">
        <v>0.28000000000000003</v>
      </c>
      <c r="J95" s="3">
        <v>1.3</v>
      </c>
    </row>
    <row r="96" spans="1:10" x14ac:dyDescent="0.2">
      <c r="A96" s="13" t="s">
        <v>123</v>
      </c>
      <c r="B96" s="3" t="s">
        <v>27</v>
      </c>
      <c r="C96" s="3" t="s">
        <v>24</v>
      </c>
      <c r="D96" s="3">
        <v>0.9</v>
      </c>
      <c r="E96" s="3">
        <v>0.9</v>
      </c>
      <c r="F96" s="3" t="s">
        <v>17</v>
      </c>
      <c r="G96" s="3">
        <v>0.2</v>
      </c>
      <c r="H96" s="3">
        <v>0.2</v>
      </c>
      <c r="I96" s="3">
        <v>0.28000000000000003</v>
      </c>
      <c r="J96" s="3">
        <v>1.3</v>
      </c>
    </row>
    <row r="97" spans="1:10" x14ac:dyDescent="0.2">
      <c r="A97" s="13" t="s">
        <v>124</v>
      </c>
      <c r="B97" s="3" t="s">
        <v>27</v>
      </c>
      <c r="C97" s="3" t="s">
        <v>26</v>
      </c>
      <c r="D97" s="3">
        <v>0.9</v>
      </c>
      <c r="E97" s="3">
        <v>0.9</v>
      </c>
      <c r="F97" s="3" t="s">
        <v>17</v>
      </c>
      <c r="G97" s="3">
        <v>0.15</v>
      </c>
      <c r="H97" s="3">
        <v>0.15</v>
      </c>
      <c r="I97" s="3">
        <v>0.2</v>
      </c>
      <c r="J97" s="3">
        <v>0.9</v>
      </c>
    </row>
    <row r="98" spans="1:10" x14ac:dyDescent="0.2">
      <c r="A98" s="13" t="s">
        <v>125</v>
      </c>
      <c r="B98" s="3" t="s">
        <v>16</v>
      </c>
      <c r="C98" s="3">
        <v>1920</v>
      </c>
      <c r="D98" s="3">
        <v>0.9</v>
      </c>
      <c r="E98" s="3">
        <v>0.9</v>
      </c>
      <c r="F98" s="3" t="s">
        <v>17</v>
      </c>
      <c r="G98" s="3">
        <v>1.5</v>
      </c>
      <c r="H98" s="3">
        <v>1</v>
      </c>
      <c r="I98" s="3">
        <v>1.2</v>
      </c>
      <c r="J98" s="3">
        <v>2.9</v>
      </c>
    </row>
    <row r="99" spans="1:10" x14ac:dyDescent="0.2">
      <c r="A99" s="13" t="s">
        <v>126</v>
      </c>
      <c r="B99" s="3" t="s">
        <v>16</v>
      </c>
      <c r="C99" s="3" t="s">
        <v>21</v>
      </c>
      <c r="D99" s="3">
        <v>0.9</v>
      </c>
      <c r="E99" s="3">
        <v>0.9</v>
      </c>
      <c r="F99" s="3" t="s">
        <v>20</v>
      </c>
      <c r="G99" s="3">
        <v>1.5</v>
      </c>
      <c r="H99" s="3">
        <v>1</v>
      </c>
      <c r="I99" s="3">
        <v>1.2</v>
      </c>
      <c r="J99" s="3">
        <v>2.9</v>
      </c>
    </row>
    <row r="100" spans="1:10" x14ac:dyDescent="0.2">
      <c r="A100" s="13" t="s">
        <v>127</v>
      </c>
      <c r="B100" s="3" t="s">
        <v>16</v>
      </c>
      <c r="C100" s="3" t="s">
        <v>22</v>
      </c>
      <c r="D100" s="3">
        <v>0.9</v>
      </c>
      <c r="E100" s="3">
        <v>0.9</v>
      </c>
      <c r="F100" s="3" t="s">
        <v>20</v>
      </c>
      <c r="G100" s="3">
        <v>1.2</v>
      </c>
      <c r="H100" s="3">
        <v>0.45</v>
      </c>
      <c r="I100" s="3">
        <v>0.9</v>
      </c>
      <c r="J100" s="3">
        <v>2.9</v>
      </c>
    </row>
    <row r="101" spans="1:10" x14ac:dyDescent="0.2">
      <c r="A101" s="13" t="s">
        <v>128</v>
      </c>
      <c r="B101" s="3" t="s">
        <v>16</v>
      </c>
      <c r="C101" s="3" t="s">
        <v>23</v>
      </c>
      <c r="D101" s="3">
        <v>0.9</v>
      </c>
      <c r="E101" s="3">
        <v>0.9</v>
      </c>
      <c r="F101" s="3" t="s">
        <v>17</v>
      </c>
      <c r="G101" s="3">
        <v>0.85</v>
      </c>
      <c r="H101" s="3">
        <v>0.3</v>
      </c>
      <c r="I101" s="3">
        <v>0.4</v>
      </c>
      <c r="J101" s="3">
        <v>1.9</v>
      </c>
    </row>
    <row r="102" spans="1:10" x14ac:dyDescent="0.2">
      <c r="A102" s="13" t="s">
        <v>129</v>
      </c>
      <c r="B102" s="3" t="s">
        <v>16</v>
      </c>
      <c r="C102" s="3" t="s">
        <v>24</v>
      </c>
      <c r="D102" s="3">
        <v>0.9</v>
      </c>
      <c r="E102" s="3">
        <v>0.9</v>
      </c>
      <c r="F102" s="3" t="s">
        <v>17</v>
      </c>
      <c r="G102" s="3">
        <v>0.2</v>
      </c>
      <c r="H102" s="3">
        <v>0.2</v>
      </c>
      <c r="I102" s="3">
        <v>0.28000000000000003</v>
      </c>
      <c r="J102" s="3">
        <v>1.3</v>
      </c>
    </row>
    <row r="103" spans="1:10" x14ac:dyDescent="0.2">
      <c r="A103" s="13" t="s">
        <v>130</v>
      </c>
      <c r="B103" s="3" t="s">
        <v>16</v>
      </c>
      <c r="C103" s="3" t="s">
        <v>26</v>
      </c>
      <c r="D103" s="3">
        <v>0.9</v>
      </c>
      <c r="E103" s="3">
        <v>0.9</v>
      </c>
      <c r="F103" s="3" t="s">
        <v>17</v>
      </c>
      <c r="G103" s="3">
        <v>0.11</v>
      </c>
      <c r="H103" s="3">
        <v>0.09</v>
      </c>
      <c r="I103" s="3">
        <v>0.15</v>
      </c>
      <c r="J103" s="3">
        <v>0.9</v>
      </c>
    </row>
    <row r="104" spans="1:10" x14ac:dyDescent="0.2">
      <c r="A104" s="13" t="s">
        <v>131</v>
      </c>
      <c r="B104" s="3" t="s">
        <v>27</v>
      </c>
      <c r="C104" s="3">
        <v>1920</v>
      </c>
      <c r="D104" s="3">
        <v>0.9</v>
      </c>
      <c r="E104" s="3">
        <v>0.9</v>
      </c>
      <c r="F104" s="3" t="s">
        <v>17</v>
      </c>
      <c r="G104" s="3">
        <v>0.2</v>
      </c>
      <c r="H104" s="3">
        <v>0.2</v>
      </c>
      <c r="I104" s="3">
        <v>0.28000000000000003</v>
      </c>
      <c r="J104" s="3">
        <v>1.3</v>
      </c>
    </row>
    <row r="105" spans="1:10" x14ac:dyDescent="0.2">
      <c r="A105" s="13" t="s">
        <v>132</v>
      </c>
      <c r="B105" s="3" t="s">
        <v>27</v>
      </c>
      <c r="C105" s="3" t="s">
        <v>21</v>
      </c>
      <c r="D105" s="3">
        <v>0.9</v>
      </c>
      <c r="E105" s="3">
        <v>0.9</v>
      </c>
      <c r="F105" s="3" t="s">
        <v>20</v>
      </c>
      <c r="G105" s="3">
        <v>0.2</v>
      </c>
      <c r="H105" s="3">
        <v>0.2</v>
      </c>
      <c r="I105" s="3">
        <v>0.28000000000000003</v>
      </c>
      <c r="J105" s="3">
        <v>1.3</v>
      </c>
    </row>
    <row r="106" spans="1:10" x14ac:dyDescent="0.2">
      <c r="A106" s="13" t="s">
        <v>133</v>
      </c>
      <c r="B106" s="3" t="s">
        <v>27</v>
      </c>
      <c r="C106" s="3" t="s">
        <v>22</v>
      </c>
      <c r="D106" s="3">
        <v>0.9</v>
      </c>
      <c r="E106" s="3">
        <v>0.9</v>
      </c>
      <c r="F106" s="3" t="s">
        <v>20</v>
      </c>
      <c r="G106" s="3">
        <v>0.2</v>
      </c>
      <c r="H106" s="3">
        <v>0.2</v>
      </c>
      <c r="I106" s="3">
        <v>0.28000000000000003</v>
      </c>
      <c r="J106" s="3">
        <v>1.3</v>
      </c>
    </row>
    <row r="107" spans="1:10" x14ac:dyDescent="0.2">
      <c r="A107" s="13" t="s">
        <v>134</v>
      </c>
      <c r="B107" s="3" t="s">
        <v>27</v>
      </c>
      <c r="C107" s="3" t="s">
        <v>23</v>
      </c>
      <c r="D107" s="3">
        <v>0.9</v>
      </c>
      <c r="E107" s="3">
        <v>0.9</v>
      </c>
      <c r="F107" s="3" t="s">
        <v>17</v>
      </c>
      <c r="G107" s="3">
        <v>0.2</v>
      </c>
      <c r="H107" s="3">
        <v>0.2</v>
      </c>
      <c r="I107" s="3">
        <v>0.28000000000000003</v>
      </c>
      <c r="J107" s="3">
        <v>1.3</v>
      </c>
    </row>
    <row r="108" spans="1:10" x14ac:dyDescent="0.2">
      <c r="A108" s="13" t="s">
        <v>135</v>
      </c>
      <c r="B108" s="3" t="s">
        <v>27</v>
      </c>
      <c r="C108" s="3" t="s">
        <v>24</v>
      </c>
      <c r="D108" s="3">
        <v>0.9</v>
      </c>
      <c r="E108" s="3">
        <v>0.9</v>
      </c>
      <c r="F108" s="3" t="s">
        <v>17</v>
      </c>
      <c r="G108" s="3">
        <v>0.2</v>
      </c>
      <c r="H108" s="3">
        <v>0.2</v>
      </c>
      <c r="I108" s="3">
        <v>0.28000000000000003</v>
      </c>
      <c r="J108" s="3">
        <v>1.3</v>
      </c>
    </row>
    <row r="109" spans="1:10" x14ac:dyDescent="0.2">
      <c r="A109" s="13" t="s">
        <v>136</v>
      </c>
      <c r="B109" s="3" t="s">
        <v>27</v>
      </c>
      <c r="C109" s="3" t="s">
        <v>26</v>
      </c>
      <c r="D109" s="3">
        <v>0.9</v>
      </c>
      <c r="E109" s="3">
        <v>0.9</v>
      </c>
      <c r="F109" s="3" t="s">
        <v>17</v>
      </c>
      <c r="G109" s="3">
        <v>0.15</v>
      </c>
      <c r="H109" s="3">
        <v>0.15</v>
      </c>
      <c r="I109" s="3">
        <v>0.2</v>
      </c>
      <c r="J109" s="3">
        <v>0.9</v>
      </c>
    </row>
    <row r="110" spans="1:10" x14ac:dyDescent="0.2">
      <c r="A110" s="13" t="s">
        <v>137</v>
      </c>
      <c r="B110" s="3" t="s">
        <v>16</v>
      </c>
      <c r="C110" s="3">
        <v>1920</v>
      </c>
      <c r="D110" s="3">
        <v>0.9</v>
      </c>
      <c r="E110" s="3">
        <v>0.9</v>
      </c>
      <c r="F110" s="3" t="s">
        <v>17</v>
      </c>
      <c r="G110" s="3">
        <v>1.5</v>
      </c>
      <c r="H110" s="3">
        <v>1</v>
      </c>
      <c r="I110" s="3">
        <v>1.2</v>
      </c>
      <c r="J110" s="3">
        <v>2.9</v>
      </c>
    </row>
    <row r="111" spans="1:10" x14ac:dyDescent="0.2">
      <c r="A111" s="13" t="s">
        <v>138</v>
      </c>
      <c r="B111" s="3" t="s">
        <v>16</v>
      </c>
      <c r="C111" s="3" t="s">
        <v>21</v>
      </c>
      <c r="D111" s="3">
        <v>0.9</v>
      </c>
      <c r="E111" s="3">
        <v>0.9</v>
      </c>
      <c r="F111" s="3" t="s">
        <v>20</v>
      </c>
      <c r="G111" s="3">
        <v>1.5</v>
      </c>
      <c r="H111" s="3">
        <v>1</v>
      </c>
      <c r="I111" s="3">
        <v>1.2</v>
      </c>
      <c r="J111" s="3">
        <v>2.9</v>
      </c>
    </row>
    <row r="112" spans="1:10" x14ac:dyDescent="0.2">
      <c r="A112" s="13" t="s">
        <v>139</v>
      </c>
      <c r="B112" s="3" t="s">
        <v>16</v>
      </c>
      <c r="C112" s="3" t="s">
        <v>22</v>
      </c>
      <c r="D112" s="3">
        <v>0.9</v>
      </c>
      <c r="E112" s="3">
        <v>0.9</v>
      </c>
      <c r="F112" s="3" t="s">
        <v>20</v>
      </c>
      <c r="G112" s="3">
        <v>1.2</v>
      </c>
      <c r="H112" s="3">
        <v>0.45</v>
      </c>
      <c r="I112" s="3">
        <v>0.9</v>
      </c>
      <c r="J112" s="3">
        <v>2.9</v>
      </c>
    </row>
    <row r="113" spans="1:10" x14ac:dyDescent="0.2">
      <c r="A113" s="13" t="s">
        <v>140</v>
      </c>
      <c r="B113" s="3" t="s">
        <v>16</v>
      </c>
      <c r="C113" s="3" t="s">
        <v>23</v>
      </c>
      <c r="D113" s="3">
        <v>0.9</v>
      </c>
      <c r="E113" s="3">
        <v>0.9</v>
      </c>
      <c r="F113" s="3" t="s">
        <v>17</v>
      </c>
      <c r="G113" s="3">
        <v>0.85</v>
      </c>
      <c r="H113" s="3">
        <v>0.3</v>
      </c>
      <c r="I113" s="3">
        <v>0.4</v>
      </c>
      <c r="J113" s="3">
        <v>1.9</v>
      </c>
    </row>
    <row r="114" spans="1:10" x14ac:dyDescent="0.2">
      <c r="A114" s="13" t="s">
        <v>141</v>
      </c>
      <c r="B114" s="3" t="s">
        <v>16</v>
      </c>
      <c r="C114" s="3" t="s">
        <v>24</v>
      </c>
      <c r="D114" s="3">
        <v>0.9</v>
      </c>
      <c r="E114" s="3">
        <v>0.9</v>
      </c>
      <c r="F114" s="3" t="s">
        <v>17</v>
      </c>
      <c r="G114" s="3">
        <v>0.2</v>
      </c>
      <c r="H114" s="3">
        <v>0.2</v>
      </c>
      <c r="I114" s="3">
        <v>0.28000000000000003</v>
      </c>
      <c r="J114" s="3">
        <v>1.3</v>
      </c>
    </row>
    <row r="115" spans="1:10" x14ac:dyDescent="0.2">
      <c r="A115" s="13" t="s">
        <v>142</v>
      </c>
      <c r="B115" s="3" t="s">
        <v>16</v>
      </c>
      <c r="C115" s="3" t="s">
        <v>26</v>
      </c>
      <c r="D115" s="3">
        <v>0.9</v>
      </c>
      <c r="E115" s="3">
        <v>0.9</v>
      </c>
      <c r="F115" s="3" t="s">
        <v>17</v>
      </c>
      <c r="G115" s="3">
        <v>0.11</v>
      </c>
      <c r="H115" s="3">
        <v>0.09</v>
      </c>
      <c r="I115" s="3">
        <v>0.15</v>
      </c>
      <c r="J115" s="3">
        <v>0.9</v>
      </c>
    </row>
    <row r="116" spans="1:10" x14ac:dyDescent="0.2">
      <c r="A116" s="13" t="s">
        <v>143</v>
      </c>
      <c r="B116" s="3" t="s">
        <v>27</v>
      </c>
      <c r="C116" s="3">
        <v>1920</v>
      </c>
      <c r="D116" s="3">
        <v>0.9</v>
      </c>
      <c r="E116" s="3">
        <v>0.9</v>
      </c>
      <c r="F116" s="3" t="s">
        <v>17</v>
      </c>
      <c r="G116" s="3">
        <v>0.2</v>
      </c>
      <c r="H116" s="3">
        <v>0.2</v>
      </c>
      <c r="I116" s="3">
        <v>0.28000000000000003</v>
      </c>
      <c r="J116" s="3">
        <v>1.3</v>
      </c>
    </row>
    <row r="117" spans="1:10" x14ac:dyDescent="0.2">
      <c r="A117" s="13" t="s">
        <v>144</v>
      </c>
      <c r="B117" s="3" t="s">
        <v>27</v>
      </c>
      <c r="C117" s="3" t="s">
        <v>21</v>
      </c>
      <c r="D117" s="3">
        <v>0.9</v>
      </c>
      <c r="E117" s="3">
        <v>0.9</v>
      </c>
      <c r="F117" s="3" t="s">
        <v>20</v>
      </c>
      <c r="G117" s="3">
        <v>0.2</v>
      </c>
      <c r="H117" s="3">
        <v>0.2</v>
      </c>
      <c r="I117" s="3">
        <v>0.28000000000000003</v>
      </c>
      <c r="J117" s="3">
        <v>1.3</v>
      </c>
    </row>
    <row r="118" spans="1:10" x14ac:dyDescent="0.2">
      <c r="A118" s="13" t="s">
        <v>145</v>
      </c>
      <c r="B118" s="3" t="s">
        <v>27</v>
      </c>
      <c r="C118" s="3" t="s">
        <v>22</v>
      </c>
      <c r="D118" s="3">
        <v>0.9</v>
      </c>
      <c r="E118" s="3">
        <v>0.9</v>
      </c>
      <c r="F118" s="3" t="s">
        <v>20</v>
      </c>
      <c r="G118" s="3">
        <v>0.2</v>
      </c>
      <c r="H118" s="3">
        <v>0.2</v>
      </c>
      <c r="I118" s="3">
        <v>0.28000000000000003</v>
      </c>
      <c r="J118" s="3">
        <v>1.3</v>
      </c>
    </row>
    <row r="119" spans="1:10" x14ac:dyDescent="0.2">
      <c r="A119" s="13" t="s">
        <v>146</v>
      </c>
      <c r="B119" s="3" t="s">
        <v>27</v>
      </c>
      <c r="C119" s="3" t="s">
        <v>23</v>
      </c>
      <c r="D119" s="3">
        <v>0.9</v>
      </c>
      <c r="E119" s="3">
        <v>0.9</v>
      </c>
      <c r="F119" s="3" t="s">
        <v>17</v>
      </c>
      <c r="G119" s="3">
        <v>0.2</v>
      </c>
      <c r="H119" s="3">
        <v>0.2</v>
      </c>
      <c r="I119" s="3">
        <v>0.28000000000000003</v>
      </c>
      <c r="J119" s="3">
        <v>1.3</v>
      </c>
    </row>
    <row r="120" spans="1:10" x14ac:dyDescent="0.2">
      <c r="A120" s="13" t="s">
        <v>147</v>
      </c>
      <c r="B120" s="3" t="s">
        <v>27</v>
      </c>
      <c r="C120" s="3" t="s">
        <v>24</v>
      </c>
      <c r="D120" s="3">
        <v>0.9</v>
      </c>
      <c r="E120" s="3">
        <v>0.9</v>
      </c>
      <c r="F120" s="3" t="s">
        <v>17</v>
      </c>
      <c r="G120" s="3">
        <v>0.2</v>
      </c>
      <c r="H120" s="3">
        <v>0.2</v>
      </c>
      <c r="I120" s="3">
        <v>0.28000000000000003</v>
      </c>
      <c r="J120" s="3">
        <v>1.3</v>
      </c>
    </row>
    <row r="121" spans="1:10" x14ac:dyDescent="0.2">
      <c r="A121" s="13" t="s">
        <v>148</v>
      </c>
      <c r="B121" s="3" t="s">
        <v>27</v>
      </c>
      <c r="C121" s="3" t="s">
        <v>26</v>
      </c>
      <c r="D121" s="3">
        <v>0.9</v>
      </c>
      <c r="E121" s="3">
        <v>0.9</v>
      </c>
      <c r="F121" s="3" t="s">
        <v>17</v>
      </c>
      <c r="G121" s="3">
        <v>0.15</v>
      </c>
      <c r="H121" s="3">
        <v>0.15</v>
      </c>
      <c r="I121" s="3">
        <v>0.2</v>
      </c>
      <c r="J121" s="3">
        <v>0.9</v>
      </c>
    </row>
    <row r="122" spans="1:10" x14ac:dyDescent="0.2">
      <c r="A122" s="13" t="s">
        <v>149</v>
      </c>
      <c r="B122" s="3" t="s">
        <v>16</v>
      </c>
      <c r="C122" s="3">
        <v>1920</v>
      </c>
      <c r="D122" s="3">
        <v>0.9</v>
      </c>
      <c r="E122" s="3">
        <v>0.9</v>
      </c>
      <c r="F122" s="3" t="s">
        <v>17</v>
      </c>
      <c r="G122" s="3">
        <v>1.5</v>
      </c>
      <c r="H122" s="3">
        <v>1</v>
      </c>
      <c r="I122" s="3">
        <v>1.2</v>
      </c>
      <c r="J122" s="3">
        <v>2.9</v>
      </c>
    </row>
    <row r="123" spans="1:10" x14ac:dyDescent="0.2">
      <c r="A123" s="13" t="s">
        <v>150</v>
      </c>
      <c r="B123" s="3" t="s">
        <v>16</v>
      </c>
      <c r="C123" s="3" t="s">
        <v>21</v>
      </c>
      <c r="D123" s="3">
        <v>0.9</v>
      </c>
      <c r="E123" s="3">
        <v>0.9</v>
      </c>
      <c r="F123" s="3" t="s">
        <v>20</v>
      </c>
      <c r="G123" s="3">
        <v>1.5</v>
      </c>
      <c r="H123" s="3">
        <v>1</v>
      </c>
      <c r="I123" s="3">
        <v>1.2</v>
      </c>
      <c r="J123" s="3">
        <v>2.9</v>
      </c>
    </row>
    <row r="124" spans="1:10" x14ac:dyDescent="0.2">
      <c r="A124" s="13" t="s">
        <v>151</v>
      </c>
      <c r="B124" s="3" t="s">
        <v>16</v>
      </c>
      <c r="C124" s="3" t="s">
        <v>22</v>
      </c>
      <c r="D124" s="3">
        <v>0.9</v>
      </c>
      <c r="E124" s="3">
        <v>0.9</v>
      </c>
      <c r="F124" s="3" t="s">
        <v>20</v>
      </c>
      <c r="G124" s="3">
        <v>1.2</v>
      </c>
      <c r="H124" s="3">
        <v>0.45</v>
      </c>
      <c r="I124" s="3">
        <v>0.9</v>
      </c>
      <c r="J124" s="3">
        <v>2.9</v>
      </c>
    </row>
    <row r="125" spans="1:10" x14ac:dyDescent="0.2">
      <c r="A125" s="13" t="s">
        <v>152</v>
      </c>
      <c r="B125" s="3" t="s">
        <v>16</v>
      </c>
      <c r="C125" s="3" t="s">
        <v>23</v>
      </c>
      <c r="D125" s="3">
        <v>0.9</v>
      </c>
      <c r="E125" s="3">
        <v>0.9</v>
      </c>
      <c r="F125" s="3" t="s">
        <v>17</v>
      </c>
      <c r="G125" s="3">
        <v>0.85</v>
      </c>
      <c r="H125" s="3">
        <v>0.3</v>
      </c>
      <c r="I125" s="3">
        <v>0.4</v>
      </c>
      <c r="J125" s="3">
        <v>1.9</v>
      </c>
    </row>
    <row r="126" spans="1:10" x14ac:dyDescent="0.2">
      <c r="A126" s="13" t="s">
        <v>153</v>
      </c>
      <c r="B126" s="3" t="s">
        <v>16</v>
      </c>
      <c r="C126" s="3" t="s">
        <v>24</v>
      </c>
      <c r="D126" s="3">
        <v>0.9</v>
      </c>
      <c r="E126" s="3">
        <v>0.9</v>
      </c>
      <c r="F126" s="3" t="s">
        <v>17</v>
      </c>
      <c r="G126" s="3">
        <v>0.2</v>
      </c>
      <c r="H126" s="3">
        <v>0.2</v>
      </c>
      <c r="I126" s="3">
        <v>0.28000000000000003</v>
      </c>
      <c r="J126" s="3">
        <v>1.3</v>
      </c>
    </row>
    <row r="127" spans="1:10" x14ac:dyDescent="0.2">
      <c r="A127" s="13" t="s">
        <v>154</v>
      </c>
      <c r="B127" s="3" t="s">
        <v>16</v>
      </c>
      <c r="C127" s="3" t="s">
        <v>26</v>
      </c>
      <c r="D127" s="3">
        <v>0.9</v>
      </c>
      <c r="E127" s="3">
        <v>0.9</v>
      </c>
      <c r="F127" s="3" t="s">
        <v>17</v>
      </c>
      <c r="G127" s="3">
        <v>0.11</v>
      </c>
      <c r="H127" s="3">
        <v>0.09</v>
      </c>
      <c r="I127" s="3">
        <v>0.15</v>
      </c>
      <c r="J127" s="3">
        <v>0.9</v>
      </c>
    </row>
    <row r="128" spans="1:10" x14ac:dyDescent="0.2">
      <c r="A128" s="13" t="s">
        <v>155</v>
      </c>
      <c r="B128" s="3" t="s">
        <v>27</v>
      </c>
      <c r="C128" s="3">
        <v>1920</v>
      </c>
      <c r="D128" s="3">
        <v>0.9</v>
      </c>
      <c r="E128" s="3">
        <v>0.9</v>
      </c>
      <c r="F128" s="3" t="s">
        <v>17</v>
      </c>
      <c r="G128" s="3">
        <v>0.2</v>
      </c>
      <c r="H128" s="3">
        <v>0.2</v>
      </c>
      <c r="I128" s="3">
        <v>0.28000000000000003</v>
      </c>
      <c r="J128" s="3">
        <v>1.3</v>
      </c>
    </row>
    <row r="129" spans="1:10" x14ac:dyDescent="0.2">
      <c r="A129" s="13" t="s">
        <v>156</v>
      </c>
      <c r="B129" s="3" t="s">
        <v>27</v>
      </c>
      <c r="C129" s="3" t="s">
        <v>21</v>
      </c>
      <c r="D129" s="3">
        <v>0.9</v>
      </c>
      <c r="E129" s="3">
        <v>0.9</v>
      </c>
      <c r="F129" s="3" t="s">
        <v>20</v>
      </c>
      <c r="G129" s="3">
        <v>0.2</v>
      </c>
      <c r="H129" s="3">
        <v>0.2</v>
      </c>
      <c r="I129" s="3">
        <v>0.28000000000000003</v>
      </c>
      <c r="J129" s="3">
        <v>1.3</v>
      </c>
    </row>
    <row r="130" spans="1:10" x14ac:dyDescent="0.2">
      <c r="A130" s="13" t="s">
        <v>157</v>
      </c>
      <c r="B130" s="3" t="s">
        <v>27</v>
      </c>
      <c r="C130" s="3" t="s">
        <v>22</v>
      </c>
      <c r="D130" s="3">
        <v>0.9</v>
      </c>
      <c r="E130" s="3">
        <v>0.9</v>
      </c>
      <c r="F130" s="3" t="s">
        <v>20</v>
      </c>
      <c r="G130" s="3">
        <v>0.2</v>
      </c>
      <c r="H130" s="3">
        <v>0.2</v>
      </c>
      <c r="I130" s="3">
        <v>0.28000000000000003</v>
      </c>
      <c r="J130" s="3">
        <v>1.3</v>
      </c>
    </row>
    <row r="131" spans="1:10" x14ac:dyDescent="0.2">
      <c r="A131" s="13" t="s">
        <v>158</v>
      </c>
      <c r="B131" s="3" t="s">
        <v>27</v>
      </c>
      <c r="C131" s="3" t="s">
        <v>23</v>
      </c>
      <c r="D131" s="3">
        <v>0.9</v>
      </c>
      <c r="E131" s="3">
        <v>0.9</v>
      </c>
      <c r="F131" s="3" t="s">
        <v>17</v>
      </c>
      <c r="G131" s="3">
        <v>0.2</v>
      </c>
      <c r="H131" s="3">
        <v>0.2</v>
      </c>
      <c r="I131" s="3">
        <v>0.28000000000000003</v>
      </c>
      <c r="J131" s="3">
        <v>1.3</v>
      </c>
    </row>
    <row r="132" spans="1:10" x14ac:dyDescent="0.2">
      <c r="A132" s="13" t="s">
        <v>159</v>
      </c>
      <c r="B132" s="3" t="s">
        <v>27</v>
      </c>
      <c r="C132" s="3" t="s">
        <v>24</v>
      </c>
      <c r="D132" s="3">
        <v>0.9</v>
      </c>
      <c r="E132" s="3">
        <v>0.9</v>
      </c>
      <c r="F132" s="3" t="s">
        <v>17</v>
      </c>
      <c r="G132" s="3">
        <v>0.2</v>
      </c>
      <c r="H132" s="3">
        <v>0.2</v>
      </c>
      <c r="I132" s="3">
        <v>0.28000000000000003</v>
      </c>
      <c r="J132" s="3">
        <v>1.3</v>
      </c>
    </row>
    <row r="133" spans="1:10" x14ac:dyDescent="0.2">
      <c r="A133" s="13" t="s">
        <v>160</v>
      </c>
      <c r="B133" s="3" t="s">
        <v>27</v>
      </c>
      <c r="C133" s="3" t="s">
        <v>26</v>
      </c>
      <c r="D133" s="3">
        <v>0.9</v>
      </c>
      <c r="E133" s="3">
        <v>0.9</v>
      </c>
      <c r="F133" s="3" t="s">
        <v>17</v>
      </c>
      <c r="G133" s="3">
        <v>0.15</v>
      </c>
      <c r="H133" s="3">
        <v>0.15</v>
      </c>
      <c r="I133" s="3">
        <v>0.2</v>
      </c>
      <c r="J133" s="3">
        <v>0.9</v>
      </c>
    </row>
    <row r="134" spans="1:10" x14ac:dyDescent="0.2">
      <c r="A134" s="13" t="s">
        <v>161</v>
      </c>
      <c r="B134" s="3" t="s">
        <v>16</v>
      </c>
      <c r="C134" s="3">
        <v>1920</v>
      </c>
      <c r="D134" s="3">
        <v>0.9</v>
      </c>
      <c r="E134" s="3">
        <v>0.9</v>
      </c>
      <c r="F134" s="3" t="s">
        <v>17</v>
      </c>
      <c r="G134" s="3">
        <v>1.5</v>
      </c>
      <c r="H134" s="3">
        <v>1</v>
      </c>
      <c r="I134" s="3">
        <v>1.2</v>
      </c>
      <c r="J134" s="3">
        <v>2.9</v>
      </c>
    </row>
    <row r="135" spans="1:10" x14ac:dyDescent="0.2">
      <c r="A135" s="13" t="s">
        <v>162</v>
      </c>
      <c r="B135" s="3" t="s">
        <v>16</v>
      </c>
      <c r="C135" s="3" t="s">
        <v>21</v>
      </c>
      <c r="D135" s="3">
        <v>0.9</v>
      </c>
      <c r="E135" s="3">
        <v>0.9</v>
      </c>
      <c r="F135" s="3" t="s">
        <v>20</v>
      </c>
      <c r="G135" s="3">
        <v>1.5</v>
      </c>
      <c r="H135" s="3">
        <v>1</v>
      </c>
      <c r="I135" s="3">
        <v>1.2</v>
      </c>
      <c r="J135" s="3">
        <v>2.9</v>
      </c>
    </row>
    <row r="136" spans="1:10" x14ac:dyDescent="0.2">
      <c r="A136" s="13" t="s">
        <v>163</v>
      </c>
      <c r="B136" s="3" t="s">
        <v>16</v>
      </c>
      <c r="C136" s="3" t="s">
        <v>22</v>
      </c>
      <c r="D136" s="3">
        <v>0.9</v>
      </c>
      <c r="E136" s="3">
        <v>0.9</v>
      </c>
      <c r="F136" s="3" t="s">
        <v>20</v>
      </c>
      <c r="G136" s="3">
        <v>1.2</v>
      </c>
      <c r="H136" s="3">
        <v>0.45</v>
      </c>
      <c r="I136" s="3">
        <v>0.9</v>
      </c>
      <c r="J136" s="3">
        <v>2.9</v>
      </c>
    </row>
    <row r="137" spans="1:10" x14ac:dyDescent="0.2">
      <c r="A137" s="13" t="s">
        <v>164</v>
      </c>
      <c r="B137" s="3" t="s">
        <v>16</v>
      </c>
      <c r="C137" s="3" t="s">
        <v>23</v>
      </c>
      <c r="D137" s="3">
        <v>0.9</v>
      </c>
      <c r="E137" s="3">
        <v>0.9</v>
      </c>
      <c r="F137" s="3" t="s">
        <v>17</v>
      </c>
      <c r="G137" s="3">
        <v>0.85</v>
      </c>
      <c r="H137" s="3">
        <v>0.3</v>
      </c>
      <c r="I137" s="3">
        <v>0.4</v>
      </c>
      <c r="J137" s="3">
        <v>1.9</v>
      </c>
    </row>
    <row r="138" spans="1:10" x14ac:dyDescent="0.2">
      <c r="A138" s="13" t="s">
        <v>165</v>
      </c>
      <c r="B138" s="3" t="s">
        <v>16</v>
      </c>
      <c r="C138" s="3" t="s">
        <v>24</v>
      </c>
      <c r="D138" s="3">
        <v>0.9</v>
      </c>
      <c r="E138" s="3">
        <v>0.9</v>
      </c>
      <c r="F138" s="3" t="s">
        <v>17</v>
      </c>
      <c r="G138" s="3">
        <v>0.2</v>
      </c>
      <c r="H138" s="3">
        <v>0.2</v>
      </c>
      <c r="I138" s="3">
        <v>0.28000000000000003</v>
      </c>
      <c r="J138" s="3">
        <v>1.3</v>
      </c>
    </row>
    <row r="139" spans="1:10" x14ac:dyDescent="0.2">
      <c r="A139" s="13" t="s">
        <v>166</v>
      </c>
      <c r="B139" s="3" t="s">
        <v>16</v>
      </c>
      <c r="C139" s="3" t="s">
        <v>26</v>
      </c>
      <c r="D139" s="3">
        <v>0.9</v>
      </c>
      <c r="E139" s="3">
        <v>0.9</v>
      </c>
      <c r="F139" s="3" t="s">
        <v>17</v>
      </c>
      <c r="G139" s="3">
        <v>0.11</v>
      </c>
      <c r="H139" s="3">
        <v>0.09</v>
      </c>
      <c r="I139" s="3">
        <v>0.15</v>
      </c>
      <c r="J139" s="3">
        <v>0.9</v>
      </c>
    </row>
    <row r="140" spans="1:10" x14ac:dyDescent="0.2">
      <c r="A140" s="13" t="s">
        <v>167</v>
      </c>
      <c r="B140" s="3" t="s">
        <v>27</v>
      </c>
      <c r="C140" s="3">
        <v>1920</v>
      </c>
      <c r="D140" s="3">
        <v>0.9</v>
      </c>
      <c r="E140" s="3">
        <v>0.9</v>
      </c>
      <c r="F140" s="3" t="s">
        <v>17</v>
      </c>
      <c r="G140" s="3">
        <v>0.2</v>
      </c>
      <c r="H140" s="3">
        <v>0.2</v>
      </c>
      <c r="I140" s="3">
        <v>0.28000000000000003</v>
      </c>
      <c r="J140" s="3">
        <v>1.3</v>
      </c>
    </row>
    <row r="141" spans="1:10" x14ac:dyDescent="0.2">
      <c r="A141" s="13" t="s">
        <v>168</v>
      </c>
      <c r="B141" s="3" t="s">
        <v>27</v>
      </c>
      <c r="C141" s="3" t="s">
        <v>21</v>
      </c>
      <c r="D141" s="3">
        <v>0.9</v>
      </c>
      <c r="E141" s="3">
        <v>0.9</v>
      </c>
      <c r="F141" s="3" t="s">
        <v>20</v>
      </c>
      <c r="G141" s="3">
        <v>0.2</v>
      </c>
      <c r="H141" s="3">
        <v>0.2</v>
      </c>
      <c r="I141" s="3">
        <v>0.28000000000000003</v>
      </c>
      <c r="J141" s="3">
        <v>1.3</v>
      </c>
    </row>
    <row r="142" spans="1:10" x14ac:dyDescent="0.2">
      <c r="A142" s="13" t="s">
        <v>169</v>
      </c>
      <c r="B142" s="3" t="s">
        <v>27</v>
      </c>
      <c r="C142" s="3" t="s">
        <v>22</v>
      </c>
      <c r="D142" s="3">
        <v>0.9</v>
      </c>
      <c r="E142" s="3">
        <v>0.9</v>
      </c>
      <c r="F142" s="3" t="s">
        <v>20</v>
      </c>
      <c r="G142" s="3">
        <v>0.2</v>
      </c>
      <c r="H142" s="3">
        <v>0.2</v>
      </c>
      <c r="I142" s="3">
        <v>0.28000000000000003</v>
      </c>
      <c r="J142" s="3">
        <v>1.3</v>
      </c>
    </row>
    <row r="143" spans="1:10" x14ac:dyDescent="0.2">
      <c r="A143" s="13" t="s">
        <v>170</v>
      </c>
      <c r="B143" s="3" t="s">
        <v>27</v>
      </c>
      <c r="C143" s="3" t="s">
        <v>23</v>
      </c>
      <c r="D143" s="3">
        <v>0.9</v>
      </c>
      <c r="E143" s="3">
        <v>0.9</v>
      </c>
      <c r="F143" s="3" t="s">
        <v>17</v>
      </c>
      <c r="G143" s="3">
        <v>0.2</v>
      </c>
      <c r="H143" s="3">
        <v>0.2</v>
      </c>
      <c r="I143" s="3">
        <v>0.28000000000000003</v>
      </c>
      <c r="J143" s="3">
        <v>1.3</v>
      </c>
    </row>
    <row r="144" spans="1:10" x14ac:dyDescent="0.2">
      <c r="A144" s="13" t="s">
        <v>171</v>
      </c>
      <c r="B144" s="3" t="s">
        <v>27</v>
      </c>
      <c r="C144" s="3" t="s">
        <v>24</v>
      </c>
      <c r="D144" s="3">
        <v>0.9</v>
      </c>
      <c r="E144" s="3">
        <v>0.9</v>
      </c>
      <c r="F144" s="3" t="s">
        <v>17</v>
      </c>
      <c r="G144" s="3">
        <v>0.2</v>
      </c>
      <c r="H144" s="3">
        <v>0.2</v>
      </c>
      <c r="I144" s="3">
        <v>0.28000000000000003</v>
      </c>
      <c r="J144" s="3">
        <v>1.3</v>
      </c>
    </row>
    <row r="145" spans="1:10" x14ac:dyDescent="0.2">
      <c r="A145" s="13" t="s">
        <v>172</v>
      </c>
      <c r="B145" s="3" t="s">
        <v>27</v>
      </c>
      <c r="C145" s="3" t="s">
        <v>26</v>
      </c>
      <c r="D145" s="3">
        <v>0.9</v>
      </c>
      <c r="E145" s="3">
        <v>0.9</v>
      </c>
      <c r="F145" s="3" t="s">
        <v>17</v>
      </c>
      <c r="G145" s="3">
        <v>0.15</v>
      </c>
      <c r="H145" s="3">
        <v>0.15</v>
      </c>
      <c r="I145" s="3">
        <v>0.2</v>
      </c>
      <c r="J145" s="3">
        <v>0.9</v>
      </c>
    </row>
    <row r="146" spans="1:10" x14ac:dyDescent="0.2">
      <c r="A146" s="13" t="s">
        <v>173</v>
      </c>
      <c r="B146" s="3" t="s">
        <v>16</v>
      </c>
      <c r="C146" s="3">
        <v>1920</v>
      </c>
      <c r="D146" s="3">
        <v>1</v>
      </c>
      <c r="E146" s="3">
        <v>1</v>
      </c>
      <c r="F146" s="3" t="s">
        <v>17</v>
      </c>
      <c r="G146" s="3">
        <v>1.5</v>
      </c>
      <c r="H146" s="3">
        <v>1</v>
      </c>
      <c r="I146" s="3">
        <v>1.2</v>
      </c>
      <c r="J146" s="3">
        <v>2.9</v>
      </c>
    </row>
    <row r="147" spans="1:10" x14ac:dyDescent="0.2">
      <c r="A147" s="13" t="s">
        <v>174</v>
      </c>
      <c r="B147" s="3" t="s">
        <v>16</v>
      </c>
      <c r="C147" s="3" t="s">
        <v>21</v>
      </c>
      <c r="D147" s="3">
        <v>1</v>
      </c>
      <c r="E147" s="3">
        <v>1</v>
      </c>
      <c r="F147" s="3" t="s">
        <v>20</v>
      </c>
      <c r="G147" s="3">
        <v>1.5</v>
      </c>
      <c r="H147" s="3">
        <v>1</v>
      </c>
      <c r="I147" s="3">
        <v>1.2</v>
      </c>
      <c r="J147" s="3">
        <v>2.9</v>
      </c>
    </row>
    <row r="148" spans="1:10" x14ac:dyDescent="0.2">
      <c r="A148" s="13" t="s">
        <v>175</v>
      </c>
      <c r="B148" s="3" t="s">
        <v>16</v>
      </c>
      <c r="C148" s="3" t="s">
        <v>22</v>
      </c>
      <c r="D148" s="3">
        <v>1</v>
      </c>
      <c r="E148" s="3">
        <v>1</v>
      </c>
      <c r="F148" s="3" t="s">
        <v>20</v>
      </c>
      <c r="G148" s="3">
        <v>1.2</v>
      </c>
      <c r="H148" s="3">
        <v>0.45</v>
      </c>
      <c r="I148" s="3">
        <v>0.9</v>
      </c>
      <c r="J148" s="3">
        <v>2.9</v>
      </c>
    </row>
    <row r="149" spans="1:10" x14ac:dyDescent="0.2">
      <c r="A149" s="13" t="s">
        <v>176</v>
      </c>
      <c r="B149" s="3" t="s">
        <v>16</v>
      </c>
      <c r="C149" s="3" t="s">
        <v>23</v>
      </c>
      <c r="D149" s="3">
        <v>1</v>
      </c>
      <c r="E149" s="3">
        <v>1</v>
      </c>
      <c r="F149" s="3" t="s">
        <v>17</v>
      </c>
      <c r="G149" s="3">
        <v>0.85</v>
      </c>
      <c r="H149" s="3">
        <v>0.3</v>
      </c>
      <c r="I149" s="3">
        <v>0.4</v>
      </c>
      <c r="J149" s="3">
        <v>1.9</v>
      </c>
    </row>
    <row r="150" spans="1:10" x14ac:dyDescent="0.2">
      <c r="A150" s="13" t="s">
        <v>177</v>
      </c>
      <c r="B150" s="3" t="s">
        <v>16</v>
      </c>
      <c r="C150" s="3" t="s">
        <v>24</v>
      </c>
      <c r="D150" s="3">
        <v>1</v>
      </c>
      <c r="E150" s="3">
        <v>1</v>
      </c>
      <c r="F150" s="3" t="s">
        <v>17</v>
      </c>
      <c r="G150" s="3">
        <v>0.2</v>
      </c>
      <c r="H150" s="3">
        <v>0.2</v>
      </c>
      <c r="I150" s="3">
        <v>0.28000000000000003</v>
      </c>
      <c r="J150" s="3">
        <v>1.3</v>
      </c>
    </row>
    <row r="151" spans="1:10" x14ac:dyDescent="0.2">
      <c r="A151" s="13" t="s">
        <v>178</v>
      </c>
      <c r="B151" s="3" t="s">
        <v>16</v>
      </c>
      <c r="C151" s="3" t="s">
        <v>26</v>
      </c>
      <c r="D151" s="3">
        <v>1</v>
      </c>
      <c r="E151" s="3">
        <v>1</v>
      </c>
      <c r="F151" s="3" t="s">
        <v>17</v>
      </c>
      <c r="G151" s="3">
        <v>0.11</v>
      </c>
      <c r="H151" s="3">
        <v>0.09</v>
      </c>
      <c r="I151" s="3">
        <v>0.15</v>
      </c>
      <c r="J151" s="3">
        <v>0.9</v>
      </c>
    </row>
    <row r="152" spans="1:10" x14ac:dyDescent="0.2">
      <c r="A152" s="13" t="s">
        <v>179</v>
      </c>
      <c r="B152" s="3" t="s">
        <v>27</v>
      </c>
      <c r="C152" s="3">
        <v>1920</v>
      </c>
      <c r="D152" s="3">
        <v>1</v>
      </c>
      <c r="E152" s="3">
        <v>1</v>
      </c>
      <c r="F152" s="3" t="s">
        <v>17</v>
      </c>
      <c r="G152" s="3">
        <v>0.2</v>
      </c>
      <c r="H152" s="3">
        <v>0.2</v>
      </c>
      <c r="I152" s="3">
        <v>0.28000000000000003</v>
      </c>
      <c r="J152" s="3">
        <v>1.3</v>
      </c>
    </row>
    <row r="153" spans="1:10" x14ac:dyDescent="0.2">
      <c r="A153" s="13" t="s">
        <v>180</v>
      </c>
      <c r="B153" s="3" t="s">
        <v>27</v>
      </c>
      <c r="C153" s="3" t="s">
        <v>21</v>
      </c>
      <c r="D153" s="3">
        <v>1</v>
      </c>
      <c r="E153" s="3">
        <v>1</v>
      </c>
      <c r="F153" s="3" t="s">
        <v>20</v>
      </c>
      <c r="G153" s="3">
        <v>0.2</v>
      </c>
      <c r="H153" s="3">
        <v>0.2</v>
      </c>
      <c r="I153" s="3">
        <v>0.28000000000000003</v>
      </c>
      <c r="J153" s="3">
        <v>1.3</v>
      </c>
    </row>
    <row r="154" spans="1:10" x14ac:dyDescent="0.2">
      <c r="A154" s="13" t="s">
        <v>181</v>
      </c>
      <c r="B154" s="3" t="s">
        <v>27</v>
      </c>
      <c r="C154" s="3" t="s">
        <v>22</v>
      </c>
      <c r="D154" s="3">
        <v>1</v>
      </c>
      <c r="E154" s="3">
        <v>1</v>
      </c>
      <c r="F154" s="3" t="s">
        <v>20</v>
      </c>
      <c r="G154" s="3">
        <v>0.2</v>
      </c>
      <c r="H154" s="3">
        <v>0.2</v>
      </c>
      <c r="I154" s="3">
        <v>0.28000000000000003</v>
      </c>
      <c r="J154" s="3">
        <v>1.3</v>
      </c>
    </row>
    <row r="155" spans="1:10" x14ac:dyDescent="0.2">
      <c r="A155" s="13" t="s">
        <v>182</v>
      </c>
      <c r="B155" s="3" t="s">
        <v>27</v>
      </c>
      <c r="C155" s="3" t="s">
        <v>23</v>
      </c>
      <c r="D155" s="3">
        <v>1</v>
      </c>
      <c r="E155" s="3">
        <v>1</v>
      </c>
      <c r="F155" s="3" t="s">
        <v>17</v>
      </c>
      <c r="G155" s="3">
        <v>0.2</v>
      </c>
      <c r="H155" s="3">
        <v>0.2</v>
      </c>
      <c r="I155" s="3">
        <v>0.28000000000000003</v>
      </c>
      <c r="J155" s="3">
        <v>1.3</v>
      </c>
    </row>
    <row r="156" spans="1:10" x14ac:dyDescent="0.2">
      <c r="A156" s="13" t="s">
        <v>183</v>
      </c>
      <c r="B156" s="3" t="s">
        <v>27</v>
      </c>
      <c r="C156" s="3" t="s">
        <v>24</v>
      </c>
      <c r="D156" s="3">
        <v>0.9</v>
      </c>
      <c r="E156" s="3">
        <v>0.9</v>
      </c>
      <c r="F156" s="3" t="s">
        <v>17</v>
      </c>
      <c r="G156" s="3">
        <v>0.2</v>
      </c>
      <c r="H156" s="3">
        <v>0.2</v>
      </c>
      <c r="I156" s="3">
        <v>0.28000000000000003</v>
      </c>
      <c r="J156" s="3">
        <v>1.3</v>
      </c>
    </row>
    <row r="157" spans="1:10" x14ac:dyDescent="0.2">
      <c r="A157" s="13" t="s">
        <v>184</v>
      </c>
      <c r="B157" s="3" t="s">
        <v>27</v>
      </c>
      <c r="C157" s="3" t="s">
        <v>26</v>
      </c>
      <c r="D157" s="3">
        <v>0.9</v>
      </c>
      <c r="E157" s="3">
        <v>0.9</v>
      </c>
      <c r="F157" s="3" t="s">
        <v>17</v>
      </c>
      <c r="G157" s="3">
        <v>0.15</v>
      </c>
      <c r="H157" s="3">
        <v>0.15</v>
      </c>
      <c r="I157" s="3">
        <v>0.2</v>
      </c>
      <c r="J157" s="3">
        <v>0.9</v>
      </c>
    </row>
    <row r="158" spans="1:10" x14ac:dyDescent="0.2">
      <c r="A158" s="13" t="s">
        <v>185</v>
      </c>
      <c r="B158" s="3" t="s">
        <v>16</v>
      </c>
      <c r="C158" s="3">
        <v>1920</v>
      </c>
      <c r="D158" s="3">
        <v>0.9</v>
      </c>
      <c r="E158" s="3">
        <v>0</v>
      </c>
      <c r="F158" s="3" t="s">
        <v>17</v>
      </c>
      <c r="G158" s="3">
        <v>1.5</v>
      </c>
      <c r="H158" s="3">
        <v>1</v>
      </c>
      <c r="I158" s="3">
        <v>1.2</v>
      </c>
      <c r="J158" s="3">
        <v>2.9</v>
      </c>
    </row>
    <row r="159" spans="1:10" x14ac:dyDescent="0.2">
      <c r="A159" s="13" t="s">
        <v>186</v>
      </c>
      <c r="B159" s="3" t="s">
        <v>16</v>
      </c>
      <c r="C159" s="3" t="s">
        <v>21</v>
      </c>
      <c r="D159" s="3">
        <v>0.9</v>
      </c>
      <c r="E159" s="3">
        <v>0</v>
      </c>
      <c r="F159" s="3" t="s">
        <v>20</v>
      </c>
      <c r="G159" s="3">
        <v>0.5</v>
      </c>
      <c r="H159" s="3">
        <v>0.4</v>
      </c>
      <c r="I159" s="3">
        <v>2</v>
      </c>
      <c r="J159" s="3">
        <v>2.7</v>
      </c>
    </row>
    <row r="160" spans="1:10" x14ac:dyDescent="0.2">
      <c r="A160" s="13" t="s">
        <v>187</v>
      </c>
      <c r="B160" s="3" t="s">
        <v>16</v>
      </c>
      <c r="C160" s="3" t="s">
        <v>22</v>
      </c>
      <c r="D160" s="3">
        <v>0.9</v>
      </c>
      <c r="E160" s="3">
        <v>0</v>
      </c>
      <c r="F160" s="3" t="s">
        <v>20</v>
      </c>
      <c r="G160" s="3">
        <v>0.5</v>
      </c>
      <c r="H160" s="3">
        <v>0.4</v>
      </c>
      <c r="I160" s="3">
        <v>1.79</v>
      </c>
      <c r="J160" s="3">
        <v>3.1</v>
      </c>
    </row>
    <row r="161" spans="1:10" x14ac:dyDescent="0.2">
      <c r="A161" s="13" t="s">
        <v>188</v>
      </c>
      <c r="B161" s="3" t="s">
        <v>16</v>
      </c>
      <c r="C161" s="3" t="s">
        <v>23</v>
      </c>
      <c r="D161" s="3">
        <v>0.9</v>
      </c>
      <c r="E161" s="3">
        <v>0</v>
      </c>
      <c r="F161" s="3" t="s">
        <v>17</v>
      </c>
      <c r="G161" s="3">
        <v>0.27</v>
      </c>
      <c r="H161" s="3">
        <v>0.27</v>
      </c>
      <c r="I161" s="3">
        <v>0.4</v>
      </c>
      <c r="J161" s="3">
        <v>3.1</v>
      </c>
    </row>
    <row r="162" spans="1:10" x14ac:dyDescent="0.2">
      <c r="A162" s="13" t="s">
        <v>189</v>
      </c>
      <c r="B162" s="3" t="s">
        <v>16</v>
      </c>
      <c r="C162" s="3" t="s">
        <v>24</v>
      </c>
      <c r="D162" s="3">
        <v>0.9</v>
      </c>
      <c r="E162" s="3">
        <v>0</v>
      </c>
      <c r="F162" s="3" t="s">
        <v>17</v>
      </c>
      <c r="G162" s="3">
        <v>0.2</v>
      </c>
      <c r="H162" s="3">
        <v>0.2</v>
      </c>
      <c r="I162" s="3">
        <v>0.28000000000000003</v>
      </c>
      <c r="J162" s="3">
        <v>1.3</v>
      </c>
    </row>
    <row r="163" spans="1:10" x14ac:dyDescent="0.2">
      <c r="A163" s="13" t="s">
        <v>190</v>
      </c>
      <c r="B163" s="3" t="s">
        <v>16</v>
      </c>
      <c r="C163" s="3" t="s">
        <v>26</v>
      </c>
      <c r="D163" s="3">
        <v>0.9</v>
      </c>
      <c r="E163" s="3">
        <v>0</v>
      </c>
      <c r="F163" s="3" t="s">
        <v>17</v>
      </c>
      <c r="G163" s="3">
        <v>0.11</v>
      </c>
      <c r="H163" s="3">
        <v>0.09</v>
      </c>
      <c r="I163" s="3">
        <v>0.15</v>
      </c>
      <c r="J163" s="3">
        <v>0.9</v>
      </c>
    </row>
    <row r="164" spans="1:10" x14ac:dyDescent="0.2">
      <c r="A164" s="13" t="s">
        <v>191</v>
      </c>
      <c r="B164" s="3" t="s">
        <v>27</v>
      </c>
      <c r="C164" s="3">
        <v>1920</v>
      </c>
      <c r="D164" s="3">
        <v>0.9</v>
      </c>
      <c r="E164" s="3">
        <v>0</v>
      </c>
      <c r="F164" s="3" t="s">
        <v>17</v>
      </c>
      <c r="G164" s="3">
        <v>0.2</v>
      </c>
      <c r="H164" s="3">
        <v>0.2</v>
      </c>
      <c r="I164" s="3">
        <v>0.28000000000000003</v>
      </c>
      <c r="J164" s="3">
        <v>1.3</v>
      </c>
    </row>
    <row r="165" spans="1:10" x14ac:dyDescent="0.2">
      <c r="A165" s="13" t="s">
        <v>192</v>
      </c>
      <c r="B165" s="3" t="s">
        <v>27</v>
      </c>
      <c r="C165" s="3" t="s">
        <v>21</v>
      </c>
      <c r="D165" s="3">
        <v>0.9</v>
      </c>
      <c r="E165" s="3">
        <v>0</v>
      </c>
      <c r="F165" s="3" t="s">
        <v>20</v>
      </c>
      <c r="G165" s="3">
        <v>0.2</v>
      </c>
      <c r="H165" s="3">
        <v>0.2</v>
      </c>
      <c r="I165" s="3">
        <v>0.28000000000000003</v>
      </c>
      <c r="J165" s="3">
        <v>1.3</v>
      </c>
    </row>
    <row r="166" spans="1:10" x14ac:dyDescent="0.2">
      <c r="A166" s="13" t="s">
        <v>193</v>
      </c>
      <c r="B166" s="3" t="s">
        <v>27</v>
      </c>
      <c r="C166" s="3" t="s">
        <v>22</v>
      </c>
      <c r="D166" s="3">
        <v>0.9</v>
      </c>
      <c r="E166" s="3">
        <v>0</v>
      </c>
      <c r="F166" s="3" t="s">
        <v>20</v>
      </c>
      <c r="G166" s="3">
        <v>0.2</v>
      </c>
      <c r="H166" s="3">
        <v>0.2</v>
      </c>
      <c r="I166" s="3">
        <v>0.28000000000000003</v>
      </c>
      <c r="J166" s="3">
        <v>1.3</v>
      </c>
    </row>
    <row r="167" spans="1:10" x14ac:dyDescent="0.2">
      <c r="A167" s="13" t="s">
        <v>194</v>
      </c>
      <c r="B167" s="3" t="s">
        <v>27</v>
      </c>
      <c r="C167" s="3" t="s">
        <v>23</v>
      </c>
      <c r="D167" s="3">
        <v>0.9</v>
      </c>
      <c r="E167" s="3">
        <v>0</v>
      </c>
      <c r="F167" s="3" t="s">
        <v>17</v>
      </c>
      <c r="G167" s="3">
        <v>0.2</v>
      </c>
      <c r="H167" s="3">
        <v>0.2</v>
      </c>
      <c r="I167" s="3">
        <v>0.28000000000000003</v>
      </c>
      <c r="J167" s="3">
        <v>1.3</v>
      </c>
    </row>
    <row r="168" spans="1:10" x14ac:dyDescent="0.2">
      <c r="A168" s="13" t="s">
        <v>195</v>
      </c>
      <c r="B168" s="3" t="s">
        <v>27</v>
      </c>
      <c r="C168" s="3" t="s">
        <v>24</v>
      </c>
      <c r="D168" s="3">
        <v>0.9</v>
      </c>
      <c r="E168" s="3">
        <v>0</v>
      </c>
      <c r="F168" s="3" t="s">
        <v>17</v>
      </c>
      <c r="G168" s="3">
        <v>0.2</v>
      </c>
      <c r="H168" s="3">
        <v>0.2</v>
      </c>
      <c r="I168" s="3">
        <v>0.28000000000000003</v>
      </c>
      <c r="J168" s="3">
        <v>1.3</v>
      </c>
    </row>
    <row r="169" spans="1:10" x14ac:dyDescent="0.2">
      <c r="A169" s="13" t="s">
        <v>196</v>
      </c>
      <c r="B169" s="3" t="s">
        <v>27</v>
      </c>
      <c r="C169" s="3" t="s">
        <v>26</v>
      </c>
      <c r="D169" s="3">
        <v>0.9</v>
      </c>
      <c r="E169" s="3">
        <v>0</v>
      </c>
      <c r="F169" s="3" t="s">
        <v>17</v>
      </c>
      <c r="G169" s="3">
        <v>0.15</v>
      </c>
      <c r="H169" s="3">
        <v>0.15</v>
      </c>
      <c r="I169" s="3">
        <v>0.2</v>
      </c>
      <c r="J169" s="3">
        <v>0.9</v>
      </c>
    </row>
    <row r="170" spans="1:10" x14ac:dyDescent="0.2">
      <c r="A170" s="13" t="s">
        <v>197</v>
      </c>
      <c r="B170" s="3" t="s">
        <v>16</v>
      </c>
      <c r="C170" s="3">
        <v>1920</v>
      </c>
      <c r="D170" s="3">
        <v>0.9</v>
      </c>
      <c r="E170" s="3">
        <v>0</v>
      </c>
      <c r="F170" s="3" t="s">
        <v>17</v>
      </c>
      <c r="G170" s="3">
        <v>1.5</v>
      </c>
      <c r="H170" s="3">
        <v>1</v>
      </c>
      <c r="I170" s="3">
        <v>1.2</v>
      </c>
      <c r="J170" s="3">
        <v>2.9</v>
      </c>
    </row>
    <row r="171" spans="1:10" x14ac:dyDescent="0.2">
      <c r="A171" s="13" t="s">
        <v>198</v>
      </c>
      <c r="B171" s="3" t="s">
        <v>16</v>
      </c>
      <c r="C171" s="3" t="s">
        <v>21</v>
      </c>
      <c r="D171" s="3">
        <v>0.9</v>
      </c>
      <c r="E171" s="3">
        <v>0</v>
      </c>
      <c r="F171" s="3" t="s">
        <v>20</v>
      </c>
      <c r="G171" s="3">
        <v>1.5</v>
      </c>
      <c r="H171" s="3">
        <v>1</v>
      </c>
      <c r="I171" s="3">
        <v>1.2</v>
      </c>
      <c r="J171" s="3">
        <v>2.9</v>
      </c>
    </row>
    <row r="172" spans="1:10" x14ac:dyDescent="0.2">
      <c r="A172" s="13" t="s">
        <v>199</v>
      </c>
      <c r="B172" s="3" t="s">
        <v>16</v>
      </c>
      <c r="C172" s="3" t="s">
        <v>22</v>
      </c>
      <c r="D172" s="3">
        <v>0.9</v>
      </c>
      <c r="E172" s="3">
        <v>0</v>
      </c>
      <c r="F172" s="3" t="s">
        <v>20</v>
      </c>
      <c r="G172" s="3">
        <v>1.2</v>
      </c>
      <c r="H172" s="3">
        <v>0.45</v>
      </c>
      <c r="I172" s="3">
        <v>0.9</v>
      </c>
      <c r="J172" s="3">
        <v>2.9</v>
      </c>
    </row>
    <row r="173" spans="1:10" x14ac:dyDescent="0.2">
      <c r="A173" s="13" t="s">
        <v>200</v>
      </c>
      <c r="B173" s="3" t="s">
        <v>16</v>
      </c>
      <c r="C173" s="3" t="s">
        <v>23</v>
      </c>
      <c r="D173" s="3">
        <v>0.9</v>
      </c>
      <c r="E173" s="3">
        <v>0</v>
      </c>
      <c r="F173" s="3" t="s">
        <v>17</v>
      </c>
      <c r="G173" s="3">
        <v>0.85</v>
      </c>
      <c r="H173" s="3">
        <v>0.3</v>
      </c>
      <c r="I173" s="3">
        <v>0.4</v>
      </c>
      <c r="J173" s="3">
        <v>1.9</v>
      </c>
    </row>
    <row r="174" spans="1:10" x14ac:dyDescent="0.2">
      <c r="A174" s="13" t="s">
        <v>201</v>
      </c>
      <c r="B174" s="3" t="s">
        <v>16</v>
      </c>
      <c r="C174" s="3" t="s">
        <v>24</v>
      </c>
      <c r="D174" s="3">
        <v>0.9</v>
      </c>
      <c r="E174" s="3">
        <v>0</v>
      </c>
      <c r="F174" s="3" t="s">
        <v>17</v>
      </c>
      <c r="G174" s="3">
        <v>0.2</v>
      </c>
      <c r="H174" s="3">
        <v>0.2</v>
      </c>
      <c r="I174" s="3">
        <v>0.28000000000000003</v>
      </c>
      <c r="J174" s="3">
        <v>1.3</v>
      </c>
    </row>
    <row r="175" spans="1:10" x14ac:dyDescent="0.2">
      <c r="A175" s="13" t="s">
        <v>202</v>
      </c>
      <c r="B175" s="3" t="s">
        <v>16</v>
      </c>
      <c r="C175" s="3" t="s">
        <v>26</v>
      </c>
      <c r="D175" s="3">
        <v>0.9</v>
      </c>
      <c r="E175" s="3">
        <v>0</v>
      </c>
      <c r="F175" s="3" t="s">
        <v>17</v>
      </c>
      <c r="G175" s="3">
        <v>0.11</v>
      </c>
      <c r="H175" s="3">
        <v>0.09</v>
      </c>
      <c r="I175" s="3">
        <v>0.15</v>
      </c>
      <c r="J175" s="3">
        <v>0.9</v>
      </c>
    </row>
    <row r="176" spans="1:10" x14ac:dyDescent="0.2">
      <c r="A176" s="13" t="s">
        <v>203</v>
      </c>
      <c r="B176" s="3" t="s">
        <v>27</v>
      </c>
      <c r="C176" s="3">
        <v>1920</v>
      </c>
      <c r="D176" s="3">
        <v>0.9</v>
      </c>
      <c r="E176" s="3">
        <v>0</v>
      </c>
      <c r="F176" s="3" t="s">
        <v>17</v>
      </c>
      <c r="G176" s="3">
        <v>0.2</v>
      </c>
      <c r="H176" s="3">
        <v>0.2</v>
      </c>
      <c r="I176" s="3">
        <v>0.28000000000000003</v>
      </c>
      <c r="J176" s="3">
        <v>1.3</v>
      </c>
    </row>
    <row r="177" spans="1:10" x14ac:dyDescent="0.2">
      <c r="A177" s="13" t="s">
        <v>204</v>
      </c>
      <c r="B177" s="3" t="s">
        <v>27</v>
      </c>
      <c r="C177" s="3" t="s">
        <v>21</v>
      </c>
      <c r="D177" s="3">
        <v>0.9</v>
      </c>
      <c r="E177" s="3">
        <v>0</v>
      </c>
      <c r="F177" s="3" t="s">
        <v>20</v>
      </c>
      <c r="G177" s="3">
        <v>0.2</v>
      </c>
      <c r="H177" s="3">
        <v>0.2</v>
      </c>
      <c r="I177" s="3">
        <v>0.28000000000000003</v>
      </c>
      <c r="J177" s="3">
        <v>1.3</v>
      </c>
    </row>
    <row r="178" spans="1:10" x14ac:dyDescent="0.2">
      <c r="A178" s="13" t="s">
        <v>205</v>
      </c>
      <c r="B178" s="3" t="s">
        <v>27</v>
      </c>
      <c r="C178" s="3" t="s">
        <v>22</v>
      </c>
      <c r="D178" s="3">
        <v>0.9</v>
      </c>
      <c r="E178" s="3">
        <v>0</v>
      </c>
      <c r="F178" s="3" t="s">
        <v>20</v>
      </c>
      <c r="G178" s="3">
        <v>0.2</v>
      </c>
      <c r="H178" s="3">
        <v>0.2</v>
      </c>
      <c r="I178" s="3">
        <v>0.28000000000000003</v>
      </c>
      <c r="J178" s="3">
        <v>1.3</v>
      </c>
    </row>
    <row r="179" spans="1:10" x14ac:dyDescent="0.2">
      <c r="A179" s="13" t="s">
        <v>206</v>
      </c>
      <c r="B179" s="3" t="s">
        <v>27</v>
      </c>
      <c r="C179" s="3" t="s">
        <v>23</v>
      </c>
      <c r="D179" s="3">
        <v>0.9</v>
      </c>
      <c r="E179" s="3">
        <v>0</v>
      </c>
      <c r="F179" s="3" t="s">
        <v>17</v>
      </c>
      <c r="G179" s="3">
        <v>0.2</v>
      </c>
      <c r="H179" s="3">
        <v>0.2</v>
      </c>
      <c r="I179" s="3">
        <v>0.28000000000000003</v>
      </c>
      <c r="J179" s="3">
        <v>1.3</v>
      </c>
    </row>
    <row r="180" spans="1:10" x14ac:dyDescent="0.2">
      <c r="A180" s="13" t="s">
        <v>207</v>
      </c>
      <c r="B180" s="3" t="s">
        <v>27</v>
      </c>
      <c r="C180" s="3" t="s">
        <v>24</v>
      </c>
      <c r="D180" s="3">
        <v>0.9</v>
      </c>
      <c r="E180" s="3">
        <v>0</v>
      </c>
      <c r="F180" s="3" t="s">
        <v>17</v>
      </c>
      <c r="G180" s="3">
        <v>0.2</v>
      </c>
      <c r="H180" s="3">
        <v>0.2</v>
      </c>
      <c r="I180" s="3">
        <v>0.28000000000000003</v>
      </c>
      <c r="J180" s="3">
        <v>1.3</v>
      </c>
    </row>
    <row r="181" spans="1:10" x14ac:dyDescent="0.2">
      <c r="A181" s="13" t="s">
        <v>208</v>
      </c>
      <c r="B181" s="3" t="s">
        <v>27</v>
      </c>
      <c r="C181" s="3" t="s">
        <v>26</v>
      </c>
      <c r="D181" s="3">
        <v>0.9</v>
      </c>
      <c r="E181" s="3">
        <v>0</v>
      </c>
      <c r="F181" s="3" t="s">
        <v>17</v>
      </c>
      <c r="G181" s="3">
        <v>0.15</v>
      </c>
      <c r="H181" s="3">
        <v>0.15</v>
      </c>
      <c r="I181" s="3">
        <v>0.2</v>
      </c>
      <c r="J181" s="3">
        <v>0.9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85" zoomScaleNormal="85" zoomScalePageLayoutView="85" workbookViewId="0">
      <selection activeCell="D3" sqref="D3"/>
    </sheetView>
  </sheetViews>
  <sheetFormatPr baseColWidth="10" defaultColWidth="9.1640625" defaultRowHeight="15" x14ac:dyDescent="0.2"/>
  <cols>
    <col min="1" max="1" width="15.33203125" style="4" bestFit="1" customWidth="1"/>
    <col min="2" max="2" width="10.83203125" style="1" customWidth="1"/>
    <col min="3" max="3" width="10.6640625" style="1" customWidth="1"/>
    <col min="4" max="4" width="11.83203125" style="1" customWidth="1"/>
    <col min="5" max="5" width="12" style="1" customWidth="1"/>
    <col min="6" max="6" width="9.6640625" style="1" customWidth="1"/>
    <col min="7" max="16384" width="9.1640625" style="1"/>
  </cols>
  <sheetData>
    <row r="1" spans="1:6" x14ac:dyDescent="0.2">
      <c r="A1" s="13" t="s">
        <v>0</v>
      </c>
      <c r="B1" s="13" t="s">
        <v>227</v>
      </c>
      <c r="C1" s="13" t="s">
        <v>220</v>
      </c>
      <c r="D1" s="13" t="s">
        <v>271</v>
      </c>
      <c r="E1" s="13" t="s">
        <v>272</v>
      </c>
      <c r="F1" s="13" t="s">
        <v>219</v>
      </c>
    </row>
    <row r="2" spans="1:6" x14ac:dyDescent="0.2">
      <c r="A2" s="13" t="s">
        <v>230</v>
      </c>
      <c r="B2" s="11">
        <v>26</v>
      </c>
      <c r="C2" s="11">
        <v>22</v>
      </c>
      <c r="D2" s="3">
        <v>28</v>
      </c>
      <c r="E2" s="10">
        <v>18</v>
      </c>
      <c r="F2" s="11">
        <v>10</v>
      </c>
    </row>
    <row r="3" spans="1:6" x14ac:dyDescent="0.2">
      <c r="A3" s="13" t="s">
        <v>231</v>
      </c>
      <c r="B3" s="11">
        <v>26</v>
      </c>
      <c r="C3" s="11">
        <v>22</v>
      </c>
      <c r="D3" s="3">
        <v>28</v>
      </c>
      <c r="E3" s="10">
        <v>18</v>
      </c>
      <c r="F3" s="11">
        <v>10</v>
      </c>
    </row>
    <row r="4" spans="1:6" x14ac:dyDescent="0.2">
      <c r="A4" s="14" t="s">
        <v>232</v>
      </c>
      <c r="B4" s="15">
        <v>26</v>
      </c>
      <c r="C4" s="15">
        <v>21</v>
      </c>
      <c r="D4" s="3">
        <v>28</v>
      </c>
      <c r="E4" s="10">
        <v>21</v>
      </c>
      <c r="F4" s="15">
        <v>10</v>
      </c>
    </row>
    <row r="5" spans="1:6" x14ac:dyDescent="0.2">
      <c r="A5" s="14" t="s">
        <v>233</v>
      </c>
      <c r="B5" s="15">
        <v>24</v>
      </c>
      <c r="C5" s="15">
        <v>22</v>
      </c>
      <c r="D5" s="3">
        <v>28</v>
      </c>
      <c r="E5" s="10">
        <v>12</v>
      </c>
      <c r="F5" s="15">
        <v>10</v>
      </c>
    </row>
    <row r="6" spans="1:6" x14ac:dyDescent="0.2">
      <c r="A6" s="13" t="s">
        <v>234</v>
      </c>
      <c r="B6" s="15">
        <v>26</v>
      </c>
      <c r="C6" s="15">
        <v>20</v>
      </c>
      <c r="D6" s="3">
        <v>28</v>
      </c>
      <c r="E6" s="10">
        <v>12</v>
      </c>
      <c r="F6" s="15">
        <v>8</v>
      </c>
    </row>
    <row r="7" spans="1:6" x14ac:dyDescent="0.2">
      <c r="A7" s="13" t="s">
        <v>244</v>
      </c>
      <c r="B7" s="15">
        <v>22</v>
      </c>
      <c r="C7" s="15">
        <v>22</v>
      </c>
      <c r="D7" s="3">
        <v>28</v>
      </c>
      <c r="E7" s="10">
        <v>12</v>
      </c>
      <c r="F7" s="15">
        <v>10</v>
      </c>
    </row>
    <row r="8" spans="1:6" x14ac:dyDescent="0.2">
      <c r="A8" s="13" t="s">
        <v>235</v>
      </c>
      <c r="B8" s="15">
        <v>27</v>
      </c>
      <c r="C8" s="15">
        <v>21</v>
      </c>
      <c r="D8" s="3">
        <v>28</v>
      </c>
      <c r="E8" s="10">
        <v>12</v>
      </c>
      <c r="F8" s="15">
        <f t="shared" ref="F8" si="0">111*0.15+10*0.85</f>
        <v>25.15</v>
      </c>
    </row>
    <row r="9" spans="1:6" x14ac:dyDescent="0.2">
      <c r="A9" s="13" t="s">
        <v>236</v>
      </c>
      <c r="B9" s="15">
        <v>24</v>
      </c>
      <c r="C9" s="15">
        <v>21</v>
      </c>
      <c r="D9" s="3">
        <v>28</v>
      </c>
      <c r="E9" s="10">
        <v>12</v>
      </c>
      <c r="F9" s="15">
        <v>31</v>
      </c>
    </row>
    <row r="10" spans="1:6" x14ac:dyDescent="0.2">
      <c r="A10" s="13" t="s">
        <v>237</v>
      </c>
      <c r="B10" s="15">
        <v>26</v>
      </c>
      <c r="C10" s="15">
        <v>21</v>
      </c>
      <c r="D10" s="3">
        <v>28</v>
      </c>
      <c r="E10" s="10">
        <v>12</v>
      </c>
      <c r="F10" s="15">
        <v>8</v>
      </c>
    </row>
    <row r="11" spans="1:6" x14ac:dyDescent="0.2">
      <c r="A11" s="13" t="s">
        <v>238</v>
      </c>
      <c r="B11" s="15">
        <v>26</v>
      </c>
      <c r="C11" s="15">
        <v>22</v>
      </c>
      <c r="D11" s="3">
        <v>28</v>
      </c>
      <c r="E11" s="10">
        <v>21</v>
      </c>
      <c r="F11" s="15">
        <v>10</v>
      </c>
    </row>
    <row r="12" spans="1:6" x14ac:dyDescent="0.2">
      <c r="A12" s="13" t="s">
        <v>239</v>
      </c>
      <c r="B12" s="15">
        <v>22</v>
      </c>
      <c r="C12" s="15">
        <v>18</v>
      </c>
      <c r="D12" s="3">
        <v>28</v>
      </c>
      <c r="E12" s="10">
        <v>12</v>
      </c>
      <c r="F12" s="15">
        <v>10</v>
      </c>
    </row>
    <row r="13" spans="1:6" x14ac:dyDescent="0.2">
      <c r="A13" s="13" t="s">
        <v>240</v>
      </c>
      <c r="B13" s="15">
        <v>24</v>
      </c>
      <c r="C13" s="15">
        <v>24</v>
      </c>
      <c r="D13" s="3">
        <v>28</v>
      </c>
      <c r="E13" s="10">
        <v>12</v>
      </c>
      <c r="F13" s="15">
        <v>36</v>
      </c>
    </row>
    <row r="14" spans="1:6" x14ac:dyDescent="0.2">
      <c r="A14" s="13" t="s">
        <v>241</v>
      </c>
      <c r="B14" s="15">
        <v>26</v>
      </c>
      <c r="C14" s="15">
        <v>26</v>
      </c>
      <c r="D14" s="3">
        <v>28</v>
      </c>
      <c r="E14" s="10">
        <v>12</v>
      </c>
      <c r="F14" s="15">
        <v>36</v>
      </c>
    </row>
    <row r="15" spans="1:6" x14ac:dyDescent="0.2">
      <c r="A15" s="13" t="s">
        <v>242</v>
      </c>
      <c r="B15" s="15">
        <v>28</v>
      </c>
      <c r="C15" s="15">
        <v>18</v>
      </c>
      <c r="D15" s="3">
        <v>28</v>
      </c>
      <c r="E15" s="10">
        <v>12</v>
      </c>
      <c r="F15" s="15">
        <v>0</v>
      </c>
    </row>
    <row r="16" spans="1:6" x14ac:dyDescent="0.2">
      <c r="A16" s="13" t="s">
        <v>243</v>
      </c>
      <c r="B16" s="15">
        <v>-5</v>
      </c>
      <c r="C16" s="15">
        <v>-5</v>
      </c>
      <c r="D16" s="3">
        <v>28</v>
      </c>
      <c r="E16" s="10">
        <v>-5</v>
      </c>
      <c r="F16" s="15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zoomScale="85" zoomScaleNormal="85" zoomScalePageLayoutView="85" workbookViewId="0">
      <selection activeCell="J12" sqref="J12"/>
    </sheetView>
  </sheetViews>
  <sheetFormatPr baseColWidth="10" defaultColWidth="9.1640625" defaultRowHeight="15" x14ac:dyDescent="0.2"/>
  <cols>
    <col min="1" max="1" width="15.33203125" style="4" bestFit="1" customWidth="1"/>
    <col min="2" max="2" width="8.33203125" style="1" customWidth="1"/>
    <col min="3" max="3" width="8.6640625" style="1" customWidth="1"/>
    <col min="4" max="4" width="10.33203125" style="1" customWidth="1"/>
    <col min="5" max="5" width="8.1640625" style="1" bestFit="1" customWidth="1"/>
    <col min="6" max="6" width="10.6640625" style="1" bestFit="1" customWidth="1"/>
    <col min="7" max="7" width="9.6640625" style="1" bestFit="1" customWidth="1"/>
    <col min="8" max="8" width="10.6640625" style="1" bestFit="1" customWidth="1"/>
    <col min="9" max="9" width="11.1640625" style="1" customWidth="1"/>
    <col min="10" max="10" width="9.6640625" style="1" customWidth="1"/>
    <col min="11" max="16384" width="9.1640625" style="1"/>
  </cols>
  <sheetData>
    <row r="1" spans="1:10" x14ac:dyDescent="0.2">
      <c r="A1" s="13" t="s">
        <v>0</v>
      </c>
      <c r="B1" s="13" t="s">
        <v>226</v>
      </c>
      <c r="C1" s="13" t="s">
        <v>221</v>
      </c>
      <c r="D1" s="13" t="s">
        <v>222</v>
      </c>
      <c r="E1" s="13" t="s">
        <v>223</v>
      </c>
      <c r="F1" s="13" t="s">
        <v>224</v>
      </c>
      <c r="G1" s="13" t="s">
        <v>269</v>
      </c>
      <c r="H1" s="13" t="s">
        <v>270</v>
      </c>
      <c r="I1" s="13" t="s">
        <v>228</v>
      </c>
      <c r="J1" s="13" t="s">
        <v>229</v>
      </c>
    </row>
    <row r="2" spans="1:10" x14ac:dyDescent="0.2">
      <c r="A2" s="13" t="s">
        <v>230</v>
      </c>
      <c r="B2" s="15">
        <v>70</v>
      </c>
      <c r="C2" s="15">
        <v>80</v>
      </c>
      <c r="D2" s="15">
        <v>5.5</v>
      </c>
      <c r="E2" s="15">
        <v>10.5</v>
      </c>
      <c r="F2" s="11">
        <v>0</v>
      </c>
      <c r="G2" s="15">
        <v>0</v>
      </c>
      <c r="H2" s="11">
        <v>0</v>
      </c>
      <c r="I2" s="15">
        <v>40</v>
      </c>
      <c r="J2" s="15">
        <v>80</v>
      </c>
    </row>
    <row r="3" spans="1:10" x14ac:dyDescent="0.2">
      <c r="A3" s="13" t="s">
        <v>231</v>
      </c>
      <c r="B3" s="11">
        <v>70</v>
      </c>
      <c r="C3" s="11">
        <v>80</v>
      </c>
      <c r="D3" s="11">
        <f>2*0.75+40*0.1</f>
        <v>5.5</v>
      </c>
      <c r="E3" s="11">
        <f>9.4*0.75+17*0.1+0.05*13.2+0.1*11.1</f>
        <v>10.52</v>
      </c>
      <c r="F3" s="15">
        <v>0</v>
      </c>
      <c r="G3" s="15">
        <v>0</v>
      </c>
      <c r="H3" s="11">
        <v>0</v>
      </c>
      <c r="I3" s="15">
        <v>40</v>
      </c>
      <c r="J3" s="15">
        <v>80</v>
      </c>
    </row>
    <row r="4" spans="1:10" x14ac:dyDescent="0.2">
      <c r="A4" s="14" t="s">
        <v>232</v>
      </c>
      <c r="B4" s="15">
        <v>70</v>
      </c>
      <c r="C4" s="15">
        <v>80</v>
      </c>
      <c r="D4" s="15">
        <v>4.3</v>
      </c>
      <c r="E4" s="15">
        <v>3.1</v>
      </c>
      <c r="F4" s="15">
        <v>0</v>
      </c>
      <c r="G4" s="15">
        <v>0</v>
      </c>
      <c r="H4" s="11">
        <v>0</v>
      </c>
      <c r="I4" s="15">
        <v>40</v>
      </c>
      <c r="J4" s="15">
        <v>80</v>
      </c>
    </row>
    <row r="5" spans="1:10" x14ac:dyDescent="0.2">
      <c r="A5" s="13" t="s">
        <v>233</v>
      </c>
      <c r="B5" s="15">
        <v>70</v>
      </c>
      <c r="C5" s="15">
        <v>80</v>
      </c>
      <c r="D5" s="15">
        <v>7</v>
      </c>
      <c r="E5" s="15">
        <v>15.9</v>
      </c>
      <c r="F5" s="15">
        <v>0</v>
      </c>
      <c r="G5" s="15">
        <v>0</v>
      </c>
      <c r="H5" s="11">
        <v>0</v>
      </c>
      <c r="I5" s="15">
        <v>10</v>
      </c>
      <c r="J5" s="15">
        <v>20</v>
      </c>
    </row>
    <row r="6" spans="1:10" x14ac:dyDescent="0.2">
      <c r="A6" s="13" t="s">
        <v>234</v>
      </c>
      <c r="B6" s="15">
        <v>70</v>
      </c>
      <c r="C6" s="15">
        <v>90</v>
      </c>
      <c r="D6" s="15">
        <v>2</v>
      </c>
      <c r="E6" s="15">
        <v>33.299999999999997</v>
      </c>
      <c r="F6" s="15">
        <v>0</v>
      </c>
      <c r="G6" s="15">
        <v>0</v>
      </c>
      <c r="H6" s="11">
        <v>0</v>
      </c>
      <c r="I6" s="15">
        <v>40</v>
      </c>
      <c r="J6" s="15">
        <v>80</v>
      </c>
    </row>
    <row r="7" spans="1:10" x14ac:dyDescent="0.2">
      <c r="A7" s="13" t="s">
        <v>244</v>
      </c>
      <c r="B7" s="15">
        <v>70</v>
      </c>
      <c r="C7" s="15">
        <v>80</v>
      </c>
      <c r="D7" s="15">
        <v>5</v>
      </c>
      <c r="E7" s="15">
        <v>9.3000000000000007</v>
      </c>
      <c r="F7" s="15">
        <v>0</v>
      </c>
      <c r="G7" s="15">
        <v>0</v>
      </c>
      <c r="H7" s="11">
        <v>0</v>
      </c>
      <c r="I7" s="15">
        <v>2</v>
      </c>
      <c r="J7" s="15">
        <v>4</v>
      </c>
    </row>
    <row r="8" spans="1:10" x14ac:dyDescent="0.2">
      <c r="A8" s="13" t="s">
        <v>235</v>
      </c>
      <c r="B8" s="15">
        <v>73</v>
      </c>
      <c r="C8" s="15">
        <v>85</v>
      </c>
      <c r="D8" s="15">
        <v>31.7</v>
      </c>
      <c r="E8" s="15">
        <v>8.25</v>
      </c>
      <c r="F8" s="15">
        <v>0</v>
      </c>
      <c r="G8" s="15">
        <v>0</v>
      </c>
      <c r="H8" s="11">
        <v>0</v>
      </c>
      <c r="I8" s="15">
        <v>8</v>
      </c>
      <c r="J8" s="15">
        <v>16</v>
      </c>
    </row>
    <row r="9" spans="1:10" x14ac:dyDescent="0.2">
      <c r="A9" s="13" t="s">
        <v>236</v>
      </c>
      <c r="B9" s="15">
        <v>90</v>
      </c>
      <c r="C9" s="15">
        <v>170</v>
      </c>
      <c r="D9" s="15">
        <v>20</v>
      </c>
      <c r="E9" s="15">
        <v>14.7</v>
      </c>
      <c r="F9" s="15">
        <v>16.5</v>
      </c>
      <c r="G9" s="15">
        <v>0</v>
      </c>
      <c r="H9" s="11">
        <v>0</v>
      </c>
      <c r="I9" s="15">
        <v>10</v>
      </c>
      <c r="J9" s="15">
        <v>20</v>
      </c>
    </row>
    <row r="10" spans="1:10" x14ac:dyDescent="0.2">
      <c r="A10" s="13" t="s">
        <v>237</v>
      </c>
      <c r="B10" s="15">
        <v>70</v>
      </c>
      <c r="C10" s="15">
        <v>80</v>
      </c>
      <c r="D10" s="15">
        <v>4</v>
      </c>
      <c r="E10" s="15">
        <v>14</v>
      </c>
      <c r="F10" s="15">
        <v>0</v>
      </c>
      <c r="G10" s="15">
        <v>0</v>
      </c>
      <c r="H10" s="11">
        <v>0</v>
      </c>
      <c r="I10" s="15">
        <v>2</v>
      </c>
      <c r="J10" s="15">
        <v>4</v>
      </c>
    </row>
    <row r="11" spans="1:10" x14ac:dyDescent="0.2">
      <c r="A11" s="13" t="s">
        <v>238</v>
      </c>
      <c r="B11" s="15">
        <v>70</v>
      </c>
      <c r="C11" s="15">
        <v>80</v>
      </c>
      <c r="D11" s="15">
        <v>8</v>
      </c>
      <c r="E11" s="15">
        <v>11</v>
      </c>
      <c r="F11" s="15">
        <v>0</v>
      </c>
      <c r="G11" s="15">
        <v>0</v>
      </c>
      <c r="H11" s="11">
        <v>0</v>
      </c>
      <c r="I11" s="15">
        <v>40</v>
      </c>
      <c r="J11" s="15">
        <v>80</v>
      </c>
    </row>
    <row r="12" spans="1:10" x14ac:dyDescent="0.2">
      <c r="A12" s="13" t="s">
        <v>239</v>
      </c>
      <c r="B12" s="15">
        <v>110</v>
      </c>
      <c r="C12" s="15">
        <v>255</v>
      </c>
      <c r="D12" s="15">
        <v>2</v>
      </c>
      <c r="E12" s="15">
        <v>9.9</v>
      </c>
      <c r="F12" s="15">
        <v>0</v>
      </c>
      <c r="G12" s="15">
        <v>0</v>
      </c>
      <c r="H12" s="11">
        <v>0</v>
      </c>
      <c r="I12" s="15">
        <v>40</v>
      </c>
      <c r="J12" s="15">
        <v>80</v>
      </c>
    </row>
    <row r="13" spans="1:10" x14ac:dyDescent="0.2">
      <c r="A13" s="13" t="s">
        <v>240</v>
      </c>
      <c r="B13" s="15">
        <v>70</v>
      </c>
      <c r="C13" s="15">
        <v>80</v>
      </c>
      <c r="D13" s="15">
        <v>2</v>
      </c>
      <c r="E13" s="15">
        <v>11.3</v>
      </c>
      <c r="F13" s="15">
        <v>0</v>
      </c>
      <c r="G13" s="15">
        <v>0</v>
      </c>
      <c r="H13" s="11">
        <v>0</v>
      </c>
      <c r="I13" s="15">
        <v>120</v>
      </c>
      <c r="J13" s="15">
        <v>360</v>
      </c>
    </row>
    <row r="14" spans="1:10" x14ac:dyDescent="0.2">
      <c r="A14" s="13" t="s">
        <v>241</v>
      </c>
      <c r="B14" s="15">
        <v>0</v>
      </c>
      <c r="C14" s="15">
        <v>0</v>
      </c>
      <c r="D14" s="16">
        <v>0</v>
      </c>
      <c r="E14" s="15">
        <v>7.1</v>
      </c>
      <c r="F14" s="15">
        <v>0</v>
      </c>
      <c r="G14" s="15">
        <v>0</v>
      </c>
      <c r="H14" s="15">
        <v>500</v>
      </c>
      <c r="I14" s="15">
        <v>0</v>
      </c>
      <c r="J14" s="15">
        <v>0</v>
      </c>
    </row>
    <row r="15" spans="1:10" x14ac:dyDescent="0.2">
      <c r="A15" s="13" t="s">
        <v>242</v>
      </c>
      <c r="B15" s="15">
        <v>0</v>
      </c>
      <c r="C15" s="15">
        <v>0</v>
      </c>
      <c r="D15" s="15">
        <v>0</v>
      </c>
      <c r="E15" s="15">
        <v>2.9</v>
      </c>
      <c r="F15" s="15">
        <v>0</v>
      </c>
      <c r="G15" s="15">
        <v>0</v>
      </c>
      <c r="H15" s="11">
        <v>0</v>
      </c>
      <c r="I15" s="15">
        <v>0</v>
      </c>
      <c r="J15" s="15">
        <v>0</v>
      </c>
    </row>
    <row r="16" spans="1:10" x14ac:dyDescent="0.2">
      <c r="A16" s="13" t="s">
        <v>243</v>
      </c>
      <c r="B16" s="15">
        <v>0</v>
      </c>
      <c r="C16" s="15">
        <v>0</v>
      </c>
      <c r="D16" s="15">
        <v>0</v>
      </c>
      <c r="E16" s="15">
        <v>5.7</v>
      </c>
      <c r="F16" s="15">
        <v>0</v>
      </c>
      <c r="G16" s="15">
        <v>5.6</v>
      </c>
      <c r="H16" s="11">
        <v>0</v>
      </c>
      <c r="I16" s="15">
        <v>0</v>
      </c>
      <c r="J16" s="15">
        <v>0</v>
      </c>
    </row>
  </sheetData>
  <pageMargins left="0.7" right="0.7" top="0.75" bottom="0.75" header="0.3" footer="0.3"/>
  <pageSetup paperSize="9" orientation="portrait" r:id="rId1"/>
  <ignoredErrors>
    <ignoredError sqref="D3:E3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zoomScale="85" zoomScaleNormal="85" zoomScalePageLayoutView="85" workbookViewId="0">
      <selection activeCell="D5" sqref="D5"/>
    </sheetView>
  </sheetViews>
  <sheetFormatPr baseColWidth="10" defaultColWidth="8.83203125" defaultRowHeight="15" x14ac:dyDescent="0.2"/>
  <cols>
    <col min="1" max="1" width="17" style="4" bestFit="1" customWidth="1"/>
    <col min="2" max="2" width="12" style="8" bestFit="1" customWidth="1"/>
    <col min="3" max="3" width="9.6640625" style="8" bestFit="1" customWidth="1"/>
    <col min="4" max="4" width="11.83203125" style="8" bestFit="1" customWidth="1"/>
    <col min="5" max="5" width="12" style="8" bestFit="1" customWidth="1"/>
    <col min="6" max="6" width="9" style="8" bestFit="1" customWidth="1"/>
    <col min="7" max="7" width="12.6640625" style="8" bestFit="1" customWidth="1"/>
    <col min="8" max="8" width="15" style="8" bestFit="1" customWidth="1"/>
    <col min="9" max="9" width="5.1640625" style="8" bestFit="1" customWidth="1"/>
    <col min="10" max="10" width="7.6640625" style="8" bestFit="1" customWidth="1"/>
    <col min="11" max="12" width="8.33203125" style="8" bestFit="1" customWidth="1"/>
    <col min="13" max="13" width="10.33203125" style="8" bestFit="1" customWidth="1"/>
  </cols>
  <sheetData>
    <row r="1" spans="1:13" x14ac:dyDescent="0.2">
      <c r="A1" s="2" t="s">
        <v>0</v>
      </c>
      <c r="B1" s="2" t="s">
        <v>1</v>
      </c>
      <c r="C1" s="2" t="s">
        <v>2</v>
      </c>
      <c r="D1" s="2" t="s">
        <v>209</v>
      </c>
      <c r="E1" s="2" t="s">
        <v>210</v>
      </c>
      <c r="F1" s="2" t="s">
        <v>211</v>
      </c>
      <c r="G1" s="2" t="s">
        <v>212</v>
      </c>
      <c r="H1" s="2" t="s">
        <v>213</v>
      </c>
      <c r="I1" s="2" t="s">
        <v>214</v>
      </c>
      <c r="J1" s="2" t="s">
        <v>215</v>
      </c>
      <c r="K1" s="2" t="s">
        <v>216</v>
      </c>
      <c r="L1" s="2" t="s">
        <v>217</v>
      </c>
      <c r="M1" s="2" t="s">
        <v>218</v>
      </c>
    </row>
    <row r="2" spans="1:13" x14ac:dyDescent="0.2">
      <c r="A2" s="2" t="s">
        <v>29</v>
      </c>
      <c r="B2" s="9" t="s">
        <v>16</v>
      </c>
      <c r="C2" s="9">
        <v>1920</v>
      </c>
      <c r="D2" s="9">
        <v>601</v>
      </c>
      <c r="E2" s="9">
        <v>601</v>
      </c>
      <c r="F2" s="9">
        <v>681</v>
      </c>
      <c r="G2" s="9">
        <v>410</v>
      </c>
      <c r="H2" s="9">
        <v>342</v>
      </c>
      <c r="I2" s="9">
        <v>517</v>
      </c>
      <c r="J2" s="9">
        <v>440</v>
      </c>
      <c r="K2" s="9">
        <v>588</v>
      </c>
      <c r="L2" s="9">
        <v>688</v>
      </c>
      <c r="M2" s="9">
        <v>2000</v>
      </c>
    </row>
    <row r="3" spans="1:13" x14ac:dyDescent="0.2">
      <c r="A3" s="2" t="s">
        <v>30</v>
      </c>
      <c r="B3" s="9" t="s">
        <v>16</v>
      </c>
      <c r="C3" s="9" t="s">
        <v>21</v>
      </c>
      <c r="D3" s="9">
        <v>388</v>
      </c>
      <c r="E3" s="9">
        <v>388</v>
      </c>
      <c r="F3" s="9">
        <v>1048</v>
      </c>
      <c r="G3" s="9">
        <v>353</v>
      </c>
      <c r="H3" s="9">
        <v>233</v>
      </c>
      <c r="I3" s="9">
        <v>534</v>
      </c>
      <c r="J3" s="9">
        <v>1048</v>
      </c>
      <c r="K3" s="9">
        <v>588</v>
      </c>
      <c r="L3" s="9">
        <v>926</v>
      </c>
      <c r="M3" s="9">
        <v>2000</v>
      </c>
    </row>
    <row r="4" spans="1:13" x14ac:dyDescent="0.2">
      <c r="A4" s="2" t="s">
        <v>31</v>
      </c>
      <c r="B4" s="9" t="s">
        <v>16</v>
      </c>
      <c r="C4" s="9" t="s">
        <v>22</v>
      </c>
      <c r="D4" s="9">
        <v>407</v>
      </c>
      <c r="E4" s="9">
        <v>392</v>
      </c>
      <c r="F4" s="9">
        <v>994</v>
      </c>
      <c r="G4" s="9">
        <v>377</v>
      </c>
      <c r="H4" s="9">
        <v>240</v>
      </c>
      <c r="I4" s="9">
        <v>1032</v>
      </c>
      <c r="J4" s="9">
        <v>1029</v>
      </c>
      <c r="K4" s="9">
        <v>588</v>
      </c>
      <c r="L4" s="9">
        <v>1957</v>
      </c>
      <c r="M4" s="9">
        <v>2000</v>
      </c>
    </row>
    <row r="5" spans="1:13" x14ac:dyDescent="0.2">
      <c r="A5" s="2" t="s">
        <v>32</v>
      </c>
      <c r="B5" s="9" t="s">
        <v>16</v>
      </c>
      <c r="C5" s="9" t="s">
        <v>23</v>
      </c>
      <c r="D5" s="9">
        <v>786</v>
      </c>
      <c r="E5" s="9">
        <v>991</v>
      </c>
      <c r="F5" s="9">
        <v>829</v>
      </c>
      <c r="G5" s="9">
        <v>377</v>
      </c>
      <c r="H5" s="9">
        <v>240</v>
      </c>
      <c r="I5" s="9">
        <v>1122</v>
      </c>
      <c r="J5" s="9">
        <v>1155</v>
      </c>
      <c r="K5" s="9">
        <v>588</v>
      </c>
      <c r="L5" s="9">
        <v>1055</v>
      </c>
      <c r="M5" s="9">
        <v>2000</v>
      </c>
    </row>
    <row r="6" spans="1:13" x14ac:dyDescent="0.2">
      <c r="A6" s="2" t="s">
        <v>33</v>
      </c>
      <c r="B6" s="9" t="s">
        <v>16</v>
      </c>
      <c r="C6" s="9" t="s">
        <v>24</v>
      </c>
      <c r="D6" s="9">
        <v>1241</v>
      </c>
      <c r="E6" s="9">
        <v>1633</v>
      </c>
      <c r="F6" s="9">
        <v>623</v>
      </c>
      <c r="G6" s="9">
        <v>662</v>
      </c>
      <c r="H6" s="9">
        <v>305</v>
      </c>
      <c r="I6" s="9">
        <v>992</v>
      </c>
      <c r="J6" s="9">
        <v>1642</v>
      </c>
      <c r="K6" s="9">
        <v>588</v>
      </c>
      <c r="L6" s="9">
        <v>1273</v>
      </c>
      <c r="M6" s="9">
        <v>2000</v>
      </c>
    </row>
    <row r="7" spans="1:13" x14ac:dyDescent="0.2">
      <c r="A7" s="2" t="s">
        <v>34</v>
      </c>
      <c r="B7" s="9" t="s">
        <v>16</v>
      </c>
      <c r="C7" s="9" t="s">
        <v>26</v>
      </c>
      <c r="D7" s="9">
        <v>1241</v>
      </c>
      <c r="E7" s="9">
        <v>1633</v>
      </c>
      <c r="F7" s="9">
        <v>623</v>
      </c>
      <c r="G7" s="9">
        <v>662</v>
      </c>
      <c r="H7" s="9">
        <v>305</v>
      </c>
      <c r="I7" s="9">
        <v>992</v>
      </c>
      <c r="J7" s="9">
        <v>1642</v>
      </c>
      <c r="K7" s="9">
        <v>588</v>
      </c>
      <c r="L7" s="9">
        <v>1273</v>
      </c>
      <c r="M7" s="9">
        <v>2000</v>
      </c>
    </row>
    <row r="8" spans="1:13" x14ac:dyDescent="0.2">
      <c r="A8" s="2" t="s">
        <v>35</v>
      </c>
      <c r="B8" s="9" t="s">
        <v>27</v>
      </c>
      <c r="C8" s="9">
        <v>1920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88</v>
      </c>
      <c r="L8" s="9">
        <v>0</v>
      </c>
      <c r="M8" s="9">
        <v>0</v>
      </c>
    </row>
    <row r="9" spans="1:13" x14ac:dyDescent="0.2">
      <c r="A9" s="2" t="s">
        <v>36</v>
      </c>
      <c r="B9" s="9" t="s">
        <v>27</v>
      </c>
      <c r="C9" s="9" t="s">
        <v>21</v>
      </c>
      <c r="D9" s="9">
        <v>114</v>
      </c>
      <c r="E9" s="9">
        <v>114</v>
      </c>
      <c r="F9" s="9">
        <v>91</v>
      </c>
      <c r="G9" s="9">
        <v>53</v>
      </c>
      <c r="H9" s="9">
        <v>53</v>
      </c>
      <c r="I9" s="9">
        <v>107</v>
      </c>
      <c r="J9" s="9">
        <v>91</v>
      </c>
      <c r="K9" s="9">
        <v>88</v>
      </c>
      <c r="L9" s="9">
        <v>926</v>
      </c>
      <c r="M9" s="9">
        <v>0</v>
      </c>
    </row>
    <row r="10" spans="1:13" x14ac:dyDescent="0.2">
      <c r="A10" s="2" t="s">
        <v>37</v>
      </c>
      <c r="B10" s="9" t="s">
        <v>27</v>
      </c>
      <c r="C10" s="9" t="s">
        <v>22</v>
      </c>
      <c r="D10" s="9">
        <v>95</v>
      </c>
      <c r="E10" s="9">
        <v>95</v>
      </c>
      <c r="F10" s="9">
        <v>75</v>
      </c>
      <c r="G10" s="9">
        <v>35</v>
      </c>
      <c r="H10" s="9">
        <v>35</v>
      </c>
      <c r="I10" s="9">
        <v>107</v>
      </c>
      <c r="J10" s="9">
        <v>142</v>
      </c>
      <c r="K10" s="9">
        <v>88</v>
      </c>
      <c r="L10" s="9">
        <v>1957</v>
      </c>
      <c r="M10" s="9">
        <v>0</v>
      </c>
    </row>
    <row r="11" spans="1:13" x14ac:dyDescent="0.2">
      <c r="A11" s="2" t="s">
        <v>38</v>
      </c>
      <c r="B11" s="9" t="s">
        <v>27</v>
      </c>
      <c r="C11" s="9" t="s">
        <v>23</v>
      </c>
      <c r="D11" s="9">
        <v>167</v>
      </c>
      <c r="E11" s="9">
        <v>371</v>
      </c>
      <c r="F11" s="9">
        <v>93</v>
      </c>
      <c r="G11" s="9">
        <v>44</v>
      </c>
      <c r="H11" s="9">
        <v>44</v>
      </c>
      <c r="I11" s="9">
        <v>336</v>
      </c>
      <c r="J11" s="9">
        <v>302</v>
      </c>
      <c r="K11" s="9">
        <v>88</v>
      </c>
      <c r="L11" s="9">
        <v>1055</v>
      </c>
      <c r="M11" s="9">
        <v>0</v>
      </c>
    </row>
    <row r="12" spans="1:13" x14ac:dyDescent="0.2">
      <c r="A12" s="2" t="s">
        <v>39</v>
      </c>
      <c r="B12" s="9" t="s">
        <v>27</v>
      </c>
      <c r="C12" s="9" t="s">
        <v>24</v>
      </c>
      <c r="D12" s="9">
        <v>467</v>
      </c>
      <c r="E12" s="9">
        <v>672</v>
      </c>
      <c r="F12" s="9">
        <v>109</v>
      </c>
      <c r="G12" s="9">
        <v>90</v>
      </c>
      <c r="H12" s="9">
        <v>90</v>
      </c>
      <c r="I12" s="9">
        <v>598</v>
      </c>
      <c r="J12" s="9">
        <v>551</v>
      </c>
      <c r="K12" s="9">
        <v>88</v>
      </c>
      <c r="L12" s="9">
        <v>1273</v>
      </c>
      <c r="M12" s="9">
        <v>0</v>
      </c>
    </row>
    <row r="13" spans="1:13" x14ac:dyDescent="0.2">
      <c r="A13" s="2" t="s">
        <v>40</v>
      </c>
      <c r="B13" s="9" t="s">
        <v>27</v>
      </c>
      <c r="C13" s="9" t="s">
        <v>26</v>
      </c>
      <c r="D13" s="9">
        <v>467</v>
      </c>
      <c r="E13" s="9">
        <v>672</v>
      </c>
      <c r="F13" s="9">
        <v>109</v>
      </c>
      <c r="G13" s="9">
        <v>90</v>
      </c>
      <c r="H13" s="9">
        <v>90</v>
      </c>
      <c r="I13" s="9">
        <v>598</v>
      </c>
      <c r="J13" s="9">
        <v>551</v>
      </c>
      <c r="K13" s="9">
        <v>88</v>
      </c>
      <c r="L13" s="9">
        <v>1273</v>
      </c>
      <c r="M13" s="9">
        <v>0</v>
      </c>
    </row>
    <row r="14" spans="1:13" x14ac:dyDescent="0.2">
      <c r="A14" s="2" t="s">
        <v>53</v>
      </c>
      <c r="B14" s="9" t="s">
        <v>16</v>
      </c>
      <c r="C14" s="9">
        <v>1920</v>
      </c>
      <c r="D14" s="9">
        <v>410</v>
      </c>
      <c r="E14" s="9">
        <v>410</v>
      </c>
      <c r="F14" s="9">
        <v>544</v>
      </c>
      <c r="G14" s="9">
        <v>342</v>
      </c>
      <c r="H14" s="9">
        <v>273</v>
      </c>
      <c r="I14" s="9">
        <v>413</v>
      </c>
      <c r="J14" s="9">
        <v>440</v>
      </c>
      <c r="K14" s="9">
        <v>588</v>
      </c>
      <c r="L14" s="9">
        <v>688</v>
      </c>
      <c r="M14" s="9">
        <v>2000</v>
      </c>
    </row>
    <row r="15" spans="1:13" x14ac:dyDescent="0.2">
      <c r="A15" s="2" t="s">
        <v>54</v>
      </c>
      <c r="B15" s="9" t="s">
        <v>16</v>
      </c>
      <c r="C15" s="9" t="s">
        <v>21</v>
      </c>
      <c r="D15" s="9">
        <v>292</v>
      </c>
      <c r="E15" s="9">
        <v>292</v>
      </c>
      <c r="F15" s="9">
        <v>888</v>
      </c>
      <c r="G15" s="9">
        <v>258</v>
      </c>
      <c r="H15" s="9">
        <v>176</v>
      </c>
      <c r="I15" s="9">
        <v>335</v>
      </c>
      <c r="J15" s="9">
        <v>888</v>
      </c>
      <c r="K15" s="9">
        <v>588</v>
      </c>
      <c r="L15" s="9">
        <v>926</v>
      </c>
      <c r="M15" s="9">
        <v>2000</v>
      </c>
    </row>
    <row r="16" spans="1:13" x14ac:dyDescent="0.2">
      <c r="A16" s="2" t="s">
        <v>55</v>
      </c>
      <c r="B16" s="9" t="s">
        <v>16</v>
      </c>
      <c r="C16" s="9" t="s">
        <v>22</v>
      </c>
      <c r="D16" s="9">
        <v>338</v>
      </c>
      <c r="E16" s="9">
        <v>323</v>
      </c>
      <c r="F16" s="9">
        <v>835</v>
      </c>
      <c r="G16" s="9">
        <v>308</v>
      </c>
      <c r="H16" s="9">
        <v>240</v>
      </c>
      <c r="I16" s="9">
        <v>872</v>
      </c>
      <c r="J16" s="9">
        <v>870</v>
      </c>
      <c r="K16" s="9">
        <v>588</v>
      </c>
      <c r="L16" s="9">
        <v>1413</v>
      </c>
      <c r="M16" s="9">
        <v>2000</v>
      </c>
    </row>
    <row r="17" spans="1:13" x14ac:dyDescent="0.2">
      <c r="A17" s="2" t="s">
        <v>56</v>
      </c>
      <c r="B17" s="9" t="s">
        <v>16</v>
      </c>
      <c r="C17" s="9" t="s">
        <v>23</v>
      </c>
      <c r="D17" s="9">
        <v>891</v>
      </c>
      <c r="E17" s="9">
        <v>1096</v>
      </c>
      <c r="F17" s="9">
        <v>663</v>
      </c>
      <c r="G17" s="9">
        <v>377</v>
      </c>
      <c r="H17" s="9">
        <v>240</v>
      </c>
      <c r="I17" s="9">
        <v>647</v>
      </c>
      <c r="J17" s="9">
        <v>1155</v>
      </c>
      <c r="K17" s="9">
        <v>588</v>
      </c>
      <c r="L17" s="9">
        <v>1129</v>
      </c>
      <c r="M17" s="9">
        <v>2000</v>
      </c>
    </row>
    <row r="18" spans="1:13" x14ac:dyDescent="0.2">
      <c r="A18" s="2" t="s">
        <v>57</v>
      </c>
      <c r="B18" s="9" t="s">
        <v>16</v>
      </c>
      <c r="C18" s="9" t="s">
        <v>24</v>
      </c>
      <c r="D18" s="9">
        <v>1241</v>
      </c>
      <c r="E18" s="9">
        <v>1633</v>
      </c>
      <c r="F18" s="9">
        <v>623</v>
      </c>
      <c r="G18" s="9">
        <v>662</v>
      </c>
      <c r="H18" s="9">
        <v>305</v>
      </c>
      <c r="I18" s="9">
        <v>992</v>
      </c>
      <c r="J18" s="9">
        <v>1642</v>
      </c>
      <c r="K18" s="9">
        <v>588</v>
      </c>
      <c r="L18" s="9">
        <v>1273</v>
      </c>
      <c r="M18" s="9">
        <v>2000</v>
      </c>
    </row>
    <row r="19" spans="1:13" x14ac:dyDescent="0.2">
      <c r="A19" s="2" t="s">
        <v>58</v>
      </c>
      <c r="B19" s="9" t="s">
        <v>16</v>
      </c>
      <c r="C19" s="9" t="s">
        <v>26</v>
      </c>
      <c r="D19" s="9">
        <v>1241</v>
      </c>
      <c r="E19" s="9">
        <v>1633</v>
      </c>
      <c r="F19" s="9">
        <v>623</v>
      </c>
      <c r="G19" s="9">
        <v>662</v>
      </c>
      <c r="H19" s="9">
        <v>305</v>
      </c>
      <c r="I19" s="9">
        <v>992</v>
      </c>
      <c r="J19" s="9">
        <v>1642</v>
      </c>
      <c r="K19" s="9">
        <v>588</v>
      </c>
      <c r="L19" s="9">
        <v>1273</v>
      </c>
      <c r="M19" s="9">
        <v>2000</v>
      </c>
    </row>
    <row r="20" spans="1:13" x14ac:dyDescent="0.2">
      <c r="A20" s="2" t="s">
        <v>59</v>
      </c>
      <c r="B20" s="9" t="s">
        <v>27</v>
      </c>
      <c r="C20" s="9">
        <v>1920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88</v>
      </c>
      <c r="L20" s="9">
        <v>0</v>
      </c>
      <c r="M20" s="9">
        <v>0</v>
      </c>
    </row>
    <row r="21" spans="1:13" x14ac:dyDescent="0.2">
      <c r="A21" s="2" t="s">
        <v>60</v>
      </c>
      <c r="B21" s="9" t="s">
        <v>27</v>
      </c>
      <c r="C21" s="9" t="s">
        <v>21</v>
      </c>
      <c r="D21" s="9">
        <v>114</v>
      </c>
      <c r="E21" s="9">
        <v>114</v>
      </c>
      <c r="F21" s="9">
        <v>91</v>
      </c>
      <c r="G21" s="9">
        <v>53</v>
      </c>
      <c r="H21" s="9">
        <v>53</v>
      </c>
      <c r="I21" s="9">
        <v>44</v>
      </c>
      <c r="J21" s="9">
        <v>91</v>
      </c>
      <c r="K21" s="9">
        <v>88</v>
      </c>
      <c r="L21" s="9">
        <v>926</v>
      </c>
      <c r="M21" s="9">
        <v>0</v>
      </c>
    </row>
    <row r="22" spans="1:13" x14ac:dyDescent="0.2">
      <c r="A22" s="2" t="s">
        <v>61</v>
      </c>
      <c r="B22" s="9" t="s">
        <v>27</v>
      </c>
      <c r="C22" s="9" t="s">
        <v>22</v>
      </c>
      <c r="D22" s="9">
        <v>95</v>
      </c>
      <c r="E22" s="9">
        <v>95</v>
      </c>
      <c r="F22" s="9">
        <v>107</v>
      </c>
      <c r="G22" s="9">
        <v>35</v>
      </c>
      <c r="H22" s="9">
        <v>35</v>
      </c>
      <c r="I22" s="9">
        <v>107</v>
      </c>
      <c r="J22" s="9">
        <v>142</v>
      </c>
      <c r="K22" s="9">
        <v>88</v>
      </c>
      <c r="L22" s="9">
        <v>1413</v>
      </c>
      <c r="M22" s="9">
        <v>0</v>
      </c>
    </row>
    <row r="23" spans="1:13" x14ac:dyDescent="0.2">
      <c r="A23" s="2" t="s">
        <v>62</v>
      </c>
      <c r="B23" s="9" t="s">
        <v>27</v>
      </c>
      <c r="C23" s="9" t="s">
        <v>23</v>
      </c>
      <c r="D23" s="9">
        <v>167</v>
      </c>
      <c r="E23" s="9">
        <v>371</v>
      </c>
      <c r="F23" s="9">
        <v>93</v>
      </c>
      <c r="G23" s="9">
        <v>44</v>
      </c>
      <c r="H23" s="9">
        <v>44</v>
      </c>
      <c r="I23" s="9">
        <v>336</v>
      </c>
      <c r="J23" s="9">
        <v>302</v>
      </c>
      <c r="K23" s="9">
        <v>88</v>
      </c>
      <c r="L23" s="9">
        <v>1129</v>
      </c>
      <c r="M23" s="9">
        <v>0</v>
      </c>
    </row>
    <row r="24" spans="1:13" x14ac:dyDescent="0.2">
      <c r="A24" s="2" t="s">
        <v>63</v>
      </c>
      <c r="B24" s="9" t="s">
        <v>27</v>
      </c>
      <c r="C24" s="9" t="s">
        <v>24</v>
      </c>
      <c r="D24" s="9">
        <v>467</v>
      </c>
      <c r="E24" s="9">
        <v>672</v>
      </c>
      <c r="F24" s="9">
        <v>109</v>
      </c>
      <c r="G24" s="9">
        <v>90</v>
      </c>
      <c r="H24" s="9">
        <v>90</v>
      </c>
      <c r="I24" s="9">
        <v>598</v>
      </c>
      <c r="J24" s="9">
        <v>551</v>
      </c>
      <c r="K24" s="9">
        <v>88</v>
      </c>
      <c r="L24" s="9">
        <v>1273</v>
      </c>
      <c r="M24" s="9">
        <v>0</v>
      </c>
    </row>
    <row r="25" spans="1:13" x14ac:dyDescent="0.2">
      <c r="A25" s="2" t="s">
        <v>64</v>
      </c>
      <c r="B25" s="9" t="s">
        <v>27</v>
      </c>
      <c r="C25" s="9" t="s">
        <v>26</v>
      </c>
      <c r="D25" s="9">
        <v>467</v>
      </c>
      <c r="E25" s="9">
        <v>672</v>
      </c>
      <c r="F25" s="9">
        <v>109</v>
      </c>
      <c r="G25" s="9">
        <v>90</v>
      </c>
      <c r="H25" s="9">
        <v>90</v>
      </c>
      <c r="I25" s="9">
        <v>598</v>
      </c>
      <c r="J25" s="9">
        <v>551</v>
      </c>
      <c r="K25" s="9">
        <v>88</v>
      </c>
      <c r="L25" s="9">
        <v>1273</v>
      </c>
      <c r="M25" s="9">
        <v>0</v>
      </c>
    </row>
    <row r="26" spans="1:13" x14ac:dyDescent="0.2">
      <c r="A26" s="2" t="s">
        <v>41</v>
      </c>
      <c r="B26" s="9" t="s">
        <v>16</v>
      </c>
      <c r="C26" s="9" t="s">
        <v>28</v>
      </c>
      <c r="D26" s="9">
        <v>601</v>
      </c>
      <c r="E26" s="9">
        <v>601</v>
      </c>
      <c r="F26" s="9">
        <v>681</v>
      </c>
      <c r="G26" s="9">
        <v>410</v>
      </c>
      <c r="H26" s="9">
        <v>342</v>
      </c>
      <c r="I26" s="9">
        <v>517</v>
      </c>
      <c r="J26" s="9">
        <v>440</v>
      </c>
      <c r="K26" s="9">
        <v>588</v>
      </c>
      <c r="L26" s="9">
        <v>688</v>
      </c>
      <c r="M26" s="9">
        <v>2000</v>
      </c>
    </row>
    <row r="27" spans="1:13" x14ac:dyDescent="0.2">
      <c r="A27" s="2" t="s">
        <v>42</v>
      </c>
      <c r="B27" s="9" t="s">
        <v>16</v>
      </c>
      <c r="C27" s="9" t="s">
        <v>21</v>
      </c>
      <c r="D27" s="9">
        <v>388</v>
      </c>
      <c r="E27" s="9">
        <v>388</v>
      </c>
      <c r="F27" s="9">
        <v>1048</v>
      </c>
      <c r="G27" s="9">
        <v>353</v>
      </c>
      <c r="H27" s="9">
        <v>233</v>
      </c>
      <c r="I27" s="9">
        <v>534</v>
      </c>
      <c r="J27" s="9">
        <v>1048</v>
      </c>
      <c r="K27" s="9">
        <v>588</v>
      </c>
      <c r="L27" s="9">
        <v>926</v>
      </c>
      <c r="M27" s="9">
        <v>2000</v>
      </c>
    </row>
    <row r="28" spans="1:13" x14ac:dyDescent="0.2">
      <c r="A28" s="2" t="s">
        <v>43</v>
      </c>
      <c r="B28" s="9" t="s">
        <v>16</v>
      </c>
      <c r="C28" s="9" t="s">
        <v>22</v>
      </c>
      <c r="D28" s="9">
        <v>407</v>
      </c>
      <c r="E28" s="9">
        <v>392</v>
      </c>
      <c r="F28" s="9">
        <v>994</v>
      </c>
      <c r="G28" s="9">
        <v>377</v>
      </c>
      <c r="H28" s="9">
        <v>240</v>
      </c>
      <c r="I28" s="9">
        <v>1032</v>
      </c>
      <c r="J28" s="9">
        <v>1029</v>
      </c>
      <c r="K28" s="9">
        <v>588</v>
      </c>
      <c r="L28" s="9">
        <v>1957</v>
      </c>
      <c r="M28" s="9">
        <v>2000</v>
      </c>
    </row>
    <row r="29" spans="1:13" x14ac:dyDescent="0.2">
      <c r="A29" s="2" t="s">
        <v>44</v>
      </c>
      <c r="B29" s="9" t="s">
        <v>16</v>
      </c>
      <c r="C29" s="9" t="s">
        <v>23</v>
      </c>
      <c r="D29" s="9">
        <v>786</v>
      </c>
      <c r="E29" s="9">
        <v>991</v>
      </c>
      <c r="F29" s="9">
        <v>829</v>
      </c>
      <c r="G29" s="9">
        <v>377</v>
      </c>
      <c r="H29" s="9">
        <v>240</v>
      </c>
      <c r="I29" s="9">
        <v>1122</v>
      </c>
      <c r="J29" s="9">
        <v>1155</v>
      </c>
      <c r="K29" s="9">
        <v>588</v>
      </c>
      <c r="L29" s="9">
        <v>1055</v>
      </c>
      <c r="M29" s="9">
        <v>2000</v>
      </c>
    </row>
    <row r="30" spans="1:13" x14ac:dyDescent="0.2">
      <c r="A30" s="2" t="s">
        <v>45</v>
      </c>
      <c r="B30" s="9" t="s">
        <v>16</v>
      </c>
      <c r="C30" s="9" t="s">
        <v>24</v>
      </c>
      <c r="D30" s="9">
        <v>1241</v>
      </c>
      <c r="E30" s="9">
        <v>1633</v>
      </c>
      <c r="F30" s="9">
        <v>623</v>
      </c>
      <c r="G30" s="9">
        <v>662</v>
      </c>
      <c r="H30" s="9">
        <v>305</v>
      </c>
      <c r="I30" s="9">
        <v>992</v>
      </c>
      <c r="J30" s="9">
        <v>1642</v>
      </c>
      <c r="K30" s="9">
        <v>588</v>
      </c>
      <c r="L30" s="9">
        <v>1273</v>
      </c>
      <c r="M30" s="9">
        <v>2000</v>
      </c>
    </row>
    <row r="31" spans="1:13" x14ac:dyDescent="0.2">
      <c r="A31" s="2" t="s">
        <v>46</v>
      </c>
      <c r="B31" s="9" t="s">
        <v>16</v>
      </c>
      <c r="C31" s="9" t="s">
        <v>26</v>
      </c>
      <c r="D31" s="9">
        <v>1241</v>
      </c>
      <c r="E31" s="9">
        <v>1633</v>
      </c>
      <c r="F31" s="9">
        <v>623</v>
      </c>
      <c r="G31" s="9">
        <v>662</v>
      </c>
      <c r="H31" s="9">
        <v>305</v>
      </c>
      <c r="I31" s="9">
        <v>992</v>
      </c>
      <c r="J31" s="9">
        <v>1642</v>
      </c>
      <c r="K31" s="9">
        <v>588</v>
      </c>
      <c r="L31" s="9">
        <v>1273</v>
      </c>
      <c r="M31" s="9">
        <v>2000</v>
      </c>
    </row>
    <row r="32" spans="1:13" x14ac:dyDescent="0.2">
      <c r="A32" s="2" t="s">
        <v>47</v>
      </c>
      <c r="B32" s="9" t="s">
        <v>27</v>
      </c>
      <c r="C32" s="9">
        <v>1920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88</v>
      </c>
      <c r="L32" s="9">
        <v>0</v>
      </c>
      <c r="M32" s="9">
        <v>0</v>
      </c>
    </row>
    <row r="33" spans="1:13" x14ac:dyDescent="0.2">
      <c r="A33" s="2" t="s">
        <v>48</v>
      </c>
      <c r="B33" s="9" t="s">
        <v>27</v>
      </c>
      <c r="C33" s="9" t="s">
        <v>21</v>
      </c>
      <c r="D33" s="9">
        <v>114</v>
      </c>
      <c r="E33" s="9">
        <v>114</v>
      </c>
      <c r="F33" s="9">
        <v>91</v>
      </c>
      <c r="G33" s="9">
        <v>53</v>
      </c>
      <c r="H33" s="9">
        <v>53</v>
      </c>
      <c r="I33" s="9">
        <v>107</v>
      </c>
      <c r="J33" s="9">
        <v>91</v>
      </c>
      <c r="K33" s="9">
        <v>88</v>
      </c>
      <c r="L33" s="9">
        <v>926</v>
      </c>
      <c r="M33" s="9">
        <v>0</v>
      </c>
    </row>
    <row r="34" spans="1:13" x14ac:dyDescent="0.2">
      <c r="A34" s="2" t="s">
        <v>49</v>
      </c>
      <c r="B34" s="9" t="s">
        <v>27</v>
      </c>
      <c r="C34" s="9" t="s">
        <v>22</v>
      </c>
      <c r="D34" s="9">
        <v>95</v>
      </c>
      <c r="E34" s="9">
        <v>95</v>
      </c>
      <c r="F34" s="9">
        <v>75</v>
      </c>
      <c r="G34" s="9">
        <v>35</v>
      </c>
      <c r="H34" s="9">
        <v>35</v>
      </c>
      <c r="I34" s="9">
        <v>107</v>
      </c>
      <c r="J34" s="9">
        <v>142</v>
      </c>
      <c r="K34" s="9">
        <v>88</v>
      </c>
      <c r="L34" s="9">
        <v>1957</v>
      </c>
      <c r="M34" s="9">
        <v>0</v>
      </c>
    </row>
    <row r="35" spans="1:13" x14ac:dyDescent="0.2">
      <c r="A35" s="2" t="s">
        <v>50</v>
      </c>
      <c r="B35" s="9" t="s">
        <v>27</v>
      </c>
      <c r="C35" s="9" t="s">
        <v>23</v>
      </c>
      <c r="D35" s="9">
        <v>167</v>
      </c>
      <c r="E35" s="9">
        <v>371</v>
      </c>
      <c r="F35" s="9">
        <v>93</v>
      </c>
      <c r="G35" s="9">
        <v>44</v>
      </c>
      <c r="H35" s="9">
        <v>44</v>
      </c>
      <c r="I35" s="9">
        <v>336</v>
      </c>
      <c r="J35" s="9">
        <v>302</v>
      </c>
      <c r="K35" s="9">
        <v>88</v>
      </c>
      <c r="L35" s="9">
        <v>1055</v>
      </c>
      <c r="M35" s="9">
        <v>0</v>
      </c>
    </row>
    <row r="36" spans="1:13" x14ac:dyDescent="0.2">
      <c r="A36" s="2" t="s">
        <v>51</v>
      </c>
      <c r="B36" s="9" t="s">
        <v>27</v>
      </c>
      <c r="C36" s="9" t="s">
        <v>24</v>
      </c>
      <c r="D36" s="9">
        <v>467</v>
      </c>
      <c r="E36" s="9">
        <v>672</v>
      </c>
      <c r="F36" s="9">
        <v>109</v>
      </c>
      <c r="G36" s="9">
        <v>90</v>
      </c>
      <c r="H36" s="9">
        <v>90</v>
      </c>
      <c r="I36" s="9">
        <v>598</v>
      </c>
      <c r="J36" s="9">
        <v>551</v>
      </c>
      <c r="K36" s="9">
        <v>88</v>
      </c>
      <c r="L36" s="9">
        <v>1273</v>
      </c>
      <c r="M36" s="9">
        <v>0</v>
      </c>
    </row>
    <row r="37" spans="1:13" x14ac:dyDescent="0.2">
      <c r="A37" s="2" t="s">
        <v>52</v>
      </c>
      <c r="B37" s="9" t="s">
        <v>27</v>
      </c>
      <c r="C37" s="9" t="s">
        <v>26</v>
      </c>
      <c r="D37" s="9">
        <v>467</v>
      </c>
      <c r="E37" s="9">
        <v>672</v>
      </c>
      <c r="F37" s="9">
        <v>109</v>
      </c>
      <c r="G37" s="9">
        <v>90</v>
      </c>
      <c r="H37" s="9">
        <v>90</v>
      </c>
      <c r="I37" s="9">
        <v>598</v>
      </c>
      <c r="J37" s="9">
        <v>551</v>
      </c>
      <c r="K37" s="9">
        <v>88</v>
      </c>
      <c r="L37" s="9">
        <v>1273</v>
      </c>
      <c r="M37" s="9">
        <v>0</v>
      </c>
    </row>
    <row r="38" spans="1:13" x14ac:dyDescent="0.2">
      <c r="A38" s="2" t="s">
        <v>65</v>
      </c>
      <c r="B38" s="9" t="s">
        <v>16</v>
      </c>
      <c r="C38" s="9">
        <v>1920</v>
      </c>
      <c r="D38" s="9">
        <v>601</v>
      </c>
      <c r="E38" s="9">
        <v>601</v>
      </c>
      <c r="F38" s="9">
        <v>681</v>
      </c>
      <c r="G38" s="9">
        <v>410</v>
      </c>
      <c r="H38" s="9">
        <v>342</v>
      </c>
      <c r="I38" s="9">
        <v>517</v>
      </c>
      <c r="J38" s="9">
        <v>440</v>
      </c>
      <c r="K38" s="9">
        <v>719</v>
      </c>
      <c r="L38" s="9">
        <v>688</v>
      </c>
      <c r="M38" s="9">
        <v>2000</v>
      </c>
    </row>
    <row r="39" spans="1:13" x14ac:dyDescent="0.2">
      <c r="A39" s="2" t="s">
        <v>66</v>
      </c>
      <c r="B39" s="9" t="s">
        <v>16</v>
      </c>
      <c r="C39" s="9" t="s">
        <v>21</v>
      </c>
      <c r="D39" s="9">
        <v>361</v>
      </c>
      <c r="E39" s="9">
        <v>361</v>
      </c>
      <c r="F39" s="9">
        <v>984</v>
      </c>
      <c r="G39" s="9">
        <v>299</v>
      </c>
      <c r="H39" s="9">
        <v>200</v>
      </c>
      <c r="I39" s="9">
        <v>534</v>
      </c>
      <c r="J39" s="9">
        <v>984</v>
      </c>
      <c r="K39" s="9">
        <v>719</v>
      </c>
      <c r="L39" s="9">
        <v>926</v>
      </c>
      <c r="M39" s="9">
        <v>2000</v>
      </c>
    </row>
    <row r="40" spans="1:13" x14ac:dyDescent="0.2">
      <c r="A40" s="2" t="s">
        <v>67</v>
      </c>
      <c r="B40" s="9" t="s">
        <v>16</v>
      </c>
      <c r="C40" s="9" t="s">
        <v>22</v>
      </c>
      <c r="D40" s="9">
        <v>407</v>
      </c>
      <c r="E40" s="9">
        <v>392</v>
      </c>
      <c r="F40" s="9">
        <v>994</v>
      </c>
      <c r="G40" s="9">
        <v>377</v>
      </c>
      <c r="H40" s="9">
        <v>240</v>
      </c>
      <c r="I40" s="9">
        <v>1047</v>
      </c>
      <c r="J40" s="9">
        <v>1029</v>
      </c>
      <c r="K40" s="9">
        <v>719</v>
      </c>
      <c r="L40" s="9">
        <v>926</v>
      </c>
      <c r="M40" s="9">
        <v>2000</v>
      </c>
    </row>
    <row r="41" spans="1:13" x14ac:dyDescent="0.2">
      <c r="A41" s="2" t="s">
        <v>68</v>
      </c>
      <c r="B41" s="9" t="s">
        <v>16</v>
      </c>
      <c r="C41" s="9" t="s">
        <v>23</v>
      </c>
      <c r="D41" s="9">
        <v>786</v>
      </c>
      <c r="E41" s="9">
        <v>991</v>
      </c>
      <c r="F41" s="9">
        <v>829</v>
      </c>
      <c r="G41" s="9">
        <v>377</v>
      </c>
      <c r="H41" s="9">
        <v>240</v>
      </c>
      <c r="I41" s="9">
        <v>1122</v>
      </c>
      <c r="J41" s="9">
        <v>1155</v>
      </c>
      <c r="K41" s="9">
        <v>719</v>
      </c>
      <c r="L41" s="9">
        <v>1055</v>
      </c>
      <c r="M41" s="9">
        <v>2000</v>
      </c>
    </row>
    <row r="42" spans="1:13" x14ac:dyDescent="0.2">
      <c r="A42" s="2" t="s">
        <v>69</v>
      </c>
      <c r="B42" s="9" t="s">
        <v>16</v>
      </c>
      <c r="C42" s="9" t="s">
        <v>24</v>
      </c>
      <c r="D42" s="9">
        <v>1241</v>
      </c>
      <c r="E42" s="9">
        <v>1424</v>
      </c>
      <c r="F42" s="9">
        <v>623</v>
      </c>
      <c r="G42" s="9">
        <v>662</v>
      </c>
      <c r="H42" s="9">
        <v>343</v>
      </c>
      <c r="I42" s="9">
        <v>1956</v>
      </c>
      <c r="J42" s="9">
        <v>1531</v>
      </c>
      <c r="K42" s="9">
        <v>719</v>
      </c>
      <c r="L42" s="9">
        <v>1273</v>
      </c>
      <c r="M42" s="9">
        <v>2000</v>
      </c>
    </row>
    <row r="43" spans="1:13" x14ac:dyDescent="0.2">
      <c r="A43" s="2" t="s">
        <v>70</v>
      </c>
      <c r="B43" s="9" t="s">
        <v>16</v>
      </c>
      <c r="C43" s="9" t="s">
        <v>26</v>
      </c>
      <c r="D43" s="9">
        <v>1241</v>
      </c>
      <c r="E43" s="9">
        <v>1424</v>
      </c>
      <c r="F43" s="9">
        <v>623</v>
      </c>
      <c r="G43" s="9">
        <v>662</v>
      </c>
      <c r="H43" s="9">
        <v>343</v>
      </c>
      <c r="I43" s="9">
        <v>1956</v>
      </c>
      <c r="J43" s="9">
        <v>1531</v>
      </c>
      <c r="K43" s="9">
        <v>719</v>
      </c>
      <c r="L43" s="9">
        <v>1273</v>
      </c>
      <c r="M43" s="9">
        <v>2000</v>
      </c>
    </row>
    <row r="44" spans="1:13" x14ac:dyDescent="0.2">
      <c r="A44" s="2" t="s">
        <v>71</v>
      </c>
      <c r="B44" s="9" t="s">
        <v>27</v>
      </c>
      <c r="C44" s="9">
        <v>1920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108</v>
      </c>
      <c r="L44" s="9">
        <v>0</v>
      </c>
      <c r="M44" s="9">
        <v>0</v>
      </c>
    </row>
    <row r="45" spans="1:13" x14ac:dyDescent="0.2">
      <c r="A45" s="2" t="s">
        <v>72</v>
      </c>
      <c r="B45" s="9" t="s">
        <v>27</v>
      </c>
      <c r="C45" s="9" t="s">
        <v>21</v>
      </c>
      <c r="D45" s="9">
        <v>114</v>
      </c>
      <c r="E45" s="9">
        <v>114</v>
      </c>
      <c r="F45" s="9">
        <v>91</v>
      </c>
      <c r="G45" s="9">
        <v>53</v>
      </c>
      <c r="H45" s="9">
        <v>53</v>
      </c>
      <c r="I45" s="9">
        <v>107</v>
      </c>
      <c r="J45" s="9">
        <v>91</v>
      </c>
      <c r="K45" s="9">
        <v>108</v>
      </c>
      <c r="L45" s="9">
        <v>926</v>
      </c>
      <c r="M45" s="9">
        <v>0</v>
      </c>
    </row>
    <row r="46" spans="1:13" x14ac:dyDescent="0.2">
      <c r="A46" s="2" t="s">
        <v>73</v>
      </c>
      <c r="B46" s="9" t="s">
        <v>27</v>
      </c>
      <c r="C46" s="9" t="s">
        <v>22</v>
      </c>
      <c r="D46" s="9">
        <v>95</v>
      </c>
      <c r="E46" s="9">
        <v>95</v>
      </c>
      <c r="F46" s="9">
        <v>75</v>
      </c>
      <c r="G46" s="9">
        <v>35</v>
      </c>
      <c r="H46" s="9">
        <v>35</v>
      </c>
      <c r="I46" s="9">
        <v>107</v>
      </c>
      <c r="J46" s="9">
        <v>142</v>
      </c>
      <c r="K46" s="9">
        <v>108</v>
      </c>
      <c r="L46" s="9">
        <v>926</v>
      </c>
      <c r="M46" s="9">
        <v>0</v>
      </c>
    </row>
    <row r="47" spans="1:13" x14ac:dyDescent="0.2">
      <c r="A47" s="2" t="s">
        <v>74</v>
      </c>
      <c r="B47" s="9" t="s">
        <v>27</v>
      </c>
      <c r="C47" s="9" t="s">
        <v>23</v>
      </c>
      <c r="D47" s="9">
        <v>167</v>
      </c>
      <c r="E47" s="9">
        <v>371</v>
      </c>
      <c r="F47" s="9">
        <v>93</v>
      </c>
      <c r="G47" s="9">
        <v>44</v>
      </c>
      <c r="H47" s="9">
        <v>44</v>
      </c>
      <c r="I47" s="9">
        <v>336</v>
      </c>
      <c r="J47" s="9">
        <v>302</v>
      </c>
      <c r="K47" s="9">
        <v>108</v>
      </c>
      <c r="L47" s="9">
        <v>1055</v>
      </c>
      <c r="M47" s="9">
        <v>0</v>
      </c>
    </row>
    <row r="48" spans="1:13" x14ac:dyDescent="0.2">
      <c r="A48" s="2" t="s">
        <v>75</v>
      </c>
      <c r="B48" s="9" t="s">
        <v>27</v>
      </c>
      <c r="C48" s="9" t="s">
        <v>24</v>
      </c>
      <c r="D48" s="9">
        <v>428</v>
      </c>
      <c r="E48" s="9">
        <v>633</v>
      </c>
      <c r="F48" s="9">
        <v>102</v>
      </c>
      <c r="G48" s="9">
        <v>72</v>
      </c>
      <c r="H48" s="9">
        <v>72</v>
      </c>
      <c r="I48" s="9">
        <v>598</v>
      </c>
      <c r="J48" s="9">
        <v>551</v>
      </c>
      <c r="K48" s="9">
        <v>108</v>
      </c>
      <c r="L48" s="9">
        <v>1273</v>
      </c>
      <c r="M48" s="9">
        <v>0</v>
      </c>
    </row>
    <row r="49" spans="1:13" x14ac:dyDescent="0.2">
      <c r="A49" s="2" t="s">
        <v>76</v>
      </c>
      <c r="B49" s="9" t="s">
        <v>27</v>
      </c>
      <c r="C49" s="9" t="s">
        <v>26</v>
      </c>
      <c r="D49" s="9">
        <v>428</v>
      </c>
      <c r="E49" s="9">
        <v>633</v>
      </c>
      <c r="F49" s="9">
        <v>102</v>
      </c>
      <c r="G49" s="9">
        <v>72</v>
      </c>
      <c r="H49" s="9">
        <v>72</v>
      </c>
      <c r="I49" s="9">
        <v>598</v>
      </c>
      <c r="J49" s="9">
        <v>551</v>
      </c>
      <c r="K49" s="9">
        <v>108</v>
      </c>
      <c r="L49" s="9">
        <v>1273</v>
      </c>
      <c r="M49" s="9">
        <v>0</v>
      </c>
    </row>
    <row r="50" spans="1:13" x14ac:dyDescent="0.2">
      <c r="A50" s="2" t="s">
        <v>77</v>
      </c>
      <c r="B50" s="9" t="s">
        <v>16</v>
      </c>
      <c r="C50" s="9">
        <v>1920</v>
      </c>
      <c r="D50" s="9">
        <v>601</v>
      </c>
      <c r="E50" s="9">
        <v>601</v>
      </c>
      <c r="F50" s="9">
        <v>681</v>
      </c>
      <c r="G50" s="9">
        <v>410</v>
      </c>
      <c r="H50" s="9">
        <v>342</v>
      </c>
      <c r="I50" s="9">
        <v>517</v>
      </c>
      <c r="J50" s="9">
        <v>440</v>
      </c>
      <c r="K50" s="9">
        <v>719</v>
      </c>
      <c r="L50" s="9">
        <v>688</v>
      </c>
      <c r="M50" s="9">
        <v>2000</v>
      </c>
    </row>
    <row r="51" spans="1:13" x14ac:dyDescent="0.2">
      <c r="A51" s="2" t="s">
        <v>78</v>
      </c>
      <c r="B51" s="9" t="s">
        <v>16</v>
      </c>
      <c r="C51" s="9" t="s">
        <v>21</v>
      </c>
      <c r="D51" s="9">
        <v>361</v>
      </c>
      <c r="E51" s="9">
        <v>361</v>
      </c>
      <c r="F51" s="9">
        <v>984</v>
      </c>
      <c r="G51" s="9">
        <v>299</v>
      </c>
      <c r="H51" s="9">
        <v>200</v>
      </c>
      <c r="I51" s="9">
        <v>534</v>
      </c>
      <c r="J51" s="9">
        <v>984</v>
      </c>
      <c r="K51" s="9">
        <v>719</v>
      </c>
      <c r="L51" s="9">
        <v>926</v>
      </c>
      <c r="M51" s="9">
        <v>2000</v>
      </c>
    </row>
    <row r="52" spans="1:13" x14ac:dyDescent="0.2">
      <c r="A52" s="2" t="s">
        <v>79</v>
      </c>
      <c r="B52" s="9" t="s">
        <v>16</v>
      </c>
      <c r="C52" s="9" t="s">
        <v>22</v>
      </c>
      <c r="D52" s="9">
        <v>792</v>
      </c>
      <c r="E52" s="9">
        <v>761</v>
      </c>
      <c r="F52" s="9">
        <v>994</v>
      </c>
      <c r="G52" s="9">
        <v>663</v>
      </c>
      <c r="H52" s="9">
        <v>331</v>
      </c>
      <c r="I52" s="9">
        <v>1191</v>
      </c>
      <c r="J52" s="9">
        <v>1064</v>
      </c>
      <c r="K52" s="9">
        <v>719</v>
      </c>
      <c r="L52" s="9">
        <v>1957</v>
      </c>
      <c r="M52" s="9">
        <v>2000</v>
      </c>
    </row>
    <row r="53" spans="1:13" x14ac:dyDescent="0.2">
      <c r="A53" s="2" t="s">
        <v>80</v>
      </c>
      <c r="B53" s="9" t="s">
        <v>16</v>
      </c>
      <c r="C53" s="9" t="s">
        <v>23</v>
      </c>
      <c r="D53" s="9">
        <v>753</v>
      </c>
      <c r="E53" s="9">
        <v>815</v>
      </c>
      <c r="F53" s="9">
        <v>1048</v>
      </c>
      <c r="G53" s="9">
        <v>427</v>
      </c>
      <c r="H53" s="9">
        <v>72</v>
      </c>
      <c r="I53" s="9">
        <v>1133</v>
      </c>
      <c r="J53" s="9">
        <v>1407</v>
      </c>
      <c r="K53" s="9">
        <v>719</v>
      </c>
      <c r="L53" s="9">
        <v>1107</v>
      </c>
      <c r="M53" s="9">
        <v>2000</v>
      </c>
    </row>
    <row r="54" spans="1:13" x14ac:dyDescent="0.2">
      <c r="A54" s="2" t="s">
        <v>81</v>
      </c>
      <c r="B54" s="9" t="s">
        <v>16</v>
      </c>
      <c r="C54" s="9" t="s">
        <v>24</v>
      </c>
      <c r="D54" s="9">
        <v>1182</v>
      </c>
      <c r="E54" s="9">
        <v>1285</v>
      </c>
      <c r="F54" s="9">
        <v>779</v>
      </c>
      <c r="G54" s="9">
        <v>662</v>
      </c>
      <c r="H54" s="9">
        <v>343</v>
      </c>
      <c r="I54" s="9">
        <v>1741</v>
      </c>
      <c r="J54" s="9">
        <v>1458</v>
      </c>
      <c r="K54" s="9">
        <v>719</v>
      </c>
      <c r="L54" s="9">
        <v>1273</v>
      </c>
      <c r="M54" s="9">
        <v>2000</v>
      </c>
    </row>
    <row r="55" spans="1:13" x14ac:dyDescent="0.2">
      <c r="A55" s="2" t="s">
        <v>82</v>
      </c>
      <c r="B55" s="9" t="s">
        <v>16</v>
      </c>
      <c r="C55" s="9" t="s">
        <v>26</v>
      </c>
      <c r="D55" s="9">
        <v>1182</v>
      </c>
      <c r="E55" s="9">
        <v>1285</v>
      </c>
      <c r="F55" s="9">
        <v>779</v>
      </c>
      <c r="G55" s="9">
        <v>662</v>
      </c>
      <c r="H55" s="9">
        <v>343</v>
      </c>
      <c r="I55" s="9">
        <v>1741</v>
      </c>
      <c r="J55" s="9">
        <v>1458</v>
      </c>
      <c r="K55" s="9">
        <v>719</v>
      </c>
      <c r="L55" s="9">
        <v>1273</v>
      </c>
      <c r="M55" s="9">
        <v>2000</v>
      </c>
    </row>
    <row r="56" spans="1:13" x14ac:dyDescent="0.2">
      <c r="A56" s="2" t="s">
        <v>83</v>
      </c>
      <c r="B56" s="9" t="s">
        <v>27</v>
      </c>
      <c r="C56" s="9">
        <v>1920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108</v>
      </c>
      <c r="L56" s="9">
        <v>0</v>
      </c>
      <c r="M56" s="9">
        <v>0</v>
      </c>
    </row>
    <row r="57" spans="1:13" x14ac:dyDescent="0.2">
      <c r="A57" s="2" t="s">
        <v>84</v>
      </c>
      <c r="B57" s="9" t="s">
        <v>27</v>
      </c>
      <c r="C57" s="9" t="s">
        <v>21</v>
      </c>
      <c r="D57" s="9">
        <v>114</v>
      </c>
      <c r="E57" s="9">
        <v>114</v>
      </c>
      <c r="F57" s="9">
        <v>91</v>
      </c>
      <c r="G57" s="9">
        <v>53</v>
      </c>
      <c r="H57" s="9">
        <v>53</v>
      </c>
      <c r="I57" s="9">
        <v>107</v>
      </c>
      <c r="J57" s="9">
        <v>91</v>
      </c>
      <c r="K57" s="9">
        <v>108</v>
      </c>
      <c r="L57" s="9">
        <v>926</v>
      </c>
      <c r="M57" s="9">
        <v>0</v>
      </c>
    </row>
    <row r="58" spans="1:13" x14ac:dyDescent="0.2">
      <c r="A58" s="2" t="s">
        <v>85</v>
      </c>
      <c r="B58" s="9" t="s">
        <v>27</v>
      </c>
      <c r="C58" s="9" t="s">
        <v>22</v>
      </c>
      <c r="D58" s="9">
        <v>130</v>
      </c>
      <c r="E58" s="9">
        <v>130</v>
      </c>
      <c r="F58" s="9">
        <v>107</v>
      </c>
      <c r="G58" s="9">
        <v>70</v>
      </c>
      <c r="H58" s="9">
        <v>70</v>
      </c>
      <c r="I58" s="9">
        <v>107</v>
      </c>
      <c r="J58" s="9">
        <v>177</v>
      </c>
      <c r="K58" s="9">
        <v>108</v>
      </c>
      <c r="L58" s="9">
        <v>1957</v>
      </c>
      <c r="M58" s="9">
        <v>0</v>
      </c>
    </row>
    <row r="59" spans="1:13" x14ac:dyDescent="0.2">
      <c r="A59" s="2" t="s">
        <v>86</v>
      </c>
      <c r="B59" s="9" t="s">
        <v>27</v>
      </c>
      <c r="C59" s="9" t="s">
        <v>23</v>
      </c>
      <c r="D59" s="9">
        <v>99</v>
      </c>
      <c r="E59" s="9">
        <v>304</v>
      </c>
      <c r="F59" s="9">
        <v>71</v>
      </c>
      <c r="G59" s="9">
        <v>51</v>
      </c>
      <c r="H59" s="9">
        <v>35</v>
      </c>
      <c r="I59" s="9">
        <v>336</v>
      </c>
      <c r="J59" s="9">
        <v>286</v>
      </c>
      <c r="K59" s="9">
        <v>108</v>
      </c>
      <c r="L59" s="9">
        <v>1107</v>
      </c>
      <c r="M59" s="9">
        <v>0</v>
      </c>
    </row>
    <row r="60" spans="1:13" x14ac:dyDescent="0.2">
      <c r="A60" s="2" t="s">
        <v>87</v>
      </c>
      <c r="B60" s="9" t="s">
        <v>27</v>
      </c>
      <c r="C60" s="9" t="s">
        <v>24</v>
      </c>
      <c r="D60" s="9">
        <v>389</v>
      </c>
      <c r="E60" s="9">
        <v>594</v>
      </c>
      <c r="F60" s="9">
        <v>95</v>
      </c>
      <c r="G60" s="9">
        <v>35</v>
      </c>
      <c r="H60" s="9">
        <v>35</v>
      </c>
      <c r="I60" s="9">
        <v>559</v>
      </c>
      <c r="J60" s="9">
        <v>532</v>
      </c>
      <c r="K60" s="9">
        <v>108</v>
      </c>
      <c r="L60" s="9">
        <v>1273</v>
      </c>
      <c r="M60" s="9">
        <v>0</v>
      </c>
    </row>
    <row r="61" spans="1:13" x14ac:dyDescent="0.2">
      <c r="A61" s="2" t="s">
        <v>88</v>
      </c>
      <c r="B61" s="9" t="s">
        <v>27</v>
      </c>
      <c r="C61" s="9" t="s">
        <v>26</v>
      </c>
      <c r="D61" s="9">
        <v>389</v>
      </c>
      <c r="E61" s="9">
        <v>594</v>
      </c>
      <c r="F61" s="9">
        <v>95</v>
      </c>
      <c r="G61" s="9">
        <v>35</v>
      </c>
      <c r="H61" s="9">
        <v>35</v>
      </c>
      <c r="I61" s="9">
        <v>559</v>
      </c>
      <c r="J61" s="9">
        <v>532</v>
      </c>
      <c r="K61" s="9">
        <v>108</v>
      </c>
      <c r="L61" s="9">
        <v>1273</v>
      </c>
      <c r="M61" s="9">
        <v>0</v>
      </c>
    </row>
    <row r="62" spans="1:13" x14ac:dyDescent="0.2">
      <c r="A62" s="2" t="s">
        <v>89</v>
      </c>
      <c r="B62" s="9" t="s">
        <v>16</v>
      </c>
      <c r="C62" s="9">
        <v>1920</v>
      </c>
      <c r="D62" s="9">
        <v>410</v>
      </c>
      <c r="E62" s="9">
        <v>410</v>
      </c>
      <c r="F62" s="9">
        <v>544</v>
      </c>
      <c r="G62" s="9">
        <v>342</v>
      </c>
      <c r="H62" s="9">
        <v>273</v>
      </c>
      <c r="I62" s="9">
        <v>413</v>
      </c>
      <c r="J62" s="9">
        <v>440</v>
      </c>
      <c r="K62" s="9">
        <v>719</v>
      </c>
      <c r="L62" s="9">
        <v>688</v>
      </c>
      <c r="M62" s="9">
        <v>2000</v>
      </c>
    </row>
    <row r="63" spans="1:13" x14ac:dyDescent="0.2">
      <c r="A63" s="2" t="s">
        <v>90</v>
      </c>
      <c r="B63" s="9" t="s">
        <v>16</v>
      </c>
      <c r="C63" s="9" t="s">
        <v>21</v>
      </c>
      <c r="D63" s="9">
        <v>361</v>
      </c>
      <c r="E63" s="9">
        <v>361</v>
      </c>
      <c r="F63" s="9">
        <v>984</v>
      </c>
      <c r="G63" s="9">
        <v>299</v>
      </c>
      <c r="H63" s="9">
        <v>200</v>
      </c>
      <c r="I63" s="9">
        <v>534</v>
      </c>
      <c r="J63" s="9">
        <v>984</v>
      </c>
      <c r="K63" s="9">
        <v>719</v>
      </c>
      <c r="L63" s="9">
        <v>926</v>
      </c>
      <c r="M63" s="9">
        <v>2000</v>
      </c>
    </row>
    <row r="64" spans="1:13" x14ac:dyDescent="0.2">
      <c r="A64" s="2" t="s">
        <v>91</v>
      </c>
      <c r="B64" s="9" t="s">
        <v>16</v>
      </c>
      <c r="C64" s="9" t="s">
        <v>22</v>
      </c>
      <c r="D64" s="9">
        <v>792</v>
      </c>
      <c r="E64" s="9">
        <v>761</v>
      </c>
      <c r="F64" s="9">
        <v>994</v>
      </c>
      <c r="G64" s="9">
        <v>663</v>
      </c>
      <c r="H64" s="9">
        <v>331</v>
      </c>
      <c r="I64" s="9">
        <v>1191</v>
      </c>
      <c r="J64" s="9">
        <v>1064</v>
      </c>
      <c r="K64" s="9">
        <v>719</v>
      </c>
      <c r="L64" s="9">
        <v>1957</v>
      </c>
      <c r="M64" s="9">
        <v>2000</v>
      </c>
    </row>
    <row r="65" spans="1:13" x14ac:dyDescent="0.2">
      <c r="A65" s="2" t="s">
        <v>92</v>
      </c>
      <c r="B65" s="9" t="s">
        <v>16</v>
      </c>
      <c r="C65" s="9" t="s">
        <v>23</v>
      </c>
      <c r="D65" s="9">
        <v>763</v>
      </c>
      <c r="E65" s="9">
        <v>865</v>
      </c>
      <c r="F65" s="9">
        <v>986</v>
      </c>
      <c r="G65" s="9">
        <v>413</v>
      </c>
      <c r="H65" s="9">
        <v>120</v>
      </c>
      <c r="I65" s="9">
        <v>1130</v>
      </c>
      <c r="J65" s="9">
        <v>1335</v>
      </c>
      <c r="K65" s="9">
        <v>719</v>
      </c>
      <c r="L65" s="9">
        <v>1092</v>
      </c>
      <c r="M65" s="9">
        <v>2000</v>
      </c>
    </row>
    <row r="66" spans="1:13" x14ac:dyDescent="0.2">
      <c r="A66" s="2" t="s">
        <v>93</v>
      </c>
      <c r="B66" s="9" t="s">
        <v>16</v>
      </c>
      <c r="C66" s="9" t="s">
        <v>24</v>
      </c>
      <c r="D66" s="9">
        <v>1182</v>
      </c>
      <c r="E66" s="9">
        <v>1285</v>
      </c>
      <c r="F66" s="9">
        <v>779</v>
      </c>
      <c r="G66" s="9">
        <v>662</v>
      </c>
      <c r="H66" s="9">
        <v>343</v>
      </c>
      <c r="I66" s="9">
        <v>1741</v>
      </c>
      <c r="J66" s="9">
        <v>1458</v>
      </c>
      <c r="K66" s="9">
        <v>719</v>
      </c>
      <c r="L66" s="9">
        <v>1273</v>
      </c>
      <c r="M66" s="9">
        <v>2000</v>
      </c>
    </row>
    <row r="67" spans="1:13" x14ac:dyDescent="0.2">
      <c r="A67" s="2" t="s">
        <v>94</v>
      </c>
      <c r="B67" s="9" t="s">
        <v>16</v>
      </c>
      <c r="C67" s="9" t="s">
        <v>26</v>
      </c>
      <c r="D67" s="9">
        <v>1182</v>
      </c>
      <c r="E67" s="9">
        <v>1285</v>
      </c>
      <c r="F67" s="9">
        <v>779</v>
      </c>
      <c r="G67" s="9">
        <v>662</v>
      </c>
      <c r="H67" s="9">
        <v>343</v>
      </c>
      <c r="I67" s="9">
        <v>1741</v>
      </c>
      <c r="J67" s="9">
        <v>1458</v>
      </c>
      <c r="K67" s="9">
        <v>719</v>
      </c>
      <c r="L67" s="9">
        <v>1273</v>
      </c>
      <c r="M67" s="9">
        <v>2000</v>
      </c>
    </row>
    <row r="68" spans="1:13" x14ac:dyDescent="0.2">
      <c r="A68" s="2" t="s">
        <v>95</v>
      </c>
      <c r="B68" s="9" t="s">
        <v>27</v>
      </c>
      <c r="C68" s="9">
        <v>1920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108</v>
      </c>
      <c r="L68" s="9">
        <v>0</v>
      </c>
      <c r="M68" s="9">
        <v>0</v>
      </c>
    </row>
    <row r="69" spans="1:13" x14ac:dyDescent="0.2">
      <c r="A69" s="2" t="s">
        <v>96</v>
      </c>
      <c r="B69" s="9" t="s">
        <v>27</v>
      </c>
      <c r="C69" s="9" t="s">
        <v>21</v>
      </c>
      <c r="D69" s="9">
        <v>114</v>
      </c>
      <c r="E69" s="9">
        <v>114</v>
      </c>
      <c r="F69" s="9">
        <v>91</v>
      </c>
      <c r="G69" s="9">
        <v>53</v>
      </c>
      <c r="H69" s="9">
        <v>53</v>
      </c>
      <c r="I69" s="9">
        <v>107</v>
      </c>
      <c r="J69" s="9">
        <v>91</v>
      </c>
      <c r="K69" s="9">
        <v>108</v>
      </c>
      <c r="L69" s="9">
        <v>926</v>
      </c>
      <c r="M69" s="9">
        <v>0</v>
      </c>
    </row>
    <row r="70" spans="1:13" x14ac:dyDescent="0.2">
      <c r="A70" s="2" t="s">
        <v>97</v>
      </c>
      <c r="B70" s="9" t="s">
        <v>27</v>
      </c>
      <c r="C70" s="9" t="s">
        <v>22</v>
      </c>
      <c r="D70" s="9">
        <v>130</v>
      </c>
      <c r="E70" s="9">
        <v>130</v>
      </c>
      <c r="F70" s="9">
        <v>107</v>
      </c>
      <c r="G70" s="9">
        <v>70</v>
      </c>
      <c r="H70" s="9">
        <v>70</v>
      </c>
      <c r="I70" s="9">
        <v>107</v>
      </c>
      <c r="J70" s="9">
        <v>177</v>
      </c>
      <c r="K70" s="9">
        <v>108</v>
      </c>
      <c r="L70" s="9">
        <v>1957</v>
      </c>
      <c r="M70" s="9">
        <v>0</v>
      </c>
    </row>
    <row r="71" spans="1:13" x14ac:dyDescent="0.2">
      <c r="A71" s="2" t="s">
        <v>98</v>
      </c>
      <c r="B71" s="9" t="s">
        <v>27</v>
      </c>
      <c r="C71" s="9" t="s">
        <v>23</v>
      </c>
      <c r="D71" s="9">
        <v>99</v>
      </c>
      <c r="E71" s="9">
        <v>304</v>
      </c>
      <c r="F71" s="9">
        <v>71</v>
      </c>
      <c r="G71" s="9">
        <v>51</v>
      </c>
      <c r="H71" s="9">
        <v>35</v>
      </c>
      <c r="I71" s="9">
        <v>336</v>
      </c>
      <c r="J71" s="9">
        <v>286</v>
      </c>
      <c r="K71" s="9">
        <v>108</v>
      </c>
      <c r="L71" s="9">
        <v>1107</v>
      </c>
      <c r="M71" s="9">
        <v>0</v>
      </c>
    </row>
    <row r="72" spans="1:13" x14ac:dyDescent="0.2">
      <c r="A72" s="2" t="s">
        <v>99</v>
      </c>
      <c r="B72" s="9" t="s">
        <v>27</v>
      </c>
      <c r="C72" s="9" t="s">
        <v>24</v>
      </c>
      <c r="D72" s="9">
        <v>389</v>
      </c>
      <c r="E72" s="9">
        <v>594</v>
      </c>
      <c r="F72" s="9">
        <v>95</v>
      </c>
      <c r="G72" s="9">
        <v>35</v>
      </c>
      <c r="H72" s="9">
        <v>35</v>
      </c>
      <c r="I72" s="9">
        <v>559</v>
      </c>
      <c r="J72" s="9">
        <v>532</v>
      </c>
      <c r="K72" s="9">
        <v>108</v>
      </c>
      <c r="L72" s="9">
        <v>1273</v>
      </c>
      <c r="M72" s="9">
        <v>0</v>
      </c>
    </row>
    <row r="73" spans="1:13" x14ac:dyDescent="0.2">
      <c r="A73" s="2" t="s">
        <v>100</v>
      </c>
      <c r="B73" s="9" t="s">
        <v>27</v>
      </c>
      <c r="C73" s="9" t="s">
        <v>26</v>
      </c>
      <c r="D73" s="9">
        <v>389</v>
      </c>
      <c r="E73" s="9">
        <v>594</v>
      </c>
      <c r="F73" s="9">
        <v>95</v>
      </c>
      <c r="G73" s="9">
        <v>35</v>
      </c>
      <c r="H73" s="9">
        <v>35</v>
      </c>
      <c r="I73" s="9">
        <v>559</v>
      </c>
      <c r="J73" s="9">
        <v>532</v>
      </c>
      <c r="K73" s="9">
        <v>108</v>
      </c>
      <c r="L73" s="9">
        <v>1273</v>
      </c>
      <c r="M73" s="9">
        <v>0</v>
      </c>
    </row>
    <row r="74" spans="1:13" x14ac:dyDescent="0.2">
      <c r="A74" s="2" t="s">
        <v>101</v>
      </c>
      <c r="B74" s="9" t="s">
        <v>16</v>
      </c>
      <c r="C74" s="9">
        <v>1920</v>
      </c>
      <c r="D74" s="9">
        <v>410</v>
      </c>
      <c r="E74" s="9">
        <v>410</v>
      </c>
      <c r="F74" s="9">
        <v>544</v>
      </c>
      <c r="G74" s="9">
        <v>342</v>
      </c>
      <c r="H74" s="9">
        <v>273</v>
      </c>
      <c r="I74" s="9">
        <v>413</v>
      </c>
      <c r="J74" s="9">
        <v>440</v>
      </c>
      <c r="K74" s="9">
        <v>719</v>
      </c>
      <c r="L74" s="9">
        <v>688</v>
      </c>
      <c r="M74" s="9">
        <v>2000</v>
      </c>
    </row>
    <row r="75" spans="1:13" x14ac:dyDescent="0.2">
      <c r="A75" s="2" t="s">
        <v>102</v>
      </c>
      <c r="B75" s="9" t="s">
        <v>16</v>
      </c>
      <c r="C75" s="9" t="s">
        <v>21</v>
      </c>
      <c r="D75" s="9">
        <v>361</v>
      </c>
      <c r="E75" s="9">
        <v>361</v>
      </c>
      <c r="F75" s="9">
        <v>984</v>
      </c>
      <c r="G75" s="9">
        <v>299</v>
      </c>
      <c r="H75" s="9">
        <v>200</v>
      </c>
      <c r="I75" s="9">
        <v>534</v>
      </c>
      <c r="J75" s="9">
        <v>984</v>
      </c>
      <c r="K75" s="9">
        <v>719</v>
      </c>
      <c r="L75" s="9">
        <v>926</v>
      </c>
      <c r="M75" s="9">
        <v>2000</v>
      </c>
    </row>
    <row r="76" spans="1:13" x14ac:dyDescent="0.2">
      <c r="A76" s="2" t="s">
        <v>103</v>
      </c>
      <c r="B76" s="9" t="s">
        <v>16</v>
      </c>
      <c r="C76" s="9" t="s">
        <v>22</v>
      </c>
      <c r="D76" s="9">
        <v>792</v>
      </c>
      <c r="E76" s="9">
        <v>761</v>
      </c>
      <c r="F76" s="9">
        <v>994</v>
      </c>
      <c r="G76" s="9">
        <v>663</v>
      </c>
      <c r="H76" s="9">
        <v>331</v>
      </c>
      <c r="I76" s="9">
        <v>1191</v>
      </c>
      <c r="J76" s="9">
        <v>1064</v>
      </c>
      <c r="K76" s="9">
        <v>719</v>
      </c>
      <c r="L76" s="9">
        <v>1957</v>
      </c>
      <c r="M76" s="9">
        <v>2000</v>
      </c>
    </row>
    <row r="77" spans="1:13" x14ac:dyDescent="0.2">
      <c r="A77" s="2" t="s">
        <v>104</v>
      </c>
      <c r="B77" s="9" t="s">
        <v>16</v>
      </c>
      <c r="C77" s="9" t="s">
        <v>23</v>
      </c>
      <c r="D77" s="9">
        <v>828</v>
      </c>
      <c r="E77" s="9">
        <v>1033</v>
      </c>
      <c r="F77" s="9">
        <v>763</v>
      </c>
      <c r="G77" s="9">
        <v>377</v>
      </c>
      <c r="H77" s="9">
        <v>240</v>
      </c>
      <c r="I77" s="9">
        <v>932</v>
      </c>
      <c r="J77" s="9">
        <v>1155</v>
      </c>
      <c r="K77" s="9">
        <v>719</v>
      </c>
      <c r="L77" s="9">
        <v>1085</v>
      </c>
      <c r="M77" s="9">
        <v>2000</v>
      </c>
    </row>
    <row r="78" spans="1:13" x14ac:dyDescent="0.2">
      <c r="A78" s="2" t="s">
        <v>105</v>
      </c>
      <c r="B78" s="9" t="s">
        <v>16</v>
      </c>
      <c r="C78" s="9" t="s">
        <v>24</v>
      </c>
      <c r="D78" s="9">
        <v>1182</v>
      </c>
      <c r="E78" s="9">
        <v>1285</v>
      </c>
      <c r="F78" s="9">
        <v>779</v>
      </c>
      <c r="G78" s="9">
        <v>662</v>
      </c>
      <c r="H78" s="9">
        <v>343</v>
      </c>
      <c r="I78" s="9">
        <v>1741</v>
      </c>
      <c r="J78" s="9">
        <v>1458</v>
      </c>
      <c r="K78" s="9">
        <v>719</v>
      </c>
      <c r="L78" s="9">
        <v>1273</v>
      </c>
      <c r="M78" s="9">
        <v>2000</v>
      </c>
    </row>
    <row r="79" spans="1:13" x14ac:dyDescent="0.2">
      <c r="A79" s="2" t="s">
        <v>106</v>
      </c>
      <c r="B79" s="9" t="s">
        <v>16</v>
      </c>
      <c r="C79" s="9" t="s">
        <v>26</v>
      </c>
      <c r="D79" s="9">
        <v>1182</v>
      </c>
      <c r="E79" s="9">
        <v>1285</v>
      </c>
      <c r="F79" s="9">
        <v>779</v>
      </c>
      <c r="G79" s="9">
        <v>662</v>
      </c>
      <c r="H79" s="9">
        <v>343</v>
      </c>
      <c r="I79" s="9">
        <v>1741</v>
      </c>
      <c r="J79" s="9">
        <v>1458</v>
      </c>
      <c r="K79" s="9">
        <v>719</v>
      </c>
      <c r="L79" s="9">
        <v>1273</v>
      </c>
      <c r="M79" s="9">
        <v>2000</v>
      </c>
    </row>
    <row r="80" spans="1:13" x14ac:dyDescent="0.2">
      <c r="A80" s="2" t="s">
        <v>107</v>
      </c>
      <c r="B80" s="9" t="s">
        <v>27</v>
      </c>
      <c r="C80" s="9">
        <v>1920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108</v>
      </c>
      <c r="L80" s="9">
        <v>0</v>
      </c>
      <c r="M80" s="9">
        <v>0</v>
      </c>
    </row>
    <row r="81" spans="1:13" x14ac:dyDescent="0.2">
      <c r="A81" s="2" t="s">
        <v>108</v>
      </c>
      <c r="B81" s="9" t="s">
        <v>27</v>
      </c>
      <c r="C81" s="9" t="s">
        <v>21</v>
      </c>
      <c r="D81" s="9">
        <v>114</v>
      </c>
      <c r="E81" s="9">
        <v>114</v>
      </c>
      <c r="F81" s="9">
        <v>91</v>
      </c>
      <c r="G81" s="9">
        <v>53</v>
      </c>
      <c r="H81" s="9">
        <v>53</v>
      </c>
      <c r="I81" s="9">
        <v>107</v>
      </c>
      <c r="J81" s="9">
        <v>91</v>
      </c>
      <c r="K81" s="9">
        <v>108</v>
      </c>
      <c r="L81" s="9">
        <v>926</v>
      </c>
      <c r="M81" s="9">
        <v>0</v>
      </c>
    </row>
    <row r="82" spans="1:13" x14ac:dyDescent="0.2">
      <c r="A82" s="2" t="s">
        <v>109</v>
      </c>
      <c r="B82" s="9" t="s">
        <v>27</v>
      </c>
      <c r="C82" s="9" t="s">
        <v>22</v>
      </c>
      <c r="D82" s="9">
        <v>130</v>
      </c>
      <c r="E82" s="9">
        <v>130</v>
      </c>
      <c r="F82" s="9">
        <v>107</v>
      </c>
      <c r="G82" s="9">
        <v>70</v>
      </c>
      <c r="H82" s="9">
        <v>70</v>
      </c>
      <c r="I82" s="9">
        <v>107</v>
      </c>
      <c r="J82" s="9">
        <v>177</v>
      </c>
      <c r="K82" s="9">
        <v>108</v>
      </c>
      <c r="L82" s="9">
        <v>1957</v>
      </c>
      <c r="M82" s="9">
        <v>0</v>
      </c>
    </row>
    <row r="83" spans="1:13" x14ac:dyDescent="0.2">
      <c r="A83" s="2" t="s">
        <v>110</v>
      </c>
      <c r="B83" s="9" t="s">
        <v>27</v>
      </c>
      <c r="C83" s="9" t="s">
        <v>23</v>
      </c>
      <c r="D83" s="9">
        <v>167</v>
      </c>
      <c r="E83" s="9">
        <v>371</v>
      </c>
      <c r="F83" s="9">
        <v>93</v>
      </c>
      <c r="G83" s="9">
        <v>44</v>
      </c>
      <c r="H83" s="9">
        <v>44</v>
      </c>
      <c r="I83" s="9">
        <v>336</v>
      </c>
      <c r="J83" s="9">
        <v>302</v>
      </c>
      <c r="K83" s="9">
        <v>108</v>
      </c>
      <c r="L83" s="9">
        <v>1085</v>
      </c>
      <c r="M83" s="9">
        <v>0</v>
      </c>
    </row>
    <row r="84" spans="1:13" x14ac:dyDescent="0.2">
      <c r="A84" s="2" t="s">
        <v>111</v>
      </c>
      <c r="B84" s="9" t="s">
        <v>27</v>
      </c>
      <c r="C84" s="9" t="s">
        <v>24</v>
      </c>
      <c r="D84" s="9">
        <v>389</v>
      </c>
      <c r="E84" s="9">
        <v>594</v>
      </c>
      <c r="F84" s="9">
        <v>95</v>
      </c>
      <c r="G84" s="9">
        <v>35</v>
      </c>
      <c r="H84" s="9">
        <v>35</v>
      </c>
      <c r="I84" s="9">
        <v>559</v>
      </c>
      <c r="J84" s="9">
        <v>532</v>
      </c>
      <c r="K84" s="9">
        <v>108</v>
      </c>
      <c r="L84" s="9">
        <v>1273</v>
      </c>
      <c r="M84" s="9">
        <v>0</v>
      </c>
    </row>
    <row r="85" spans="1:13" x14ac:dyDescent="0.2">
      <c r="A85" s="2" t="s">
        <v>112</v>
      </c>
      <c r="B85" s="9" t="s">
        <v>27</v>
      </c>
      <c r="C85" s="9" t="s">
        <v>26</v>
      </c>
      <c r="D85" s="9">
        <v>389</v>
      </c>
      <c r="E85" s="9">
        <v>594</v>
      </c>
      <c r="F85" s="9">
        <v>95</v>
      </c>
      <c r="G85" s="9">
        <v>35</v>
      </c>
      <c r="H85" s="9">
        <v>35</v>
      </c>
      <c r="I85" s="9">
        <v>559</v>
      </c>
      <c r="J85" s="9">
        <v>532</v>
      </c>
      <c r="K85" s="9">
        <v>108</v>
      </c>
      <c r="L85" s="9">
        <v>1273</v>
      </c>
      <c r="M85" s="9">
        <v>0</v>
      </c>
    </row>
    <row r="86" spans="1:13" x14ac:dyDescent="0.2">
      <c r="A86" s="2" t="s">
        <v>113</v>
      </c>
      <c r="B86" s="9" t="s">
        <v>16</v>
      </c>
      <c r="C86" s="9">
        <v>1920</v>
      </c>
      <c r="D86" s="9">
        <v>820</v>
      </c>
      <c r="E86" s="9">
        <v>820</v>
      </c>
      <c r="F86" s="9">
        <v>850</v>
      </c>
      <c r="G86" s="9">
        <v>547</v>
      </c>
      <c r="H86" s="9">
        <v>0</v>
      </c>
      <c r="I86" s="9">
        <v>986</v>
      </c>
      <c r="J86" s="9">
        <v>592</v>
      </c>
      <c r="K86" s="9">
        <v>719</v>
      </c>
      <c r="L86" s="9">
        <v>688</v>
      </c>
      <c r="M86" s="9">
        <v>2000</v>
      </c>
    </row>
    <row r="87" spans="1:13" x14ac:dyDescent="0.2">
      <c r="A87" s="2" t="s">
        <v>114</v>
      </c>
      <c r="B87" s="9" t="s">
        <v>16</v>
      </c>
      <c r="C87" s="9" t="s">
        <v>21</v>
      </c>
      <c r="D87" s="9">
        <v>480</v>
      </c>
      <c r="E87" s="9">
        <v>480</v>
      </c>
      <c r="F87" s="9">
        <v>1073</v>
      </c>
      <c r="G87" s="9">
        <v>463</v>
      </c>
      <c r="H87" s="9">
        <v>0</v>
      </c>
      <c r="I87" s="9">
        <v>1020</v>
      </c>
      <c r="J87" s="9">
        <v>1073</v>
      </c>
      <c r="K87" s="9">
        <v>719</v>
      </c>
      <c r="L87" s="9">
        <v>926</v>
      </c>
      <c r="M87" s="9">
        <v>2000</v>
      </c>
    </row>
    <row r="88" spans="1:13" x14ac:dyDescent="0.2">
      <c r="A88" s="2" t="s">
        <v>115</v>
      </c>
      <c r="B88" s="9" t="s">
        <v>16</v>
      </c>
      <c r="C88" s="9" t="s">
        <v>22</v>
      </c>
      <c r="D88" s="9">
        <v>692</v>
      </c>
      <c r="E88" s="9">
        <v>692</v>
      </c>
      <c r="F88" s="9">
        <v>956</v>
      </c>
      <c r="G88" s="9">
        <v>663</v>
      </c>
      <c r="H88" s="9">
        <v>0</v>
      </c>
      <c r="I88" s="9">
        <v>1116</v>
      </c>
      <c r="J88" s="9">
        <v>991</v>
      </c>
      <c r="K88" s="9">
        <v>719</v>
      </c>
      <c r="L88" s="9">
        <v>1957</v>
      </c>
      <c r="M88" s="9">
        <v>2000</v>
      </c>
    </row>
    <row r="89" spans="1:13" x14ac:dyDescent="0.2">
      <c r="A89" s="2" t="s">
        <v>116</v>
      </c>
      <c r="B89" s="9" t="s">
        <v>16</v>
      </c>
      <c r="C89" s="9" t="s">
        <v>23</v>
      </c>
      <c r="D89" s="9">
        <v>739</v>
      </c>
      <c r="E89" s="9">
        <v>739</v>
      </c>
      <c r="F89" s="9">
        <v>1143</v>
      </c>
      <c r="G89" s="9">
        <v>448</v>
      </c>
      <c r="H89" s="9">
        <v>0</v>
      </c>
      <c r="I89" s="9">
        <v>1137</v>
      </c>
      <c r="J89" s="9">
        <v>1516</v>
      </c>
      <c r="K89" s="9">
        <v>719</v>
      </c>
      <c r="L89" s="9">
        <v>1129</v>
      </c>
      <c r="M89" s="9">
        <v>2000</v>
      </c>
    </row>
    <row r="90" spans="1:13" x14ac:dyDescent="0.2">
      <c r="A90" s="2" t="s">
        <v>117</v>
      </c>
      <c r="B90" s="9" t="s">
        <v>16</v>
      </c>
      <c r="C90" s="9" t="s">
        <v>24</v>
      </c>
      <c r="D90" s="9">
        <v>1043</v>
      </c>
      <c r="E90" s="9">
        <v>1267</v>
      </c>
      <c r="F90" s="9">
        <v>1143</v>
      </c>
      <c r="G90" s="9">
        <v>448</v>
      </c>
      <c r="H90" s="9">
        <v>343</v>
      </c>
      <c r="I90" s="9">
        <v>1527</v>
      </c>
      <c r="J90" s="9">
        <v>1516</v>
      </c>
      <c r="K90" s="9">
        <v>719</v>
      </c>
      <c r="L90" s="9">
        <v>1273</v>
      </c>
      <c r="M90" s="9">
        <v>2000</v>
      </c>
    </row>
    <row r="91" spans="1:13" x14ac:dyDescent="0.2">
      <c r="A91" s="2" t="s">
        <v>118</v>
      </c>
      <c r="B91" s="9" t="s">
        <v>16</v>
      </c>
      <c r="C91" s="9" t="s">
        <v>26</v>
      </c>
      <c r="D91" s="9">
        <v>1043</v>
      </c>
      <c r="E91" s="9">
        <v>1267</v>
      </c>
      <c r="F91" s="9">
        <v>1143</v>
      </c>
      <c r="G91" s="9">
        <v>448</v>
      </c>
      <c r="H91" s="9">
        <v>343</v>
      </c>
      <c r="I91" s="9">
        <v>1527</v>
      </c>
      <c r="J91" s="9">
        <v>1516</v>
      </c>
      <c r="K91" s="9">
        <v>719</v>
      </c>
      <c r="L91" s="9">
        <v>1273</v>
      </c>
      <c r="M91" s="9">
        <v>2000</v>
      </c>
    </row>
    <row r="92" spans="1:13" x14ac:dyDescent="0.2">
      <c r="A92" s="2" t="s">
        <v>119</v>
      </c>
      <c r="B92" s="9" t="s">
        <v>27</v>
      </c>
      <c r="C92" s="9">
        <v>1920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108</v>
      </c>
      <c r="L92" s="9">
        <v>0</v>
      </c>
      <c r="M92" s="9">
        <v>0</v>
      </c>
    </row>
    <row r="93" spans="1:13" x14ac:dyDescent="0.2">
      <c r="A93" s="2" t="s">
        <v>120</v>
      </c>
      <c r="B93" s="9" t="s">
        <v>27</v>
      </c>
      <c r="C93" s="9" t="s">
        <v>21</v>
      </c>
      <c r="D93" s="9">
        <v>79</v>
      </c>
      <c r="E93" s="9">
        <v>79</v>
      </c>
      <c r="F93" s="9">
        <v>53</v>
      </c>
      <c r="G93" s="9">
        <v>53</v>
      </c>
      <c r="H93" s="9">
        <v>0</v>
      </c>
      <c r="I93" s="9">
        <v>72</v>
      </c>
      <c r="J93" s="9">
        <v>53</v>
      </c>
      <c r="K93" s="9">
        <v>108</v>
      </c>
      <c r="L93" s="9">
        <v>463</v>
      </c>
      <c r="M93" s="9">
        <v>0</v>
      </c>
    </row>
    <row r="94" spans="1:13" x14ac:dyDescent="0.2">
      <c r="A94" s="2" t="s">
        <v>121</v>
      </c>
      <c r="B94" s="9" t="s">
        <v>27</v>
      </c>
      <c r="C94" s="9" t="s">
        <v>22</v>
      </c>
      <c r="D94" s="9">
        <v>61</v>
      </c>
      <c r="E94" s="9">
        <v>61</v>
      </c>
      <c r="F94" s="9">
        <v>32</v>
      </c>
      <c r="G94" s="9">
        <v>70</v>
      </c>
      <c r="H94" s="9">
        <v>0</v>
      </c>
      <c r="I94" s="9">
        <v>32</v>
      </c>
      <c r="J94" s="9">
        <v>127</v>
      </c>
      <c r="K94" s="9">
        <v>108</v>
      </c>
      <c r="L94" s="9">
        <v>1957</v>
      </c>
      <c r="M94" s="9">
        <v>0</v>
      </c>
    </row>
    <row r="95" spans="1:13" x14ac:dyDescent="0.2">
      <c r="A95" s="2" t="s">
        <v>122</v>
      </c>
      <c r="B95" s="9" t="s">
        <v>27</v>
      </c>
      <c r="C95" s="9" t="s">
        <v>23</v>
      </c>
      <c r="D95" s="9">
        <v>99</v>
      </c>
      <c r="E95" s="9">
        <v>304</v>
      </c>
      <c r="F95" s="9">
        <v>39</v>
      </c>
      <c r="G95" s="9">
        <v>35</v>
      </c>
      <c r="H95" s="9">
        <v>0</v>
      </c>
      <c r="I95" s="9">
        <v>323</v>
      </c>
      <c r="J95" s="9">
        <v>276</v>
      </c>
      <c r="K95" s="9">
        <v>108</v>
      </c>
      <c r="L95" s="9">
        <v>1129</v>
      </c>
      <c r="M95" s="9">
        <v>0</v>
      </c>
    </row>
    <row r="96" spans="1:13" x14ac:dyDescent="0.2">
      <c r="A96" s="2" t="s">
        <v>123</v>
      </c>
      <c r="B96" s="9" t="s">
        <v>27</v>
      </c>
      <c r="C96" s="9" t="s">
        <v>24</v>
      </c>
      <c r="D96" s="9">
        <v>314</v>
      </c>
      <c r="E96" s="9">
        <v>519</v>
      </c>
      <c r="F96" s="9">
        <v>32</v>
      </c>
      <c r="G96" s="9">
        <v>35</v>
      </c>
      <c r="H96" s="9">
        <v>0</v>
      </c>
      <c r="I96" s="9">
        <v>637</v>
      </c>
      <c r="J96" s="9">
        <v>394</v>
      </c>
      <c r="K96" s="9">
        <v>108</v>
      </c>
      <c r="L96" s="9">
        <v>1273</v>
      </c>
      <c r="M96" s="9">
        <v>0</v>
      </c>
    </row>
    <row r="97" spans="1:13" x14ac:dyDescent="0.2">
      <c r="A97" s="2" t="s">
        <v>124</v>
      </c>
      <c r="B97" s="9" t="s">
        <v>27</v>
      </c>
      <c r="C97" s="9" t="s">
        <v>26</v>
      </c>
      <c r="D97" s="9">
        <v>314</v>
      </c>
      <c r="E97" s="9">
        <v>519</v>
      </c>
      <c r="F97" s="9">
        <v>32</v>
      </c>
      <c r="G97" s="9">
        <v>35</v>
      </c>
      <c r="H97" s="9">
        <v>0</v>
      </c>
      <c r="I97" s="9">
        <v>637</v>
      </c>
      <c r="J97" s="9">
        <v>394</v>
      </c>
      <c r="K97" s="9">
        <v>108</v>
      </c>
      <c r="L97" s="9">
        <v>1273</v>
      </c>
      <c r="M97" s="9">
        <v>0</v>
      </c>
    </row>
    <row r="98" spans="1:13" x14ac:dyDescent="0.2">
      <c r="A98" s="2" t="s">
        <v>125</v>
      </c>
      <c r="B98" s="9" t="s">
        <v>16</v>
      </c>
      <c r="C98" s="9">
        <v>1920</v>
      </c>
      <c r="D98" s="9">
        <v>601</v>
      </c>
      <c r="E98" s="9">
        <v>601</v>
      </c>
      <c r="F98" s="9">
        <v>681</v>
      </c>
      <c r="G98" s="9">
        <v>410</v>
      </c>
      <c r="H98" s="9">
        <v>342</v>
      </c>
      <c r="I98" s="9">
        <v>517</v>
      </c>
      <c r="J98" s="9">
        <v>440</v>
      </c>
      <c r="K98" s="9">
        <v>719</v>
      </c>
      <c r="L98" s="9">
        <v>688</v>
      </c>
      <c r="M98" s="9">
        <v>2000</v>
      </c>
    </row>
    <row r="99" spans="1:13" x14ac:dyDescent="0.2">
      <c r="A99" s="2" t="s">
        <v>126</v>
      </c>
      <c r="B99" s="9" t="s">
        <v>16</v>
      </c>
      <c r="C99" s="9" t="s">
        <v>21</v>
      </c>
      <c r="D99" s="9">
        <v>361</v>
      </c>
      <c r="E99" s="9">
        <v>361</v>
      </c>
      <c r="F99" s="9">
        <v>984</v>
      </c>
      <c r="G99" s="9">
        <v>299</v>
      </c>
      <c r="H99" s="9">
        <v>200</v>
      </c>
      <c r="I99" s="9">
        <v>534</v>
      </c>
      <c r="J99" s="9">
        <v>984</v>
      </c>
      <c r="K99" s="9">
        <v>719</v>
      </c>
      <c r="L99" s="9">
        <v>926</v>
      </c>
      <c r="M99" s="9">
        <v>2000</v>
      </c>
    </row>
    <row r="100" spans="1:13" x14ac:dyDescent="0.2">
      <c r="A100" s="2" t="s">
        <v>127</v>
      </c>
      <c r="B100" s="9" t="s">
        <v>16</v>
      </c>
      <c r="C100" s="9" t="s">
        <v>22</v>
      </c>
      <c r="D100" s="9">
        <v>407</v>
      </c>
      <c r="E100" s="9">
        <v>392</v>
      </c>
      <c r="F100" s="9">
        <v>994</v>
      </c>
      <c r="G100" s="9">
        <v>377</v>
      </c>
      <c r="H100" s="9">
        <v>240</v>
      </c>
      <c r="I100" s="9">
        <v>1047</v>
      </c>
      <c r="J100" s="9">
        <v>1029</v>
      </c>
      <c r="K100" s="9">
        <v>719</v>
      </c>
      <c r="L100" s="9">
        <v>926</v>
      </c>
      <c r="M100" s="9">
        <v>2000</v>
      </c>
    </row>
    <row r="101" spans="1:13" x14ac:dyDescent="0.2">
      <c r="A101" s="2" t="s">
        <v>128</v>
      </c>
      <c r="B101" s="9" t="s">
        <v>16</v>
      </c>
      <c r="C101" s="9" t="s">
        <v>23</v>
      </c>
      <c r="D101" s="9">
        <v>786</v>
      </c>
      <c r="E101" s="9">
        <v>991</v>
      </c>
      <c r="F101" s="9">
        <v>829</v>
      </c>
      <c r="G101" s="9">
        <v>377</v>
      </c>
      <c r="H101" s="9">
        <v>240</v>
      </c>
      <c r="I101" s="9">
        <v>1122</v>
      </c>
      <c r="J101" s="9">
        <v>1155</v>
      </c>
      <c r="K101" s="9">
        <v>719</v>
      </c>
      <c r="L101" s="9">
        <v>1055</v>
      </c>
      <c r="M101" s="9">
        <v>2000</v>
      </c>
    </row>
    <row r="102" spans="1:13" x14ac:dyDescent="0.2">
      <c r="A102" s="2" t="s">
        <v>129</v>
      </c>
      <c r="B102" s="9" t="s">
        <v>16</v>
      </c>
      <c r="C102" s="9" t="s">
        <v>24</v>
      </c>
      <c r="D102" s="9">
        <v>1241</v>
      </c>
      <c r="E102" s="9">
        <v>1424</v>
      </c>
      <c r="F102" s="9">
        <v>623</v>
      </c>
      <c r="G102" s="9">
        <v>662</v>
      </c>
      <c r="H102" s="9">
        <v>343</v>
      </c>
      <c r="I102" s="9">
        <v>1956</v>
      </c>
      <c r="J102" s="9">
        <v>1531</v>
      </c>
      <c r="K102" s="9">
        <v>719</v>
      </c>
      <c r="L102" s="9">
        <v>1273</v>
      </c>
      <c r="M102" s="9">
        <v>2000</v>
      </c>
    </row>
    <row r="103" spans="1:13" x14ac:dyDescent="0.2">
      <c r="A103" s="2" t="s">
        <v>130</v>
      </c>
      <c r="B103" s="9" t="s">
        <v>16</v>
      </c>
      <c r="C103" s="9" t="s">
        <v>26</v>
      </c>
      <c r="D103" s="9">
        <v>1241</v>
      </c>
      <c r="E103" s="9">
        <v>1424</v>
      </c>
      <c r="F103" s="9">
        <v>623</v>
      </c>
      <c r="G103" s="9">
        <v>662</v>
      </c>
      <c r="H103" s="9">
        <v>343</v>
      </c>
      <c r="I103" s="9">
        <v>1956</v>
      </c>
      <c r="J103" s="9">
        <v>1531</v>
      </c>
      <c r="K103" s="9">
        <v>719</v>
      </c>
      <c r="L103" s="9">
        <v>1273</v>
      </c>
      <c r="M103" s="9">
        <v>2000</v>
      </c>
    </row>
    <row r="104" spans="1:13" x14ac:dyDescent="0.2">
      <c r="A104" s="2" t="s">
        <v>131</v>
      </c>
      <c r="B104" s="9" t="s">
        <v>27</v>
      </c>
      <c r="C104" s="9">
        <v>1920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108</v>
      </c>
      <c r="L104" s="9">
        <v>0</v>
      </c>
      <c r="M104" s="9">
        <v>0</v>
      </c>
    </row>
    <row r="105" spans="1:13" x14ac:dyDescent="0.2">
      <c r="A105" s="2" t="s">
        <v>132</v>
      </c>
      <c r="B105" s="9" t="s">
        <v>27</v>
      </c>
      <c r="C105" s="9" t="s">
        <v>21</v>
      </c>
      <c r="D105" s="9">
        <v>114</v>
      </c>
      <c r="E105" s="9">
        <v>114</v>
      </c>
      <c r="F105" s="9">
        <v>91</v>
      </c>
      <c r="G105" s="9">
        <v>53</v>
      </c>
      <c r="H105" s="9">
        <v>53</v>
      </c>
      <c r="I105" s="9">
        <v>107</v>
      </c>
      <c r="J105" s="9">
        <v>91</v>
      </c>
      <c r="K105" s="9">
        <v>108</v>
      </c>
      <c r="L105" s="9">
        <v>926</v>
      </c>
      <c r="M105" s="9">
        <v>0</v>
      </c>
    </row>
    <row r="106" spans="1:13" x14ac:dyDescent="0.2">
      <c r="A106" s="2" t="s">
        <v>133</v>
      </c>
      <c r="B106" s="9" t="s">
        <v>27</v>
      </c>
      <c r="C106" s="9" t="s">
        <v>22</v>
      </c>
      <c r="D106" s="9">
        <v>95</v>
      </c>
      <c r="E106" s="9">
        <v>95</v>
      </c>
      <c r="F106" s="9">
        <v>75</v>
      </c>
      <c r="G106" s="9">
        <v>35</v>
      </c>
      <c r="H106" s="9">
        <v>35</v>
      </c>
      <c r="I106" s="9">
        <v>107</v>
      </c>
      <c r="J106" s="9">
        <v>142</v>
      </c>
      <c r="K106" s="9">
        <v>108</v>
      </c>
      <c r="L106" s="9">
        <v>926</v>
      </c>
      <c r="M106" s="9">
        <v>0</v>
      </c>
    </row>
    <row r="107" spans="1:13" x14ac:dyDescent="0.2">
      <c r="A107" s="2" t="s">
        <v>134</v>
      </c>
      <c r="B107" s="9" t="s">
        <v>27</v>
      </c>
      <c r="C107" s="9" t="s">
        <v>23</v>
      </c>
      <c r="D107" s="9">
        <v>167</v>
      </c>
      <c r="E107" s="9">
        <v>371</v>
      </c>
      <c r="F107" s="9">
        <v>93</v>
      </c>
      <c r="G107" s="9">
        <v>44</v>
      </c>
      <c r="H107" s="9">
        <v>44</v>
      </c>
      <c r="I107" s="9">
        <v>336</v>
      </c>
      <c r="J107" s="9">
        <v>302</v>
      </c>
      <c r="K107" s="9">
        <v>108</v>
      </c>
      <c r="L107" s="9">
        <v>1055</v>
      </c>
      <c r="M107" s="9">
        <v>0</v>
      </c>
    </row>
    <row r="108" spans="1:13" x14ac:dyDescent="0.2">
      <c r="A108" s="2" t="s">
        <v>135</v>
      </c>
      <c r="B108" s="9" t="s">
        <v>27</v>
      </c>
      <c r="C108" s="9" t="s">
        <v>24</v>
      </c>
      <c r="D108" s="9">
        <v>428</v>
      </c>
      <c r="E108" s="9">
        <v>633</v>
      </c>
      <c r="F108" s="9">
        <v>102</v>
      </c>
      <c r="G108" s="9">
        <v>72</v>
      </c>
      <c r="H108" s="9">
        <v>72</v>
      </c>
      <c r="I108" s="9">
        <v>598</v>
      </c>
      <c r="J108" s="9">
        <v>551</v>
      </c>
      <c r="K108" s="9">
        <v>108</v>
      </c>
      <c r="L108" s="9">
        <v>1273</v>
      </c>
      <c r="M108" s="9">
        <v>0</v>
      </c>
    </row>
    <row r="109" spans="1:13" x14ac:dyDescent="0.2">
      <c r="A109" s="2" t="s">
        <v>136</v>
      </c>
      <c r="B109" s="9" t="s">
        <v>27</v>
      </c>
      <c r="C109" s="9" t="s">
        <v>26</v>
      </c>
      <c r="D109" s="9">
        <v>428</v>
      </c>
      <c r="E109" s="9">
        <v>633</v>
      </c>
      <c r="F109" s="9">
        <v>102</v>
      </c>
      <c r="G109" s="9">
        <v>72</v>
      </c>
      <c r="H109" s="9">
        <v>72</v>
      </c>
      <c r="I109" s="9">
        <v>598</v>
      </c>
      <c r="J109" s="9">
        <v>551</v>
      </c>
      <c r="K109" s="9">
        <v>108</v>
      </c>
      <c r="L109" s="9">
        <v>1273</v>
      </c>
      <c r="M109" s="9">
        <v>0</v>
      </c>
    </row>
    <row r="110" spans="1:13" x14ac:dyDescent="0.2">
      <c r="A110" s="2" t="s">
        <v>137</v>
      </c>
      <c r="B110" s="9" t="s">
        <v>16</v>
      </c>
      <c r="C110" s="9">
        <v>1920</v>
      </c>
      <c r="D110" s="9">
        <v>601</v>
      </c>
      <c r="E110" s="9">
        <v>601</v>
      </c>
      <c r="F110" s="9">
        <v>681</v>
      </c>
      <c r="G110" s="9">
        <v>410</v>
      </c>
      <c r="H110" s="9">
        <v>342</v>
      </c>
      <c r="I110" s="9">
        <v>517</v>
      </c>
      <c r="J110" s="9">
        <v>440</v>
      </c>
      <c r="K110" s="9">
        <v>719</v>
      </c>
      <c r="L110" s="9">
        <v>688</v>
      </c>
      <c r="M110" s="9">
        <v>2000</v>
      </c>
    </row>
    <row r="111" spans="1:13" x14ac:dyDescent="0.2">
      <c r="A111" s="2" t="s">
        <v>138</v>
      </c>
      <c r="B111" s="9" t="s">
        <v>16</v>
      </c>
      <c r="C111" s="9" t="s">
        <v>21</v>
      </c>
      <c r="D111" s="9">
        <v>388</v>
      </c>
      <c r="E111" s="9">
        <v>388</v>
      </c>
      <c r="F111" s="9">
        <v>1048</v>
      </c>
      <c r="G111" s="9">
        <v>353</v>
      </c>
      <c r="H111" s="9">
        <v>233</v>
      </c>
      <c r="I111" s="9">
        <v>534</v>
      </c>
      <c r="J111" s="9">
        <v>1048</v>
      </c>
      <c r="K111" s="9">
        <v>719</v>
      </c>
      <c r="L111" s="9">
        <v>926</v>
      </c>
      <c r="M111" s="9">
        <v>2000</v>
      </c>
    </row>
    <row r="112" spans="1:13" x14ac:dyDescent="0.2">
      <c r="A112" s="2" t="s">
        <v>139</v>
      </c>
      <c r="B112" s="9" t="s">
        <v>16</v>
      </c>
      <c r="C112" s="9" t="s">
        <v>22</v>
      </c>
      <c r="D112" s="9">
        <v>407</v>
      </c>
      <c r="E112" s="9">
        <v>392</v>
      </c>
      <c r="F112" s="9">
        <v>994</v>
      </c>
      <c r="G112" s="9">
        <v>377</v>
      </c>
      <c r="H112" s="9">
        <v>240</v>
      </c>
      <c r="I112" s="9">
        <v>1032</v>
      </c>
      <c r="J112" s="9">
        <v>1029</v>
      </c>
      <c r="K112" s="9">
        <v>719</v>
      </c>
      <c r="L112" s="9">
        <v>1957</v>
      </c>
      <c r="M112" s="9">
        <v>2000</v>
      </c>
    </row>
    <row r="113" spans="1:13" x14ac:dyDescent="0.2">
      <c r="A113" s="2" t="s">
        <v>140</v>
      </c>
      <c r="B113" s="9" t="s">
        <v>16</v>
      </c>
      <c r="C113" s="9" t="s">
        <v>23</v>
      </c>
      <c r="D113" s="9">
        <v>786</v>
      </c>
      <c r="E113" s="9">
        <v>991</v>
      </c>
      <c r="F113" s="9">
        <v>829</v>
      </c>
      <c r="G113" s="9">
        <v>377</v>
      </c>
      <c r="H113" s="9">
        <v>240</v>
      </c>
      <c r="I113" s="9">
        <v>1122</v>
      </c>
      <c r="J113" s="9">
        <v>1155</v>
      </c>
      <c r="K113" s="9">
        <v>719</v>
      </c>
      <c r="L113" s="9">
        <v>1055</v>
      </c>
      <c r="M113" s="9">
        <v>2000</v>
      </c>
    </row>
    <row r="114" spans="1:13" x14ac:dyDescent="0.2">
      <c r="A114" s="2" t="s">
        <v>141</v>
      </c>
      <c r="B114" s="9" t="s">
        <v>16</v>
      </c>
      <c r="C114" s="9" t="s">
        <v>24</v>
      </c>
      <c r="D114" s="9">
        <v>1182</v>
      </c>
      <c r="E114" s="9">
        <v>1285</v>
      </c>
      <c r="F114" s="9">
        <v>779</v>
      </c>
      <c r="G114" s="9">
        <v>662</v>
      </c>
      <c r="H114" s="9">
        <v>343</v>
      </c>
      <c r="I114" s="9">
        <v>1741</v>
      </c>
      <c r="J114" s="9">
        <v>1458</v>
      </c>
      <c r="K114" s="9">
        <v>719</v>
      </c>
      <c r="L114" s="9">
        <v>1273</v>
      </c>
      <c r="M114" s="9">
        <v>2000</v>
      </c>
    </row>
    <row r="115" spans="1:13" x14ac:dyDescent="0.2">
      <c r="A115" s="2" t="s">
        <v>142</v>
      </c>
      <c r="B115" s="9" t="s">
        <v>16</v>
      </c>
      <c r="C115" s="9" t="s">
        <v>26</v>
      </c>
      <c r="D115" s="9">
        <v>1182</v>
      </c>
      <c r="E115" s="9">
        <v>1285</v>
      </c>
      <c r="F115" s="9">
        <v>779</v>
      </c>
      <c r="G115" s="9">
        <v>662</v>
      </c>
      <c r="H115" s="9">
        <v>343</v>
      </c>
      <c r="I115" s="9">
        <v>1741</v>
      </c>
      <c r="J115" s="9">
        <v>1458</v>
      </c>
      <c r="K115" s="9">
        <v>719</v>
      </c>
      <c r="L115" s="9">
        <v>1273</v>
      </c>
      <c r="M115" s="9">
        <v>2000</v>
      </c>
    </row>
    <row r="116" spans="1:13" x14ac:dyDescent="0.2">
      <c r="A116" s="2" t="s">
        <v>143</v>
      </c>
      <c r="B116" s="9" t="s">
        <v>27</v>
      </c>
      <c r="C116" s="9">
        <v>1920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108</v>
      </c>
      <c r="L116" s="9">
        <v>0</v>
      </c>
      <c r="M116" s="9">
        <v>0</v>
      </c>
    </row>
    <row r="117" spans="1:13" x14ac:dyDescent="0.2">
      <c r="A117" s="2" t="s">
        <v>144</v>
      </c>
      <c r="B117" s="9" t="s">
        <v>27</v>
      </c>
      <c r="C117" s="9" t="s">
        <v>21</v>
      </c>
      <c r="D117" s="9">
        <v>114</v>
      </c>
      <c r="E117" s="9">
        <v>114</v>
      </c>
      <c r="F117" s="9">
        <v>91</v>
      </c>
      <c r="G117" s="9">
        <v>53</v>
      </c>
      <c r="H117" s="9">
        <v>53</v>
      </c>
      <c r="I117" s="9">
        <v>107</v>
      </c>
      <c r="J117" s="9">
        <v>91</v>
      </c>
      <c r="K117" s="9">
        <v>108</v>
      </c>
      <c r="L117" s="9">
        <v>926</v>
      </c>
      <c r="M117" s="9">
        <v>0</v>
      </c>
    </row>
    <row r="118" spans="1:13" x14ac:dyDescent="0.2">
      <c r="A118" s="2" t="s">
        <v>145</v>
      </c>
      <c r="B118" s="9" t="s">
        <v>27</v>
      </c>
      <c r="C118" s="9" t="s">
        <v>22</v>
      </c>
      <c r="D118" s="9">
        <v>95</v>
      </c>
      <c r="E118" s="9">
        <v>95</v>
      </c>
      <c r="F118" s="9">
        <v>75</v>
      </c>
      <c r="G118" s="9">
        <v>35</v>
      </c>
      <c r="H118" s="9">
        <v>35</v>
      </c>
      <c r="I118" s="9">
        <v>107</v>
      </c>
      <c r="J118" s="9">
        <v>142</v>
      </c>
      <c r="K118" s="9">
        <v>108</v>
      </c>
      <c r="L118" s="9">
        <v>1957</v>
      </c>
      <c r="M118" s="9">
        <v>0</v>
      </c>
    </row>
    <row r="119" spans="1:13" x14ac:dyDescent="0.2">
      <c r="A119" s="2" t="s">
        <v>146</v>
      </c>
      <c r="B119" s="9" t="s">
        <v>27</v>
      </c>
      <c r="C119" s="9" t="s">
        <v>23</v>
      </c>
      <c r="D119" s="9">
        <v>167</v>
      </c>
      <c r="E119" s="9">
        <v>371</v>
      </c>
      <c r="F119" s="9">
        <v>93</v>
      </c>
      <c r="G119" s="9">
        <v>44</v>
      </c>
      <c r="H119" s="9">
        <v>44</v>
      </c>
      <c r="I119" s="9">
        <v>336</v>
      </c>
      <c r="J119" s="9">
        <v>302</v>
      </c>
      <c r="K119" s="9">
        <v>108</v>
      </c>
      <c r="L119" s="9">
        <v>1055</v>
      </c>
      <c r="M119" s="9">
        <v>0</v>
      </c>
    </row>
    <row r="120" spans="1:13" x14ac:dyDescent="0.2">
      <c r="A120" s="2" t="s">
        <v>147</v>
      </c>
      <c r="B120" s="9" t="s">
        <v>27</v>
      </c>
      <c r="C120" s="9" t="s">
        <v>24</v>
      </c>
      <c r="D120" s="9">
        <v>467</v>
      </c>
      <c r="E120" s="9">
        <v>672</v>
      </c>
      <c r="F120" s="9">
        <v>109</v>
      </c>
      <c r="G120" s="9">
        <v>90</v>
      </c>
      <c r="H120" s="9">
        <v>90</v>
      </c>
      <c r="I120" s="9">
        <v>598</v>
      </c>
      <c r="J120" s="9">
        <v>551</v>
      </c>
      <c r="K120" s="9">
        <v>108</v>
      </c>
      <c r="L120" s="9">
        <v>1273</v>
      </c>
      <c r="M120" s="9">
        <v>0</v>
      </c>
    </row>
    <row r="121" spans="1:13" x14ac:dyDescent="0.2">
      <c r="A121" s="2" t="s">
        <v>148</v>
      </c>
      <c r="B121" s="9" t="s">
        <v>27</v>
      </c>
      <c r="C121" s="9" t="s">
        <v>26</v>
      </c>
      <c r="D121" s="9">
        <v>467</v>
      </c>
      <c r="E121" s="9">
        <v>672</v>
      </c>
      <c r="F121" s="9">
        <v>109</v>
      </c>
      <c r="G121" s="9">
        <v>90</v>
      </c>
      <c r="H121" s="9">
        <v>90</v>
      </c>
      <c r="I121" s="9">
        <v>598</v>
      </c>
      <c r="J121" s="9">
        <v>551</v>
      </c>
      <c r="K121" s="9">
        <v>108</v>
      </c>
      <c r="L121" s="9">
        <v>1273</v>
      </c>
      <c r="M121" s="9">
        <v>0</v>
      </c>
    </row>
    <row r="122" spans="1:13" x14ac:dyDescent="0.2">
      <c r="A122" s="2" t="s">
        <v>149</v>
      </c>
      <c r="B122" s="9" t="s">
        <v>16</v>
      </c>
      <c r="C122" s="9">
        <v>1920</v>
      </c>
      <c r="D122" s="9">
        <v>601</v>
      </c>
      <c r="E122" s="9">
        <v>601</v>
      </c>
      <c r="F122" s="9">
        <v>681</v>
      </c>
      <c r="G122" s="9">
        <v>410</v>
      </c>
      <c r="H122" s="9">
        <v>342</v>
      </c>
      <c r="I122" s="9">
        <v>517</v>
      </c>
      <c r="J122" s="9">
        <v>440</v>
      </c>
      <c r="K122" s="9">
        <v>719</v>
      </c>
      <c r="L122" s="9">
        <v>688</v>
      </c>
      <c r="M122" s="9">
        <v>2000</v>
      </c>
    </row>
    <row r="123" spans="1:13" x14ac:dyDescent="0.2">
      <c r="A123" s="2" t="s">
        <v>150</v>
      </c>
      <c r="B123" s="9" t="s">
        <v>16</v>
      </c>
      <c r="C123" s="9" t="s">
        <v>21</v>
      </c>
      <c r="D123" s="9">
        <v>361</v>
      </c>
      <c r="E123" s="9">
        <v>361</v>
      </c>
      <c r="F123" s="9">
        <v>984</v>
      </c>
      <c r="G123" s="9">
        <v>299</v>
      </c>
      <c r="H123" s="9">
        <v>200</v>
      </c>
      <c r="I123" s="9">
        <v>534</v>
      </c>
      <c r="J123" s="9">
        <v>984</v>
      </c>
      <c r="K123" s="9">
        <v>719</v>
      </c>
      <c r="L123" s="9">
        <v>926</v>
      </c>
      <c r="M123" s="9">
        <v>2000</v>
      </c>
    </row>
    <row r="124" spans="1:13" x14ac:dyDescent="0.2">
      <c r="A124" s="2" t="s">
        <v>151</v>
      </c>
      <c r="B124" s="9" t="s">
        <v>16</v>
      </c>
      <c r="C124" s="9" t="s">
        <v>22</v>
      </c>
      <c r="D124" s="9">
        <v>792</v>
      </c>
      <c r="E124" s="9">
        <v>761</v>
      </c>
      <c r="F124" s="9">
        <v>994</v>
      </c>
      <c r="G124" s="9">
        <v>663</v>
      </c>
      <c r="H124" s="9">
        <v>331</v>
      </c>
      <c r="I124" s="9">
        <v>1191</v>
      </c>
      <c r="J124" s="9">
        <v>1064</v>
      </c>
      <c r="K124" s="9">
        <v>719</v>
      </c>
      <c r="L124" s="9">
        <v>1957</v>
      </c>
      <c r="M124" s="9">
        <v>2000</v>
      </c>
    </row>
    <row r="125" spans="1:13" x14ac:dyDescent="0.2">
      <c r="A125" s="2" t="s">
        <v>152</v>
      </c>
      <c r="B125" s="9" t="s">
        <v>16</v>
      </c>
      <c r="C125" s="9" t="s">
        <v>23</v>
      </c>
      <c r="D125" s="9">
        <v>753</v>
      </c>
      <c r="E125" s="9">
        <v>815</v>
      </c>
      <c r="F125" s="9">
        <v>1048</v>
      </c>
      <c r="G125" s="9">
        <v>427</v>
      </c>
      <c r="H125" s="9">
        <v>72</v>
      </c>
      <c r="I125" s="9">
        <v>1133</v>
      </c>
      <c r="J125" s="9">
        <v>1407</v>
      </c>
      <c r="K125" s="9">
        <v>719</v>
      </c>
      <c r="L125" s="9">
        <v>1107</v>
      </c>
      <c r="M125" s="9">
        <v>2000</v>
      </c>
    </row>
    <row r="126" spans="1:13" x14ac:dyDescent="0.2">
      <c r="A126" s="2" t="s">
        <v>153</v>
      </c>
      <c r="B126" s="9" t="s">
        <v>16</v>
      </c>
      <c r="C126" s="9" t="s">
        <v>24</v>
      </c>
      <c r="D126" s="9">
        <v>1182</v>
      </c>
      <c r="E126" s="9">
        <v>1285</v>
      </c>
      <c r="F126" s="9">
        <v>779</v>
      </c>
      <c r="G126" s="9">
        <v>662</v>
      </c>
      <c r="H126" s="9">
        <v>343</v>
      </c>
      <c r="I126" s="9">
        <v>1741</v>
      </c>
      <c r="J126" s="9">
        <v>1458</v>
      </c>
      <c r="K126" s="9">
        <v>719</v>
      </c>
      <c r="L126" s="9">
        <v>1273</v>
      </c>
      <c r="M126" s="9">
        <v>2000</v>
      </c>
    </row>
    <row r="127" spans="1:13" x14ac:dyDescent="0.2">
      <c r="A127" s="2" t="s">
        <v>154</v>
      </c>
      <c r="B127" s="9" t="s">
        <v>16</v>
      </c>
      <c r="C127" s="9" t="s">
        <v>26</v>
      </c>
      <c r="D127" s="9">
        <v>1182</v>
      </c>
      <c r="E127" s="9">
        <v>1285</v>
      </c>
      <c r="F127" s="9">
        <v>779</v>
      </c>
      <c r="G127" s="9">
        <v>662</v>
      </c>
      <c r="H127" s="9">
        <v>343</v>
      </c>
      <c r="I127" s="9">
        <v>1741</v>
      </c>
      <c r="J127" s="9">
        <v>1458</v>
      </c>
      <c r="K127" s="9">
        <v>719</v>
      </c>
      <c r="L127" s="9">
        <v>1273</v>
      </c>
      <c r="M127" s="9">
        <v>2000</v>
      </c>
    </row>
    <row r="128" spans="1:13" x14ac:dyDescent="0.2">
      <c r="A128" s="2" t="s">
        <v>155</v>
      </c>
      <c r="B128" s="9" t="s">
        <v>27</v>
      </c>
      <c r="C128" s="9">
        <v>1920</v>
      </c>
      <c r="D128" s="9">
        <v>0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108</v>
      </c>
      <c r="L128" s="9">
        <v>0</v>
      </c>
      <c r="M128" s="9">
        <v>0</v>
      </c>
    </row>
    <row r="129" spans="1:13" x14ac:dyDescent="0.2">
      <c r="A129" s="2" t="s">
        <v>156</v>
      </c>
      <c r="B129" s="9" t="s">
        <v>27</v>
      </c>
      <c r="C129" s="9" t="s">
        <v>21</v>
      </c>
      <c r="D129" s="9">
        <v>114</v>
      </c>
      <c r="E129" s="9">
        <v>114</v>
      </c>
      <c r="F129" s="9">
        <v>91</v>
      </c>
      <c r="G129" s="9">
        <v>53</v>
      </c>
      <c r="H129" s="9">
        <v>53</v>
      </c>
      <c r="I129" s="9">
        <v>107</v>
      </c>
      <c r="J129" s="9">
        <v>91</v>
      </c>
      <c r="K129" s="9">
        <v>108</v>
      </c>
      <c r="L129" s="9">
        <v>926</v>
      </c>
      <c r="M129" s="9">
        <v>0</v>
      </c>
    </row>
    <row r="130" spans="1:13" x14ac:dyDescent="0.2">
      <c r="A130" s="2" t="s">
        <v>157</v>
      </c>
      <c r="B130" s="9" t="s">
        <v>27</v>
      </c>
      <c r="C130" s="9" t="s">
        <v>22</v>
      </c>
      <c r="D130" s="9">
        <v>130</v>
      </c>
      <c r="E130" s="9">
        <v>130</v>
      </c>
      <c r="F130" s="9">
        <v>107</v>
      </c>
      <c r="G130" s="9">
        <v>70</v>
      </c>
      <c r="H130" s="9">
        <v>70</v>
      </c>
      <c r="I130" s="9">
        <v>107</v>
      </c>
      <c r="J130" s="9">
        <v>177</v>
      </c>
      <c r="K130" s="9">
        <v>108</v>
      </c>
      <c r="L130" s="9">
        <v>1957</v>
      </c>
      <c r="M130" s="9">
        <v>0</v>
      </c>
    </row>
    <row r="131" spans="1:13" x14ac:dyDescent="0.2">
      <c r="A131" s="2" t="s">
        <v>158</v>
      </c>
      <c r="B131" s="9" t="s">
        <v>27</v>
      </c>
      <c r="C131" s="9" t="s">
        <v>23</v>
      </c>
      <c r="D131" s="9">
        <v>99</v>
      </c>
      <c r="E131" s="9">
        <v>304</v>
      </c>
      <c r="F131" s="9">
        <v>71</v>
      </c>
      <c r="G131" s="9">
        <v>51</v>
      </c>
      <c r="H131" s="9">
        <v>35</v>
      </c>
      <c r="I131" s="9">
        <v>336</v>
      </c>
      <c r="J131" s="9">
        <v>286</v>
      </c>
      <c r="K131" s="9">
        <v>108</v>
      </c>
      <c r="L131" s="9">
        <v>1107</v>
      </c>
      <c r="M131" s="9">
        <v>0</v>
      </c>
    </row>
    <row r="132" spans="1:13" x14ac:dyDescent="0.2">
      <c r="A132" s="2" t="s">
        <v>159</v>
      </c>
      <c r="B132" s="9" t="s">
        <v>27</v>
      </c>
      <c r="C132" s="9" t="s">
        <v>24</v>
      </c>
      <c r="D132" s="9">
        <v>314</v>
      </c>
      <c r="E132" s="9">
        <v>519</v>
      </c>
      <c r="F132" s="9">
        <v>32</v>
      </c>
      <c r="G132" s="9">
        <v>35</v>
      </c>
      <c r="H132" s="9">
        <v>35</v>
      </c>
      <c r="I132" s="9">
        <v>637</v>
      </c>
      <c r="J132" s="9">
        <v>394</v>
      </c>
      <c r="K132" s="9">
        <v>108</v>
      </c>
      <c r="L132" s="9">
        <v>1273</v>
      </c>
      <c r="M132" s="9">
        <v>0</v>
      </c>
    </row>
    <row r="133" spans="1:13" x14ac:dyDescent="0.2">
      <c r="A133" s="2" t="s">
        <v>160</v>
      </c>
      <c r="B133" s="9" t="s">
        <v>27</v>
      </c>
      <c r="C133" s="9" t="s">
        <v>26</v>
      </c>
      <c r="D133" s="9">
        <v>314</v>
      </c>
      <c r="E133" s="9">
        <v>519</v>
      </c>
      <c r="F133" s="9">
        <v>32</v>
      </c>
      <c r="G133" s="9">
        <v>35</v>
      </c>
      <c r="H133" s="9">
        <v>35</v>
      </c>
      <c r="I133" s="9">
        <v>637</v>
      </c>
      <c r="J133" s="9">
        <v>394</v>
      </c>
      <c r="K133" s="9">
        <v>108</v>
      </c>
      <c r="L133" s="9">
        <v>1273</v>
      </c>
      <c r="M133" s="9">
        <v>0</v>
      </c>
    </row>
    <row r="134" spans="1:13" x14ac:dyDescent="0.2">
      <c r="A134" s="2" t="s">
        <v>161</v>
      </c>
      <c r="B134" s="9" t="s">
        <v>16</v>
      </c>
      <c r="C134" s="9">
        <v>1920</v>
      </c>
      <c r="D134" s="9">
        <v>601</v>
      </c>
      <c r="E134" s="9">
        <v>601</v>
      </c>
      <c r="F134" s="9">
        <v>681</v>
      </c>
      <c r="G134" s="9">
        <v>410</v>
      </c>
      <c r="H134" s="9">
        <v>342</v>
      </c>
      <c r="I134" s="9">
        <v>517</v>
      </c>
      <c r="J134" s="9">
        <v>440</v>
      </c>
      <c r="K134" s="9">
        <v>719</v>
      </c>
      <c r="L134" s="9">
        <v>688</v>
      </c>
      <c r="M134" s="9">
        <v>2000</v>
      </c>
    </row>
    <row r="135" spans="1:13" x14ac:dyDescent="0.2">
      <c r="A135" s="2" t="s">
        <v>162</v>
      </c>
      <c r="B135" s="9" t="s">
        <v>16</v>
      </c>
      <c r="C135" s="9" t="s">
        <v>21</v>
      </c>
      <c r="D135" s="9">
        <v>361</v>
      </c>
      <c r="E135" s="9">
        <v>361</v>
      </c>
      <c r="F135" s="9">
        <v>984</v>
      </c>
      <c r="G135" s="9">
        <v>299</v>
      </c>
      <c r="H135" s="9">
        <v>200</v>
      </c>
      <c r="I135" s="9">
        <v>534</v>
      </c>
      <c r="J135" s="9">
        <v>984</v>
      </c>
      <c r="K135" s="9">
        <v>719</v>
      </c>
      <c r="L135" s="9">
        <v>926</v>
      </c>
      <c r="M135" s="9">
        <v>2000</v>
      </c>
    </row>
    <row r="136" spans="1:13" x14ac:dyDescent="0.2">
      <c r="A136" s="2" t="s">
        <v>163</v>
      </c>
      <c r="B136" s="9" t="s">
        <v>16</v>
      </c>
      <c r="C136" s="9" t="s">
        <v>22</v>
      </c>
      <c r="D136" s="9">
        <v>792</v>
      </c>
      <c r="E136" s="9">
        <v>761</v>
      </c>
      <c r="F136" s="9">
        <v>994</v>
      </c>
      <c r="G136" s="9">
        <v>663</v>
      </c>
      <c r="H136" s="9">
        <v>331</v>
      </c>
      <c r="I136" s="9">
        <v>1191</v>
      </c>
      <c r="J136" s="9">
        <v>1064</v>
      </c>
      <c r="K136" s="9">
        <v>719</v>
      </c>
      <c r="L136" s="9">
        <v>1957</v>
      </c>
      <c r="M136" s="9">
        <v>2000</v>
      </c>
    </row>
    <row r="137" spans="1:13" x14ac:dyDescent="0.2">
      <c r="A137" s="2" t="s">
        <v>164</v>
      </c>
      <c r="B137" s="9" t="s">
        <v>16</v>
      </c>
      <c r="C137" s="9" t="s">
        <v>23</v>
      </c>
      <c r="D137" s="9">
        <v>753</v>
      </c>
      <c r="E137" s="9">
        <v>815</v>
      </c>
      <c r="F137" s="9">
        <v>1048</v>
      </c>
      <c r="G137" s="9">
        <v>427</v>
      </c>
      <c r="H137" s="9">
        <v>72</v>
      </c>
      <c r="I137" s="9">
        <v>1133</v>
      </c>
      <c r="J137" s="9">
        <v>1407</v>
      </c>
      <c r="K137" s="9">
        <v>719</v>
      </c>
      <c r="L137" s="9">
        <v>1107</v>
      </c>
      <c r="M137" s="9">
        <v>2000</v>
      </c>
    </row>
    <row r="138" spans="1:13" x14ac:dyDescent="0.2">
      <c r="A138" s="2" t="s">
        <v>165</v>
      </c>
      <c r="B138" s="9" t="s">
        <v>16</v>
      </c>
      <c r="C138" s="9" t="s">
        <v>24</v>
      </c>
      <c r="D138" s="9">
        <v>1043</v>
      </c>
      <c r="E138" s="9">
        <v>1267</v>
      </c>
      <c r="F138" s="9">
        <v>1143</v>
      </c>
      <c r="G138" s="9">
        <v>448</v>
      </c>
      <c r="H138" s="9">
        <v>343</v>
      </c>
      <c r="I138" s="9">
        <v>1527</v>
      </c>
      <c r="J138" s="9">
        <v>1516</v>
      </c>
      <c r="K138" s="9">
        <v>719</v>
      </c>
      <c r="L138" s="9">
        <v>1273</v>
      </c>
      <c r="M138" s="9">
        <v>2000</v>
      </c>
    </row>
    <row r="139" spans="1:13" x14ac:dyDescent="0.2">
      <c r="A139" s="2" t="s">
        <v>166</v>
      </c>
      <c r="B139" s="9" t="s">
        <v>16</v>
      </c>
      <c r="C139" s="9" t="s">
        <v>26</v>
      </c>
      <c r="D139" s="9">
        <v>1043</v>
      </c>
      <c r="E139" s="9">
        <v>1267</v>
      </c>
      <c r="F139" s="9">
        <v>1143</v>
      </c>
      <c r="G139" s="9">
        <v>448</v>
      </c>
      <c r="H139" s="9">
        <v>343</v>
      </c>
      <c r="I139" s="9">
        <v>1527</v>
      </c>
      <c r="J139" s="9">
        <v>1516</v>
      </c>
      <c r="K139" s="9">
        <v>719</v>
      </c>
      <c r="L139" s="9">
        <v>1273</v>
      </c>
      <c r="M139" s="9">
        <v>2000</v>
      </c>
    </row>
    <row r="140" spans="1:13" x14ac:dyDescent="0.2">
      <c r="A140" s="2" t="s">
        <v>167</v>
      </c>
      <c r="B140" s="9" t="s">
        <v>27</v>
      </c>
      <c r="C140" s="9">
        <v>1920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108</v>
      </c>
      <c r="L140" s="9">
        <v>0</v>
      </c>
      <c r="M140" s="9">
        <v>0</v>
      </c>
    </row>
    <row r="141" spans="1:13" x14ac:dyDescent="0.2">
      <c r="A141" s="2" t="s">
        <v>168</v>
      </c>
      <c r="B141" s="9" t="s">
        <v>27</v>
      </c>
      <c r="C141" s="9" t="s">
        <v>21</v>
      </c>
      <c r="D141" s="9">
        <v>114</v>
      </c>
      <c r="E141" s="9">
        <v>114</v>
      </c>
      <c r="F141" s="9">
        <v>91</v>
      </c>
      <c r="G141" s="9">
        <v>53</v>
      </c>
      <c r="H141" s="9">
        <v>53</v>
      </c>
      <c r="I141" s="9">
        <v>107</v>
      </c>
      <c r="J141" s="9">
        <v>91</v>
      </c>
      <c r="K141" s="9">
        <v>108</v>
      </c>
      <c r="L141" s="9">
        <v>926</v>
      </c>
      <c r="M141" s="9">
        <v>0</v>
      </c>
    </row>
    <row r="142" spans="1:13" x14ac:dyDescent="0.2">
      <c r="A142" s="2" t="s">
        <v>169</v>
      </c>
      <c r="B142" s="9" t="s">
        <v>27</v>
      </c>
      <c r="C142" s="9" t="s">
        <v>22</v>
      </c>
      <c r="D142" s="9">
        <v>130</v>
      </c>
      <c r="E142" s="9">
        <v>130</v>
      </c>
      <c r="F142" s="9">
        <v>107</v>
      </c>
      <c r="G142" s="9">
        <v>70</v>
      </c>
      <c r="H142" s="9">
        <v>70</v>
      </c>
      <c r="I142" s="9">
        <v>107</v>
      </c>
      <c r="J142" s="9">
        <v>177</v>
      </c>
      <c r="K142" s="9">
        <v>108</v>
      </c>
      <c r="L142" s="9">
        <v>1957</v>
      </c>
      <c r="M142" s="9">
        <v>0</v>
      </c>
    </row>
    <row r="143" spans="1:13" x14ac:dyDescent="0.2">
      <c r="A143" s="2" t="s">
        <v>170</v>
      </c>
      <c r="B143" s="9" t="s">
        <v>27</v>
      </c>
      <c r="C143" s="9" t="s">
        <v>23</v>
      </c>
      <c r="D143" s="9">
        <v>99</v>
      </c>
      <c r="E143" s="9">
        <v>304</v>
      </c>
      <c r="F143" s="9">
        <v>71</v>
      </c>
      <c r="G143" s="9">
        <v>51</v>
      </c>
      <c r="H143" s="9">
        <v>35</v>
      </c>
      <c r="I143" s="9">
        <v>336</v>
      </c>
      <c r="J143" s="9">
        <v>286</v>
      </c>
      <c r="K143" s="9">
        <v>108</v>
      </c>
      <c r="L143" s="9">
        <v>1107</v>
      </c>
      <c r="M143" s="9">
        <v>0</v>
      </c>
    </row>
    <row r="144" spans="1:13" x14ac:dyDescent="0.2">
      <c r="A144" s="2" t="s">
        <v>171</v>
      </c>
      <c r="B144" s="9" t="s">
        <v>27</v>
      </c>
      <c r="C144" s="9" t="s">
        <v>24</v>
      </c>
      <c r="D144" s="9">
        <v>314</v>
      </c>
      <c r="E144" s="9">
        <v>519</v>
      </c>
      <c r="F144" s="9">
        <v>32</v>
      </c>
      <c r="G144" s="9">
        <v>35</v>
      </c>
      <c r="H144" s="9">
        <v>35</v>
      </c>
      <c r="I144" s="9">
        <v>637</v>
      </c>
      <c r="J144" s="9">
        <v>394</v>
      </c>
      <c r="K144" s="9">
        <v>108</v>
      </c>
      <c r="L144" s="9">
        <v>1273</v>
      </c>
      <c r="M144" s="9">
        <v>0</v>
      </c>
    </row>
    <row r="145" spans="1:13" x14ac:dyDescent="0.2">
      <c r="A145" s="2" t="s">
        <v>172</v>
      </c>
      <c r="B145" s="9" t="s">
        <v>27</v>
      </c>
      <c r="C145" s="9" t="s">
        <v>26</v>
      </c>
      <c r="D145" s="9">
        <v>314</v>
      </c>
      <c r="E145" s="9">
        <v>519</v>
      </c>
      <c r="F145" s="9">
        <v>32</v>
      </c>
      <c r="G145" s="9">
        <v>35</v>
      </c>
      <c r="H145" s="9">
        <v>35</v>
      </c>
      <c r="I145" s="9">
        <v>637</v>
      </c>
      <c r="J145" s="9">
        <v>394</v>
      </c>
      <c r="K145" s="9">
        <v>108</v>
      </c>
      <c r="L145" s="9">
        <v>1273</v>
      </c>
      <c r="M145" s="9">
        <v>0</v>
      </c>
    </row>
    <row r="146" spans="1:13" x14ac:dyDescent="0.2">
      <c r="A146" s="2" t="s">
        <v>173</v>
      </c>
      <c r="B146" s="9" t="s">
        <v>16</v>
      </c>
      <c r="C146" s="9">
        <v>1920</v>
      </c>
      <c r="D146" s="9">
        <v>601</v>
      </c>
      <c r="E146" s="9">
        <v>601</v>
      </c>
      <c r="F146" s="9">
        <v>681</v>
      </c>
      <c r="G146" s="9">
        <v>410</v>
      </c>
      <c r="H146" s="9">
        <v>342</v>
      </c>
      <c r="I146" s="9">
        <v>517</v>
      </c>
      <c r="J146" s="9">
        <v>440</v>
      </c>
      <c r="K146" s="9">
        <v>719</v>
      </c>
      <c r="L146" s="9">
        <v>688</v>
      </c>
      <c r="M146" s="9">
        <v>2000</v>
      </c>
    </row>
    <row r="147" spans="1:13" x14ac:dyDescent="0.2">
      <c r="A147" s="2" t="s">
        <v>174</v>
      </c>
      <c r="B147" s="9" t="s">
        <v>16</v>
      </c>
      <c r="C147" s="9" t="s">
        <v>21</v>
      </c>
      <c r="D147" s="9">
        <v>361</v>
      </c>
      <c r="E147" s="9">
        <v>361</v>
      </c>
      <c r="F147" s="9">
        <v>984</v>
      </c>
      <c r="G147" s="9">
        <v>299</v>
      </c>
      <c r="H147" s="9">
        <v>200</v>
      </c>
      <c r="I147" s="9">
        <v>534</v>
      </c>
      <c r="J147" s="9">
        <v>984</v>
      </c>
      <c r="K147" s="9">
        <v>719</v>
      </c>
      <c r="L147" s="9">
        <v>926</v>
      </c>
      <c r="M147" s="9">
        <v>2000</v>
      </c>
    </row>
    <row r="148" spans="1:13" x14ac:dyDescent="0.2">
      <c r="A148" s="2" t="s">
        <v>175</v>
      </c>
      <c r="B148" s="9" t="s">
        <v>16</v>
      </c>
      <c r="C148" s="9" t="s">
        <v>22</v>
      </c>
      <c r="D148" s="9">
        <v>407</v>
      </c>
      <c r="E148" s="9">
        <v>392</v>
      </c>
      <c r="F148" s="9">
        <v>994</v>
      </c>
      <c r="G148" s="9">
        <v>377</v>
      </c>
      <c r="H148" s="9">
        <v>240</v>
      </c>
      <c r="I148" s="9">
        <v>1047</v>
      </c>
      <c r="J148" s="9">
        <v>1029</v>
      </c>
      <c r="K148" s="9">
        <v>719</v>
      </c>
      <c r="L148" s="9">
        <v>926</v>
      </c>
      <c r="M148" s="9">
        <v>2000</v>
      </c>
    </row>
    <row r="149" spans="1:13" x14ac:dyDescent="0.2">
      <c r="A149" s="2" t="s">
        <v>176</v>
      </c>
      <c r="B149" s="9" t="s">
        <v>16</v>
      </c>
      <c r="C149" s="9" t="s">
        <v>23</v>
      </c>
      <c r="D149" s="9">
        <v>753</v>
      </c>
      <c r="E149" s="9">
        <v>815</v>
      </c>
      <c r="F149" s="9">
        <v>1048</v>
      </c>
      <c r="G149" s="9">
        <v>427</v>
      </c>
      <c r="H149" s="9">
        <v>72</v>
      </c>
      <c r="I149" s="9">
        <v>1133</v>
      </c>
      <c r="J149" s="9">
        <v>1407</v>
      </c>
      <c r="K149" s="9">
        <v>719</v>
      </c>
      <c r="L149" s="9">
        <v>1107</v>
      </c>
      <c r="M149" s="9">
        <v>2000</v>
      </c>
    </row>
    <row r="150" spans="1:13" x14ac:dyDescent="0.2">
      <c r="A150" s="2" t="s">
        <v>177</v>
      </c>
      <c r="B150" s="9" t="s">
        <v>16</v>
      </c>
      <c r="C150" s="9" t="s">
        <v>24</v>
      </c>
      <c r="D150" s="9">
        <v>1043</v>
      </c>
      <c r="E150" s="9">
        <v>1267</v>
      </c>
      <c r="F150" s="9">
        <v>1143</v>
      </c>
      <c r="G150" s="9">
        <v>448</v>
      </c>
      <c r="H150" s="9">
        <v>343</v>
      </c>
      <c r="I150" s="9">
        <v>1527</v>
      </c>
      <c r="J150" s="9">
        <v>1516</v>
      </c>
      <c r="K150" s="9">
        <v>719</v>
      </c>
      <c r="L150" s="9">
        <v>1273</v>
      </c>
      <c r="M150" s="9">
        <v>2000</v>
      </c>
    </row>
    <row r="151" spans="1:13" x14ac:dyDescent="0.2">
      <c r="A151" s="2" t="s">
        <v>178</v>
      </c>
      <c r="B151" s="9" t="s">
        <v>16</v>
      </c>
      <c r="C151" s="9" t="s">
        <v>26</v>
      </c>
      <c r="D151" s="9">
        <v>1043</v>
      </c>
      <c r="E151" s="9">
        <v>1267</v>
      </c>
      <c r="F151" s="9">
        <v>1143</v>
      </c>
      <c r="G151" s="9">
        <v>448</v>
      </c>
      <c r="H151" s="9">
        <v>343</v>
      </c>
      <c r="I151" s="9">
        <v>1527</v>
      </c>
      <c r="J151" s="9">
        <v>1516</v>
      </c>
      <c r="K151" s="9">
        <v>719</v>
      </c>
      <c r="L151" s="9">
        <v>1273</v>
      </c>
      <c r="M151" s="9">
        <v>2000</v>
      </c>
    </row>
    <row r="152" spans="1:13" x14ac:dyDescent="0.2">
      <c r="A152" s="2" t="s">
        <v>179</v>
      </c>
      <c r="B152" s="9" t="s">
        <v>27</v>
      </c>
      <c r="C152" s="9">
        <v>1920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v>108</v>
      </c>
      <c r="L152" s="9">
        <v>0</v>
      </c>
      <c r="M152" s="9">
        <v>0</v>
      </c>
    </row>
    <row r="153" spans="1:13" x14ac:dyDescent="0.2">
      <c r="A153" s="2" t="s">
        <v>180</v>
      </c>
      <c r="B153" s="9" t="s">
        <v>27</v>
      </c>
      <c r="C153" s="9" t="s">
        <v>21</v>
      </c>
      <c r="D153" s="9">
        <v>114</v>
      </c>
      <c r="E153" s="9">
        <v>114</v>
      </c>
      <c r="F153" s="9">
        <v>91</v>
      </c>
      <c r="G153" s="9">
        <v>53</v>
      </c>
      <c r="H153" s="9">
        <v>53</v>
      </c>
      <c r="I153" s="9">
        <v>107</v>
      </c>
      <c r="J153" s="9">
        <v>91</v>
      </c>
      <c r="K153" s="9">
        <v>108</v>
      </c>
      <c r="L153" s="9">
        <v>926</v>
      </c>
      <c r="M153" s="9">
        <v>0</v>
      </c>
    </row>
    <row r="154" spans="1:13" x14ac:dyDescent="0.2">
      <c r="A154" s="2" t="s">
        <v>181</v>
      </c>
      <c r="B154" s="9" t="s">
        <v>27</v>
      </c>
      <c r="C154" s="9" t="s">
        <v>22</v>
      </c>
      <c r="D154" s="9">
        <v>95</v>
      </c>
      <c r="E154" s="9">
        <v>95</v>
      </c>
      <c r="F154" s="9">
        <v>75</v>
      </c>
      <c r="G154" s="9">
        <v>35</v>
      </c>
      <c r="H154" s="9">
        <v>35</v>
      </c>
      <c r="I154" s="9">
        <v>107</v>
      </c>
      <c r="J154" s="9">
        <v>142</v>
      </c>
      <c r="K154" s="9">
        <v>108</v>
      </c>
      <c r="L154" s="9">
        <v>926</v>
      </c>
      <c r="M154" s="9">
        <v>0</v>
      </c>
    </row>
    <row r="155" spans="1:13" x14ac:dyDescent="0.2">
      <c r="A155" s="2" t="s">
        <v>182</v>
      </c>
      <c r="B155" s="9" t="s">
        <v>27</v>
      </c>
      <c r="C155" s="9" t="s">
        <v>23</v>
      </c>
      <c r="D155" s="9">
        <v>99</v>
      </c>
      <c r="E155" s="9">
        <v>304</v>
      </c>
      <c r="F155" s="9">
        <v>71</v>
      </c>
      <c r="G155" s="9">
        <v>51</v>
      </c>
      <c r="H155" s="9">
        <v>35</v>
      </c>
      <c r="I155" s="9">
        <v>336</v>
      </c>
      <c r="J155" s="9">
        <v>286</v>
      </c>
      <c r="K155" s="9">
        <v>108</v>
      </c>
      <c r="L155" s="9">
        <v>1107</v>
      </c>
      <c r="M155" s="9">
        <v>0</v>
      </c>
    </row>
    <row r="156" spans="1:13" x14ac:dyDescent="0.2">
      <c r="A156" s="2" t="s">
        <v>183</v>
      </c>
      <c r="B156" s="9" t="s">
        <v>27</v>
      </c>
      <c r="C156" s="9" t="s">
        <v>24</v>
      </c>
      <c r="D156" s="9">
        <v>389</v>
      </c>
      <c r="E156" s="9">
        <v>594</v>
      </c>
      <c r="F156" s="9">
        <v>95</v>
      </c>
      <c r="G156" s="9">
        <v>35</v>
      </c>
      <c r="H156" s="9">
        <v>35</v>
      </c>
      <c r="I156" s="9">
        <v>559</v>
      </c>
      <c r="J156" s="9">
        <v>532</v>
      </c>
      <c r="K156" s="9">
        <v>108</v>
      </c>
      <c r="L156" s="9">
        <v>1273</v>
      </c>
      <c r="M156" s="9">
        <v>0</v>
      </c>
    </row>
    <row r="157" spans="1:13" x14ac:dyDescent="0.2">
      <c r="A157" s="2" t="s">
        <v>184</v>
      </c>
      <c r="B157" s="9" t="s">
        <v>27</v>
      </c>
      <c r="C157" s="9" t="s">
        <v>26</v>
      </c>
      <c r="D157" s="9">
        <v>389</v>
      </c>
      <c r="E157" s="9">
        <v>594</v>
      </c>
      <c r="F157" s="9">
        <v>95</v>
      </c>
      <c r="G157" s="9">
        <v>35</v>
      </c>
      <c r="H157" s="9">
        <v>35</v>
      </c>
      <c r="I157" s="9">
        <v>559</v>
      </c>
      <c r="J157" s="9">
        <v>532</v>
      </c>
      <c r="K157" s="9">
        <v>108</v>
      </c>
      <c r="L157" s="9">
        <v>1273</v>
      </c>
      <c r="M157" s="9">
        <v>0</v>
      </c>
    </row>
    <row r="158" spans="1:13" x14ac:dyDescent="0.2">
      <c r="A158" s="2" t="s">
        <v>185</v>
      </c>
      <c r="B158" s="9" t="s">
        <v>16</v>
      </c>
      <c r="C158" s="9">
        <v>1920</v>
      </c>
      <c r="D158" s="9">
        <v>820</v>
      </c>
      <c r="E158" s="9">
        <v>820</v>
      </c>
      <c r="F158" s="9">
        <v>850</v>
      </c>
      <c r="G158" s="9">
        <v>547</v>
      </c>
      <c r="H158" s="9">
        <v>0</v>
      </c>
      <c r="I158" s="9">
        <v>986</v>
      </c>
      <c r="J158" s="9">
        <v>592</v>
      </c>
      <c r="K158" s="9">
        <v>236</v>
      </c>
      <c r="L158" s="9">
        <v>688</v>
      </c>
      <c r="M158" s="9">
        <v>2000</v>
      </c>
    </row>
    <row r="159" spans="1:13" x14ac:dyDescent="0.2">
      <c r="A159" s="2" t="s">
        <v>186</v>
      </c>
      <c r="B159" s="9" t="s">
        <v>16</v>
      </c>
      <c r="C159" s="9" t="s">
        <v>21</v>
      </c>
      <c r="D159" s="9">
        <v>480</v>
      </c>
      <c r="E159" s="9">
        <v>480</v>
      </c>
      <c r="F159" s="9">
        <v>1073</v>
      </c>
      <c r="G159" s="9">
        <v>463</v>
      </c>
      <c r="H159" s="9">
        <v>0</v>
      </c>
      <c r="I159" s="9">
        <v>1020</v>
      </c>
      <c r="J159" s="9">
        <v>1073</v>
      </c>
      <c r="K159" s="9">
        <v>236</v>
      </c>
      <c r="L159" s="9">
        <v>926</v>
      </c>
      <c r="M159" s="9">
        <v>2000</v>
      </c>
    </row>
    <row r="160" spans="1:13" x14ac:dyDescent="0.2">
      <c r="A160" s="2" t="s">
        <v>187</v>
      </c>
      <c r="B160" s="9" t="s">
        <v>16</v>
      </c>
      <c r="C160" s="9" t="s">
        <v>22</v>
      </c>
      <c r="D160" s="9">
        <v>692</v>
      </c>
      <c r="E160" s="9">
        <v>692</v>
      </c>
      <c r="F160" s="9">
        <v>956</v>
      </c>
      <c r="G160" s="9">
        <v>663</v>
      </c>
      <c r="H160" s="9">
        <v>0</v>
      </c>
      <c r="I160" s="9">
        <v>1116</v>
      </c>
      <c r="J160" s="9">
        <v>991</v>
      </c>
      <c r="K160" s="9">
        <v>236</v>
      </c>
      <c r="L160" s="9">
        <v>1957</v>
      </c>
      <c r="M160" s="9">
        <v>2000</v>
      </c>
    </row>
    <row r="161" spans="1:13" x14ac:dyDescent="0.2">
      <c r="A161" s="2" t="s">
        <v>188</v>
      </c>
      <c r="B161" s="9" t="s">
        <v>16</v>
      </c>
      <c r="C161" s="9" t="s">
        <v>23</v>
      </c>
      <c r="D161" s="9">
        <v>739</v>
      </c>
      <c r="E161" s="9">
        <v>739</v>
      </c>
      <c r="F161" s="9">
        <v>1143</v>
      </c>
      <c r="G161" s="9">
        <v>448</v>
      </c>
      <c r="H161" s="9">
        <v>0</v>
      </c>
      <c r="I161" s="9">
        <v>1137</v>
      </c>
      <c r="J161" s="9">
        <v>1516</v>
      </c>
      <c r="K161" s="9">
        <v>236</v>
      </c>
      <c r="L161" s="9">
        <v>1129</v>
      </c>
      <c r="M161" s="9">
        <v>2000</v>
      </c>
    </row>
    <row r="162" spans="1:13" x14ac:dyDescent="0.2">
      <c r="A162" s="2" t="s">
        <v>189</v>
      </c>
      <c r="B162" s="9" t="s">
        <v>16</v>
      </c>
      <c r="C162" s="9" t="s">
        <v>24</v>
      </c>
      <c r="D162" s="9">
        <v>1043</v>
      </c>
      <c r="E162" s="9">
        <v>998</v>
      </c>
      <c r="F162" s="9">
        <v>1143</v>
      </c>
      <c r="G162" s="9">
        <v>448</v>
      </c>
      <c r="H162" s="9">
        <v>0</v>
      </c>
      <c r="I162" s="9">
        <v>1527</v>
      </c>
      <c r="J162" s="9">
        <v>1516</v>
      </c>
      <c r="K162" s="9">
        <v>236</v>
      </c>
      <c r="L162" s="9">
        <v>1273</v>
      </c>
      <c r="M162" s="9">
        <v>2000</v>
      </c>
    </row>
    <row r="163" spans="1:13" x14ac:dyDescent="0.2">
      <c r="A163" s="2" t="s">
        <v>190</v>
      </c>
      <c r="B163" s="9" t="s">
        <v>16</v>
      </c>
      <c r="C163" s="9" t="s">
        <v>26</v>
      </c>
      <c r="D163" s="9">
        <v>1043</v>
      </c>
      <c r="E163" s="9">
        <v>998</v>
      </c>
      <c r="F163" s="9">
        <v>1143</v>
      </c>
      <c r="G163" s="9">
        <v>448</v>
      </c>
      <c r="H163" s="9">
        <v>0</v>
      </c>
      <c r="I163" s="9">
        <v>1527</v>
      </c>
      <c r="J163" s="9">
        <v>1516</v>
      </c>
      <c r="K163" s="9">
        <v>236</v>
      </c>
      <c r="L163" s="9">
        <v>1273</v>
      </c>
      <c r="M163" s="9">
        <v>2000</v>
      </c>
    </row>
    <row r="164" spans="1:13" x14ac:dyDescent="0.2">
      <c r="A164" s="2" t="s">
        <v>191</v>
      </c>
      <c r="B164" s="9" t="s">
        <v>27</v>
      </c>
      <c r="C164" s="9">
        <v>1920</v>
      </c>
      <c r="D164" s="9">
        <v>0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35</v>
      </c>
      <c r="L164" s="9">
        <v>0</v>
      </c>
      <c r="M164" s="9">
        <v>0</v>
      </c>
    </row>
    <row r="165" spans="1:13" x14ac:dyDescent="0.2">
      <c r="A165" s="2" t="s">
        <v>192</v>
      </c>
      <c r="B165" s="9" t="s">
        <v>27</v>
      </c>
      <c r="C165" s="9" t="s">
        <v>21</v>
      </c>
      <c r="D165" s="9">
        <v>79</v>
      </c>
      <c r="E165" s="9">
        <v>79</v>
      </c>
      <c r="F165" s="9">
        <v>53</v>
      </c>
      <c r="G165" s="9">
        <v>53</v>
      </c>
      <c r="H165" s="9">
        <v>0</v>
      </c>
      <c r="I165" s="9">
        <v>72</v>
      </c>
      <c r="J165" s="9">
        <v>53</v>
      </c>
      <c r="K165" s="9">
        <v>35</v>
      </c>
      <c r="L165" s="9">
        <v>463</v>
      </c>
      <c r="M165" s="9">
        <v>0</v>
      </c>
    </row>
    <row r="166" spans="1:13" x14ac:dyDescent="0.2">
      <c r="A166" s="2" t="s">
        <v>193</v>
      </c>
      <c r="B166" s="9" t="s">
        <v>27</v>
      </c>
      <c r="C166" s="9" t="s">
        <v>22</v>
      </c>
      <c r="D166" s="9">
        <v>61</v>
      </c>
      <c r="E166" s="9">
        <v>61</v>
      </c>
      <c r="F166" s="9">
        <v>32</v>
      </c>
      <c r="G166" s="9">
        <v>70</v>
      </c>
      <c r="H166" s="9">
        <v>0</v>
      </c>
      <c r="I166" s="9">
        <v>32</v>
      </c>
      <c r="J166" s="9">
        <v>127</v>
      </c>
      <c r="K166" s="9">
        <v>35</v>
      </c>
      <c r="L166" s="9">
        <v>1957</v>
      </c>
      <c r="M166" s="9">
        <v>0</v>
      </c>
    </row>
    <row r="167" spans="1:13" x14ac:dyDescent="0.2">
      <c r="A167" s="2" t="s">
        <v>194</v>
      </c>
      <c r="B167" s="9" t="s">
        <v>27</v>
      </c>
      <c r="C167" s="9" t="s">
        <v>23</v>
      </c>
      <c r="D167" s="9">
        <v>99</v>
      </c>
      <c r="E167" s="9">
        <v>304</v>
      </c>
      <c r="F167" s="9">
        <v>39</v>
      </c>
      <c r="G167" s="9">
        <v>35</v>
      </c>
      <c r="H167" s="9">
        <v>0</v>
      </c>
      <c r="I167" s="9">
        <v>323</v>
      </c>
      <c r="J167" s="9">
        <v>276</v>
      </c>
      <c r="K167" s="9">
        <v>35</v>
      </c>
      <c r="L167" s="9">
        <v>1129</v>
      </c>
      <c r="M167" s="9">
        <v>0</v>
      </c>
    </row>
    <row r="168" spans="1:13" x14ac:dyDescent="0.2">
      <c r="A168" s="2" t="s">
        <v>195</v>
      </c>
      <c r="B168" s="9" t="s">
        <v>27</v>
      </c>
      <c r="C168" s="9" t="s">
        <v>24</v>
      </c>
      <c r="D168" s="9">
        <v>314</v>
      </c>
      <c r="E168" s="9">
        <v>519</v>
      </c>
      <c r="F168" s="9">
        <v>32</v>
      </c>
      <c r="G168" s="9">
        <v>35</v>
      </c>
      <c r="H168" s="9">
        <v>0</v>
      </c>
      <c r="I168" s="9">
        <v>637</v>
      </c>
      <c r="J168" s="9">
        <v>394</v>
      </c>
      <c r="K168" s="9">
        <v>35</v>
      </c>
      <c r="L168" s="9">
        <v>1273</v>
      </c>
      <c r="M168" s="9">
        <v>0</v>
      </c>
    </row>
    <row r="169" spans="1:13" x14ac:dyDescent="0.2">
      <c r="A169" s="2" t="s">
        <v>196</v>
      </c>
      <c r="B169" s="9" t="s">
        <v>27</v>
      </c>
      <c r="C169" s="9" t="s">
        <v>26</v>
      </c>
      <c r="D169" s="9">
        <v>314</v>
      </c>
      <c r="E169" s="9">
        <v>519</v>
      </c>
      <c r="F169" s="9">
        <v>32</v>
      </c>
      <c r="G169" s="9">
        <v>35</v>
      </c>
      <c r="H169" s="9">
        <v>0</v>
      </c>
      <c r="I169" s="9">
        <v>637</v>
      </c>
      <c r="J169" s="9">
        <v>394</v>
      </c>
      <c r="K169" s="9">
        <v>35</v>
      </c>
      <c r="L169" s="9">
        <v>1273</v>
      </c>
      <c r="M169" s="9">
        <v>0</v>
      </c>
    </row>
    <row r="170" spans="1:13" x14ac:dyDescent="0.2">
      <c r="A170" s="2" t="s">
        <v>197</v>
      </c>
      <c r="B170" s="9" t="s">
        <v>16</v>
      </c>
      <c r="C170" s="9">
        <v>1920</v>
      </c>
      <c r="D170" s="9">
        <v>820</v>
      </c>
      <c r="E170" s="9">
        <v>820</v>
      </c>
      <c r="F170" s="9">
        <v>850</v>
      </c>
      <c r="G170" s="9">
        <v>547</v>
      </c>
      <c r="H170" s="9">
        <v>0</v>
      </c>
      <c r="I170" s="9">
        <v>986</v>
      </c>
      <c r="J170" s="9">
        <v>592</v>
      </c>
      <c r="K170" s="9">
        <v>719</v>
      </c>
      <c r="L170" s="9">
        <v>688</v>
      </c>
      <c r="M170" s="9">
        <v>2000</v>
      </c>
    </row>
    <row r="171" spans="1:13" x14ac:dyDescent="0.2">
      <c r="A171" s="2" t="s">
        <v>198</v>
      </c>
      <c r="B171" s="9" t="s">
        <v>16</v>
      </c>
      <c r="C171" s="9" t="s">
        <v>21</v>
      </c>
      <c r="D171" s="9">
        <v>361</v>
      </c>
      <c r="E171" s="9">
        <v>361</v>
      </c>
      <c r="F171" s="9">
        <v>984</v>
      </c>
      <c r="G171" s="9">
        <v>299</v>
      </c>
      <c r="H171" s="9">
        <v>200</v>
      </c>
      <c r="I171" s="9">
        <v>534</v>
      </c>
      <c r="J171" s="9">
        <v>984</v>
      </c>
      <c r="K171" s="9">
        <v>719</v>
      </c>
      <c r="L171" s="9">
        <v>926</v>
      </c>
      <c r="M171" s="9">
        <v>2000</v>
      </c>
    </row>
    <row r="172" spans="1:13" x14ac:dyDescent="0.2">
      <c r="A172" s="2" t="s">
        <v>199</v>
      </c>
      <c r="B172" s="9" t="s">
        <v>16</v>
      </c>
      <c r="C172" s="9" t="s">
        <v>22</v>
      </c>
      <c r="D172" s="9">
        <v>792</v>
      </c>
      <c r="E172" s="9">
        <v>761</v>
      </c>
      <c r="F172" s="9">
        <v>994</v>
      </c>
      <c r="G172" s="9">
        <v>663</v>
      </c>
      <c r="H172" s="9">
        <v>331</v>
      </c>
      <c r="I172" s="9">
        <v>1191</v>
      </c>
      <c r="J172" s="9">
        <v>1064</v>
      </c>
      <c r="K172" s="9">
        <v>719</v>
      </c>
      <c r="L172" s="9">
        <v>1957</v>
      </c>
      <c r="M172" s="9">
        <v>2000</v>
      </c>
    </row>
    <row r="173" spans="1:13" x14ac:dyDescent="0.2">
      <c r="A173" s="2" t="s">
        <v>200</v>
      </c>
      <c r="B173" s="9" t="s">
        <v>16</v>
      </c>
      <c r="C173" s="9" t="s">
        <v>23</v>
      </c>
      <c r="D173" s="9">
        <v>753</v>
      </c>
      <c r="E173" s="9">
        <v>815</v>
      </c>
      <c r="F173" s="9">
        <v>1048</v>
      </c>
      <c r="G173" s="9">
        <v>427</v>
      </c>
      <c r="H173" s="9">
        <v>72</v>
      </c>
      <c r="I173" s="9">
        <v>1133</v>
      </c>
      <c r="J173" s="9">
        <v>1407</v>
      </c>
      <c r="K173" s="9">
        <v>719</v>
      </c>
      <c r="L173" s="9">
        <v>1107</v>
      </c>
      <c r="M173" s="9">
        <v>2000</v>
      </c>
    </row>
    <row r="174" spans="1:13" x14ac:dyDescent="0.2">
      <c r="A174" s="2" t="s">
        <v>201</v>
      </c>
      <c r="B174" s="9" t="s">
        <v>16</v>
      </c>
      <c r="C174" s="9" t="s">
        <v>24</v>
      </c>
      <c r="D174" s="9">
        <v>1182</v>
      </c>
      <c r="E174" s="9">
        <v>1285</v>
      </c>
      <c r="F174" s="9">
        <v>779</v>
      </c>
      <c r="G174" s="9">
        <v>662</v>
      </c>
      <c r="H174" s="9">
        <v>343</v>
      </c>
      <c r="I174" s="9">
        <v>1741</v>
      </c>
      <c r="J174" s="9">
        <v>1458</v>
      </c>
      <c r="K174" s="9">
        <v>719</v>
      </c>
      <c r="L174" s="9">
        <v>1273</v>
      </c>
      <c r="M174" s="9">
        <v>2000</v>
      </c>
    </row>
    <row r="175" spans="1:13" x14ac:dyDescent="0.2">
      <c r="A175" s="2" t="s">
        <v>202</v>
      </c>
      <c r="B175" s="9" t="s">
        <v>16</v>
      </c>
      <c r="C175" s="9" t="s">
        <v>26</v>
      </c>
      <c r="D175" s="9">
        <v>1182</v>
      </c>
      <c r="E175" s="9">
        <v>1285</v>
      </c>
      <c r="F175" s="9">
        <v>779</v>
      </c>
      <c r="G175" s="9">
        <v>662</v>
      </c>
      <c r="H175" s="9">
        <v>343</v>
      </c>
      <c r="I175" s="9">
        <v>1741</v>
      </c>
      <c r="J175" s="9">
        <v>1458</v>
      </c>
      <c r="K175" s="9">
        <v>719</v>
      </c>
      <c r="L175" s="9">
        <v>1273</v>
      </c>
      <c r="M175" s="9">
        <v>2000</v>
      </c>
    </row>
    <row r="176" spans="1:13" x14ac:dyDescent="0.2">
      <c r="A176" s="2" t="s">
        <v>203</v>
      </c>
      <c r="B176" s="9" t="s">
        <v>27</v>
      </c>
      <c r="C176" s="9">
        <v>1920</v>
      </c>
      <c r="D176" s="9">
        <v>0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9">
        <v>108</v>
      </c>
      <c r="L176" s="9">
        <v>0</v>
      </c>
      <c r="M176" s="9">
        <v>0</v>
      </c>
    </row>
    <row r="177" spans="1:13" x14ac:dyDescent="0.2">
      <c r="A177" s="2" t="s">
        <v>204</v>
      </c>
      <c r="B177" s="9" t="s">
        <v>27</v>
      </c>
      <c r="C177" s="9" t="s">
        <v>21</v>
      </c>
      <c r="D177" s="9">
        <v>114</v>
      </c>
      <c r="E177" s="9">
        <v>114</v>
      </c>
      <c r="F177" s="9">
        <v>91</v>
      </c>
      <c r="G177" s="9">
        <v>53</v>
      </c>
      <c r="H177" s="9">
        <v>53</v>
      </c>
      <c r="I177" s="9">
        <v>107</v>
      </c>
      <c r="J177" s="9">
        <v>91</v>
      </c>
      <c r="K177" s="9">
        <v>108</v>
      </c>
      <c r="L177" s="9">
        <v>926</v>
      </c>
      <c r="M177" s="9">
        <v>0</v>
      </c>
    </row>
    <row r="178" spans="1:13" x14ac:dyDescent="0.2">
      <c r="A178" s="2" t="s">
        <v>205</v>
      </c>
      <c r="B178" s="9" t="s">
        <v>27</v>
      </c>
      <c r="C178" s="9" t="s">
        <v>22</v>
      </c>
      <c r="D178" s="9">
        <v>130</v>
      </c>
      <c r="E178" s="9">
        <v>130</v>
      </c>
      <c r="F178" s="9">
        <v>107</v>
      </c>
      <c r="G178" s="9">
        <v>70</v>
      </c>
      <c r="H178" s="9">
        <v>70</v>
      </c>
      <c r="I178" s="9">
        <v>107</v>
      </c>
      <c r="J178" s="9">
        <v>177</v>
      </c>
      <c r="K178" s="9">
        <v>108</v>
      </c>
      <c r="L178" s="9">
        <v>1957</v>
      </c>
      <c r="M178" s="9">
        <v>0</v>
      </c>
    </row>
    <row r="179" spans="1:13" x14ac:dyDescent="0.2">
      <c r="A179" s="2" t="s">
        <v>206</v>
      </c>
      <c r="B179" s="9" t="s">
        <v>27</v>
      </c>
      <c r="C179" s="9" t="s">
        <v>23</v>
      </c>
      <c r="D179" s="9">
        <v>99</v>
      </c>
      <c r="E179" s="9">
        <v>304</v>
      </c>
      <c r="F179" s="9">
        <v>71</v>
      </c>
      <c r="G179" s="9">
        <v>51</v>
      </c>
      <c r="H179" s="9">
        <v>35</v>
      </c>
      <c r="I179" s="9">
        <v>336</v>
      </c>
      <c r="J179" s="9">
        <v>286</v>
      </c>
      <c r="K179" s="9">
        <v>108</v>
      </c>
      <c r="L179" s="9">
        <v>1107</v>
      </c>
      <c r="M179" s="9">
        <v>0</v>
      </c>
    </row>
    <row r="180" spans="1:13" x14ac:dyDescent="0.2">
      <c r="A180" s="2" t="s">
        <v>207</v>
      </c>
      <c r="B180" s="9" t="s">
        <v>27</v>
      </c>
      <c r="C180" s="9" t="s">
        <v>24</v>
      </c>
      <c r="D180" s="9">
        <v>389</v>
      </c>
      <c r="E180" s="9">
        <v>594</v>
      </c>
      <c r="F180" s="9">
        <v>95</v>
      </c>
      <c r="G180" s="9">
        <v>35</v>
      </c>
      <c r="H180" s="9">
        <v>35</v>
      </c>
      <c r="I180" s="9">
        <v>559</v>
      </c>
      <c r="J180" s="9">
        <v>532</v>
      </c>
      <c r="K180" s="9">
        <v>108</v>
      </c>
      <c r="L180" s="9">
        <v>1273</v>
      </c>
      <c r="M180" s="9">
        <v>0</v>
      </c>
    </row>
    <row r="181" spans="1:13" x14ac:dyDescent="0.2">
      <c r="A181" s="2" t="s">
        <v>208</v>
      </c>
      <c r="B181" s="9" t="s">
        <v>27</v>
      </c>
      <c r="C181" s="9" t="s">
        <v>26</v>
      </c>
      <c r="D181" s="9">
        <v>389</v>
      </c>
      <c r="E181" s="9">
        <v>594</v>
      </c>
      <c r="F181" s="9">
        <v>95</v>
      </c>
      <c r="G181" s="9">
        <v>35</v>
      </c>
      <c r="H181" s="9">
        <v>35</v>
      </c>
      <c r="I181" s="9">
        <v>559</v>
      </c>
      <c r="J181" s="9">
        <v>532</v>
      </c>
      <c r="K181" s="9">
        <v>108</v>
      </c>
      <c r="L181" s="9">
        <v>1273</v>
      </c>
      <c r="M181" s="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workbookViewId="0">
      <selection activeCell="M12" sqref="M12"/>
    </sheetView>
  </sheetViews>
  <sheetFormatPr baseColWidth="10" defaultColWidth="9.1640625" defaultRowHeight="15" x14ac:dyDescent="0.2"/>
  <cols>
    <col min="1" max="1" width="17" style="4" bestFit="1" customWidth="1"/>
    <col min="2" max="2" width="12" style="6" bestFit="1" customWidth="1"/>
    <col min="3" max="3" width="9.6640625" style="6" bestFit="1" customWidth="1"/>
    <col min="4" max="4" width="11.83203125" style="6" bestFit="1" customWidth="1"/>
    <col min="5" max="5" width="12" style="6" bestFit="1" customWidth="1"/>
    <col min="6" max="6" width="12" style="6" customWidth="1"/>
    <col min="7" max="7" width="12.6640625" style="6" bestFit="1" customWidth="1"/>
    <col min="8" max="8" width="15" style="6" bestFit="1" customWidth="1"/>
    <col min="9" max="9" width="10" style="6" customWidth="1"/>
    <col min="10" max="10" width="11" style="6" customWidth="1"/>
    <col min="11" max="11" width="12.6640625" style="6" customWidth="1"/>
    <col min="12" max="13" width="11.83203125" style="6" customWidth="1"/>
    <col min="14" max="16384" width="9.1640625" style="5"/>
  </cols>
  <sheetData>
    <row r="1" spans="1:13" x14ac:dyDescent="0.2">
      <c r="A1" s="2" t="s">
        <v>0</v>
      </c>
      <c r="B1" s="2" t="s">
        <v>1</v>
      </c>
      <c r="C1" s="2" t="s">
        <v>2</v>
      </c>
      <c r="D1" s="2" t="s">
        <v>209</v>
      </c>
      <c r="E1" s="2" t="s">
        <v>210</v>
      </c>
      <c r="F1" s="2" t="s">
        <v>211</v>
      </c>
      <c r="G1" s="2" t="s">
        <v>212</v>
      </c>
      <c r="H1" s="2" t="s">
        <v>213</v>
      </c>
      <c r="I1" s="2" t="s">
        <v>214</v>
      </c>
      <c r="J1" s="2" t="s">
        <v>215</v>
      </c>
      <c r="K1" s="2" t="s">
        <v>216</v>
      </c>
      <c r="L1" s="2" t="s">
        <v>217</v>
      </c>
      <c r="M1" s="2" t="s">
        <v>218</v>
      </c>
    </row>
    <row r="2" spans="1:13" x14ac:dyDescent="0.2">
      <c r="A2" s="2" t="s">
        <v>29</v>
      </c>
      <c r="B2" s="7" t="s">
        <v>16</v>
      </c>
      <c r="C2" s="7">
        <v>1920</v>
      </c>
      <c r="D2" s="7">
        <v>57</v>
      </c>
      <c r="E2" s="7">
        <v>57</v>
      </c>
      <c r="F2" s="7">
        <v>64</v>
      </c>
      <c r="G2" s="7">
        <v>39</v>
      </c>
      <c r="H2" s="7">
        <v>32</v>
      </c>
      <c r="I2" s="7">
        <v>29</v>
      </c>
      <c r="J2" s="7">
        <v>39</v>
      </c>
      <c r="K2" s="7">
        <v>32</v>
      </c>
      <c r="L2" s="7">
        <v>47</v>
      </c>
      <c r="M2" s="7">
        <v>135</v>
      </c>
    </row>
    <row r="3" spans="1:13" x14ac:dyDescent="0.2">
      <c r="A3" s="2" t="s">
        <v>30</v>
      </c>
      <c r="B3" s="7" t="s">
        <v>16</v>
      </c>
      <c r="C3" s="7" t="s">
        <v>21</v>
      </c>
      <c r="D3" s="7">
        <v>34</v>
      </c>
      <c r="E3" s="7">
        <v>34</v>
      </c>
      <c r="F3" s="7">
        <v>113</v>
      </c>
      <c r="G3" s="7">
        <v>32</v>
      </c>
      <c r="H3" s="7">
        <v>20</v>
      </c>
      <c r="I3" s="7">
        <v>57</v>
      </c>
      <c r="J3" s="7">
        <v>113</v>
      </c>
      <c r="K3" s="7">
        <v>32</v>
      </c>
      <c r="L3" s="7">
        <v>62</v>
      </c>
      <c r="M3" s="7">
        <v>135</v>
      </c>
    </row>
    <row r="4" spans="1:13" x14ac:dyDescent="0.2">
      <c r="A4" s="2" t="s">
        <v>31</v>
      </c>
      <c r="B4" s="7" t="s">
        <v>16</v>
      </c>
      <c r="C4" s="7" t="s">
        <v>22</v>
      </c>
      <c r="D4" s="7">
        <v>36</v>
      </c>
      <c r="E4" s="7">
        <v>35</v>
      </c>
      <c r="F4" s="7">
        <v>110</v>
      </c>
      <c r="G4" s="7">
        <v>34</v>
      </c>
      <c r="H4" s="7">
        <v>21</v>
      </c>
      <c r="I4" s="7">
        <v>113</v>
      </c>
      <c r="J4" s="7">
        <v>113</v>
      </c>
      <c r="K4" s="7">
        <v>32</v>
      </c>
      <c r="L4" s="7">
        <v>123</v>
      </c>
      <c r="M4" s="7">
        <v>135</v>
      </c>
    </row>
    <row r="5" spans="1:13" x14ac:dyDescent="0.2">
      <c r="A5" s="2" t="s">
        <v>32</v>
      </c>
      <c r="B5" s="7" t="s">
        <v>16</v>
      </c>
      <c r="C5" s="7" t="s">
        <v>23</v>
      </c>
      <c r="D5" s="7">
        <v>57</v>
      </c>
      <c r="E5" s="7">
        <v>71</v>
      </c>
      <c r="F5" s="7">
        <v>91</v>
      </c>
      <c r="G5" s="7">
        <v>34</v>
      </c>
      <c r="H5" s="7">
        <v>21</v>
      </c>
      <c r="I5" s="7">
        <v>113</v>
      </c>
      <c r="J5" s="7">
        <v>104</v>
      </c>
      <c r="K5" s="7">
        <v>32</v>
      </c>
      <c r="L5" s="7">
        <v>69</v>
      </c>
      <c r="M5" s="7">
        <v>135</v>
      </c>
    </row>
    <row r="6" spans="1:13" x14ac:dyDescent="0.2">
      <c r="A6" s="2" t="s">
        <v>33</v>
      </c>
      <c r="B6" s="7" t="s">
        <v>16</v>
      </c>
      <c r="C6" s="7" t="s">
        <v>24</v>
      </c>
      <c r="D6" s="7">
        <v>112</v>
      </c>
      <c r="E6" s="7">
        <v>188</v>
      </c>
      <c r="F6" s="7">
        <v>75</v>
      </c>
      <c r="G6" s="7">
        <v>73</v>
      </c>
      <c r="H6" s="7">
        <v>16</v>
      </c>
      <c r="I6" s="7">
        <v>78</v>
      </c>
      <c r="J6" s="7">
        <v>180</v>
      </c>
      <c r="K6" s="7">
        <v>32</v>
      </c>
      <c r="L6" s="7">
        <v>85</v>
      </c>
      <c r="M6" s="7">
        <v>135</v>
      </c>
    </row>
    <row r="7" spans="1:13" x14ac:dyDescent="0.2">
      <c r="A7" s="2" t="s">
        <v>34</v>
      </c>
      <c r="B7" s="7" t="s">
        <v>16</v>
      </c>
      <c r="C7" s="7" t="s">
        <v>26</v>
      </c>
      <c r="D7" s="7">
        <v>112</v>
      </c>
      <c r="E7" s="7">
        <v>188</v>
      </c>
      <c r="F7" s="7">
        <v>75</v>
      </c>
      <c r="G7" s="7">
        <v>73</v>
      </c>
      <c r="H7" s="7">
        <v>16</v>
      </c>
      <c r="I7" s="7">
        <v>78</v>
      </c>
      <c r="J7" s="7">
        <v>180</v>
      </c>
      <c r="K7" s="7">
        <v>32</v>
      </c>
      <c r="L7" s="7">
        <v>85</v>
      </c>
      <c r="M7" s="7">
        <v>135</v>
      </c>
    </row>
    <row r="8" spans="1:13" x14ac:dyDescent="0.2">
      <c r="A8" s="2" t="s">
        <v>35</v>
      </c>
      <c r="B8" s="7" t="s">
        <v>27</v>
      </c>
      <c r="C8" s="7">
        <v>1920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5</v>
      </c>
      <c r="L8" s="7">
        <v>0</v>
      </c>
      <c r="M8" s="7">
        <v>0</v>
      </c>
    </row>
    <row r="9" spans="1:13" x14ac:dyDescent="0.2">
      <c r="A9" s="2" t="s">
        <v>36</v>
      </c>
      <c r="B9" s="7" t="s">
        <v>27</v>
      </c>
      <c r="C9" s="7" t="s">
        <v>21</v>
      </c>
      <c r="D9" s="7">
        <v>7</v>
      </c>
      <c r="E9" s="7">
        <v>7</v>
      </c>
      <c r="F9" s="7">
        <v>5</v>
      </c>
      <c r="G9" s="7">
        <v>3</v>
      </c>
      <c r="H9" s="7">
        <v>3</v>
      </c>
      <c r="I9" s="7">
        <v>10</v>
      </c>
      <c r="J9" s="7">
        <v>5</v>
      </c>
      <c r="K9" s="7">
        <v>5</v>
      </c>
      <c r="L9" s="7">
        <v>62</v>
      </c>
      <c r="M9" s="7">
        <v>0</v>
      </c>
    </row>
    <row r="10" spans="1:13" x14ac:dyDescent="0.2">
      <c r="A10" s="2" t="s">
        <v>37</v>
      </c>
      <c r="B10" s="7" t="s">
        <v>27</v>
      </c>
      <c r="C10" s="7" t="s">
        <v>22</v>
      </c>
      <c r="D10" s="7">
        <v>7</v>
      </c>
      <c r="E10" s="7">
        <v>7</v>
      </c>
      <c r="F10" s="7">
        <v>5</v>
      </c>
      <c r="G10" s="7">
        <v>2</v>
      </c>
      <c r="H10" s="7">
        <v>2</v>
      </c>
      <c r="I10" s="7">
        <v>9</v>
      </c>
      <c r="J10" s="7">
        <v>11</v>
      </c>
      <c r="K10" s="7">
        <v>5</v>
      </c>
      <c r="L10" s="7">
        <v>123</v>
      </c>
      <c r="M10" s="7">
        <v>0</v>
      </c>
    </row>
    <row r="11" spans="1:13" x14ac:dyDescent="0.2">
      <c r="A11" s="2" t="s">
        <v>38</v>
      </c>
      <c r="B11" s="7" t="s">
        <v>27</v>
      </c>
      <c r="C11" s="7" t="s">
        <v>23</v>
      </c>
      <c r="D11" s="7">
        <v>12</v>
      </c>
      <c r="E11" s="7">
        <v>26</v>
      </c>
      <c r="F11" s="7">
        <v>7</v>
      </c>
      <c r="G11" s="7">
        <v>3</v>
      </c>
      <c r="H11" s="7">
        <v>3</v>
      </c>
      <c r="I11" s="7">
        <v>24</v>
      </c>
      <c r="J11" s="7">
        <v>23</v>
      </c>
      <c r="K11" s="7">
        <v>5</v>
      </c>
      <c r="L11" s="7">
        <v>69</v>
      </c>
      <c r="M11" s="7">
        <v>0</v>
      </c>
    </row>
    <row r="12" spans="1:13" x14ac:dyDescent="0.2">
      <c r="A12" s="2" t="s">
        <v>39</v>
      </c>
      <c r="B12" s="7" t="s">
        <v>27</v>
      </c>
      <c r="C12" s="7" t="s">
        <v>24</v>
      </c>
      <c r="D12" s="7">
        <v>38</v>
      </c>
      <c r="E12" s="7">
        <v>52</v>
      </c>
      <c r="F12" s="7">
        <v>8</v>
      </c>
      <c r="G12" s="7">
        <v>6</v>
      </c>
      <c r="H12" s="7">
        <v>6</v>
      </c>
      <c r="I12" s="7">
        <v>47</v>
      </c>
      <c r="J12" s="7">
        <v>44</v>
      </c>
      <c r="K12" s="7">
        <v>5</v>
      </c>
      <c r="L12" s="7">
        <v>85</v>
      </c>
      <c r="M12" s="7">
        <v>0</v>
      </c>
    </row>
    <row r="13" spans="1:13" x14ac:dyDescent="0.2">
      <c r="A13" s="2" t="s">
        <v>40</v>
      </c>
      <c r="B13" s="7" t="s">
        <v>27</v>
      </c>
      <c r="C13" s="7" t="s">
        <v>26</v>
      </c>
      <c r="D13" s="7">
        <v>38</v>
      </c>
      <c r="E13" s="7">
        <v>52</v>
      </c>
      <c r="F13" s="7">
        <v>8</v>
      </c>
      <c r="G13" s="7">
        <v>6</v>
      </c>
      <c r="H13" s="7">
        <v>6</v>
      </c>
      <c r="I13" s="7">
        <v>47</v>
      </c>
      <c r="J13" s="7">
        <v>44</v>
      </c>
      <c r="K13" s="7">
        <v>5</v>
      </c>
      <c r="L13" s="7">
        <v>85</v>
      </c>
      <c r="M13" s="7">
        <v>0</v>
      </c>
    </row>
    <row r="14" spans="1:13" x14ac:dyDescent="0.2">
      <c r="A14" s="2" t="s">
        <v>53</v>
      </c>
      <c r="B14" s="7" t="s">
        <v>16</v>
      </c>
      <c r="C14" s="7">
        <v>1920</v>
      </c>
      <c r="D14" s="7">
        <v>39</v>
      </c>
      <c r="E14" s="7">
        <v>39</v>
      </c>
      <c r="F14" s="7">
        <v>51</v>
      </c>
      <c r="G14" s="7">
        <v>32</v>
      </c>
      <c r="H14" s="7">
        <v>26</v>
      </c>
      <c r="I14" s="7">
        <v>23</v>
      </c>
      <c r="J14" s="7">
        <v>39</v>
      </c>
      <c r="K14" s="7">
        <v>32</v>
      </c>
      <c r="L14" s="7">
        <v>47</v>
      </c>
      <c r="M14" s="7">
        <v>135</v>
      </c>
    </row>
    <row r="15" spans="1:13" x14ac:dyDescent="0.2">
      <c r="A15" s="2" t="s">
        <v>54</v>
      </c>
      <c r="B15" s="7" t="s">
        <v>16</v>
      </c>
      <c r="C15" s="7" t="s">
        <v>21</v>
      </c>
      <c r="D15" s="7">
        <v>25</v>
      </c>
      <c r="E15" s="7">
        <v>25</v>
      </c>
      <c r="F15" s="7">
        <v>95</v>
      </c>
      <c r="G15" s="7">
        <v>23</v>
      </c>
      <c r="H15" s="7">
        <v>15</v>
      </c>
      <c r="I15" s="7">
        <v>34</v>
      </c>
      <c r="J15" s="7">
        <v>95</v>
      </c>
      <c r="K15" s="7">
        <v>32</v>
      </c>
      <c r="L15" s="7">
        <v>62</v>
      </c>
      <c r="M15" s="7">
        <v>135</v>
      </c>
    </row>
    <row r="16" spans="1:13" x14ac:dyDescent="0.2">
      <c r="A16" s="2" t="s">
        <v>55</v>
      </c>
      <c r="B16" s="7" t="s">
        <v>16</v>
      </c>
      <c r="C16" s="7" t="s">
        <v>22</v>
      </c>
      <c r="D16" s="7">
        <v>30</v>
      </c>
      <c r="E16" s="7">
        <v>29</v>
      </c>
      <c r="F16" s="7">
        <v>92</v>
      </c>
      <c r="G16" s="7">
        <v>28</v>
      </c>
      <c r="H16" s="7">
        <v>21</v>
      </c>
      <c r="I16" s="7">
        <v>95</v>
      </c>
      <c r="J16" s="7">
        <v>95</v>
      </c>
      <c r="K16" s="7">
        <v>32</v>
      </c>
      <c r="L16" s="7">
        <v>96</v>
      </c>
      <c r="M16" s="7">
        <v>135</v>
      </c>
    </row>
    <row r="17" spans="1:13" x14ac:dyDescent="0.2">
      <c r="A17" s="2" t="s">
        <v>56</v>
      </c>
      <c r="B17" s="7" t="s">
        <v>16</v>
      </c>
      <c r="C17" s="7" t="s">
        <v>23</v>
      </c>
      <c r="D17" s="7">
        <v>88</v>
      </c>
      <c r="E17" s="7">
        <v>102</v>
      </c>
      <c r="F17" s="7">
        <v>73</v>
      </c>
      <c r="G17" s="7">
        <v>34</v>
      </c>
      <c r="H17" s="7">
        <v>21</v>
      </c>
      <c r="I17" s="7">
        <v>56</v>
      </c>
      <c r="J17" s="7">
        <v>104</v>
      </c>
      <c r="K17" s="7">
        <v>32</v>
      </c>
      <c r="L17" s="7">
        <v>79</v>
      </c>
      <c r="M17" s="7">
        <v>135</v>
      </c>
    </row>
    <row r="18" spans="1:13" x14ac:dyDescent="0.2">
      <c r="A18" s="2" t="s">
        <v>57</v>
      </c>
      <c r="B18" s="7" t="s">
        <v>16</v>
      </c>
      <c r="C18" s="7" t="s">
        <v>24</v>
      </c>
      <c r="D18" s="7">
        <v>112</v>
      </c>
      <c r="E18" s="7">
        <v>188</v>
      </c>
      <c r="F18" s="7">
        <v>75</v>
      </c>
      <c r="G18" s="7">
        <v>73</v>
      </c>
      <c r="H18" s="7">
        <v>16</v>
      </c>
      <c r="I18" s="7">
        <v>78</v>
      </c>
      <c r="J18" s="7">
        <v>180</v>
      </c>
      <c r="K18" s="7">
        <v>32</v>
      </c>
      <c r="L18" s="7">
        <v>85</v>
      </c>
      <c r="M18" s="7">
        <v>135</v>
      </c>
    </row>
    <row r="19" spans="1:13" x14ac:dyDescent="0.2">
      <c r="A19" s="2" t="s">
        <v>58</v>
      </c>
      <c r="B19" s="7" t="s">
        <v>16</v>
      </c>
      <c r="C19" s="7" t="s">
        <v>26</v>
      </c>
      <c r="D19" s="7">
        <v>112</v>
      </c>
      <c r="E19" s="7">
        <v>188</v>
      </c>
      <c r="F19" s="7">
        <v>75</v>
      </c>
      <c r="G19" s="7">
        <v>73</v>
      </c>
      <c r="H19" s="7">
        <v>16</v>
      </c>
      <c r="I19" s="7">
        <v>78</v>
      </c>
      <c r="J19" s="7">
        <v>180</v>
      </c>
      <c r="K19" s="7">
        <v>32</v>
      </c>
      <c r="L19" s="7">
        <v>85</v>
      </c>
      <c r="M19" s="7">
        <v>135</v>
      </c>
    </row>
    <row r="20" spans="1:13" x14ac:dyDescent="0.2">
      <c r="A20" s="2" t="s">
        <v>59</v>
      </c>
      <c r="B20" s="7" t="s">
        <v>27</v>
      </c>
      <c r="C20" s="7">
        <v>1920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5</v>
      </c>
      <c r="L20" s="7">
        <v>0</v>
      </c>
      <c r="M20" s="7">
        <v>0</v>
      </c>
    </row>
    <row r="21" spans="1:13" x14ac:dyDescent="0.2">
      <c r="A21" s="2" t="s">
        <v>60</v>
      </c>
      <c r="B21" s="7" t="s">
        <v>27</v>
      </c>
      <c r="C21" s="7" t="s">
        <v>21</v>
      </c>
      <c r="D21" s="7">
        <v>7</v>
      </c>
      <c r="E21" s="7">
        <v>7</v>
      </c>
      <c r="F21" s="7">
        <v>5</v>
      </c>
      <c r="G21" s="7">
        <v>3</v>
      </c>
      <c r="H21" s="7">
        <v>3</v>
      </c>
      <c r="I21" s="7">
        <v>3</v>
      </c>
      <c r="J21" s="7">
        <v>5</v>
      </c>
      <c r="K21" s="7">
        <v>5</v>
      </c>
      <c r="L21" s="7">
        <v>62</v>
      </c>
      <c r="M21" s="7">
        <v>0</v>
      </c>
    </row>
    <row r="22" spans="1:13" x14ac:dyDescent="0.2">
      <c r="A22" s="2" t="s">
        <v>61</v>
      </c>
      <c r="B22" s="7" t="s">
        <v>27</v>
      </c>
      <c r="C22" s="7" t="s">
        <v>22</v>
      </c>
      <c r="D22" s="7">
        <v>7</v>
      </c>
      <c r="E22" s="7">
        <v>7</v>
      </c>
      <c r="F22" s="7">
        <v>9</v>
      </c>
      <c r="G22" s="7">
        <v>2</v>
      </c>
      <c r="H22" s="7">
        <v>2</v>
      </c>
      <c r="I22" s="7">
        <v>9</v>
      </c>
      <c r="J22" s="7">
        <v>11</v>
      </c>
      <c r="K22" s="7">
        <v>5</v>
      </c>
      <c r="L22" s="7">
        <v>96</v>
      </c>
      <c r="M22" s="7">
        <v>0</v>
      </c>
    </row>
    <row r="23" spans="1:13" x14ac:dyDescent="0.2">
      <c r="A23" s="2" t="s">
        <v>62</v>
      </c>
      <c r="B23" s="7" t="s">
        <v>27</v>
      </c>
      <c r="C23" s="7" t="s">
        <v>23</v>
      </c>
      <c r="D23" s="7">
        <v>12</v>
      </c>
      <c r="E23" s="7">
        <v>26</v>
      </c>
      <c r="F23" s="7">
        <v>7</v>
      </c>
      <c r="G23" s="7">
        <v>3</v>
      </c>
      <c r="H23" s="7">
        <v>3</v>
      </c>
      <c r="I23" s="7">
        <v>24</v>
      </c>
      <c r="J23" s="7">
        <v>23</v>
      </c>
      <c r="K23" s="7">
        <v>5</v>
      </c>
      <c r="L23" s="7">
        <v>79</v>
      </c>
      <c r="M23" s="7">
        <v>0</v>
      </c>
    </row>
    <row r="24" spans="1:13" x14ac:dyDescent="0.2">
      <c r="A24" s="2" t="s">
        <v>63</v>
      </c>
      <c r="B24" s="7" t="s">
        <v>27</v>
      </c>
      <c r="C24" s="7" t="s">
        <v>24</v>
      </c>
      <c r="D24" s="7">
        <v>38</v>
      </c>
      <c r="E24" s="7">
        <v>52</v>
      </c>
      <c r="F24" s="7">
        <v>8</v>
      </c>
      <c r="G24" s="7">
        <v>6</v>
      </c>
      <c r="H24" s="7">
        <v>6</v>
      </c>
      <c r="I24" s="7">
        <v>47</v>
      </c>
      <c r="J24" s="7">
        <v>44</v>
      </c>
      <c r="K24" s="7">
        <v>5</v>
      </c>
      <c r="L24" s="7">
        <v>85</v>
      </c>
      <c r="M24" s="7">
        <v>0</v>
      </c>
    </row>
    <row r="25" spans="1:13" x14ac:dyDescent="0.2">
      <c r="A25" s="2" t="s">
        <v>64</v>
      </c>
      <c r="B25" s="7" t="s">
        <v>27</v>
      </c>
      <c r="C25" s="7" t="s">
        <v>26</v>
      </c>
      <c r="D25" s="7">
        <v>38</v>
      </c>
      <c r="E25" s="7">
        <v>52</v>
      </c>
      <c r="F25" s="7">
        <v>8</v>
      </c>
      <c r="G25" s="7">
        <v>6</v>
      </c>
      <c r="H25" s="7">
        <v>6</v>
      </c>
      <c r="I25" s="7">
        <v>47</v>
      </c>
      <c r="J25" s="7">
        <v>44</v>
      </c>
      <c r="K25" s="7">
        <v>5</v>
      </c>
      <c r="L25" s="7">
        <v>85</v>
      </c>
      <c r="M25" s="7">
        <v>0</v>
      </c>
    </row>
    <row r="26" spans="1:13" x14ac:dyDescent="0.2">
      <c r="A26" s="2" t="s">
        <v>41</v>
      </c>
      <c r="B26" s="7" t="s">
        <v>16</v>
      </c>
      <c r="C26" s="7" t="s">
        <v>28</v>
      </c>
      <c r="D26" s="7">
        <v>57</v>
      </c>
      <c r="E26" s="7">
        <v>57</v>
      </c>
      <c r="F26" s="7">
        <v>64</v>
      </c>
      <c r="G26" s="7">
        <v>39</v>
      </c>
      <c r="H26" s="7">
        <v>32</v>
      </c>
      <c r="I26" s="7">
        <v>29</v>
      </c>
      <c r="J26" s="7">
        <v>39</v>
      </c>
      <c r="K26" s="7">
        <v>32</v>
      </c>
      <c r="L26" s="7">
        <v>47</v>
      </c>
      <c r="M26" s="7">
        <v>135</v>
      </c>
    </row>
    <row r="27" spans="1:13" x14ac:dyDescent="0.2">
      <c r="A27" s="2" t="s">
        <v>42</v>
      </c>
      <c r="B27" s="7" t="s">
        <v>16</v>
      </c>
      <c r="C27" s="7" t="s">
        <v>21</v>
      </c>
      <c r="D27" s="7">
        <v>34</v>
      </c>
      <c r="E27" s="7">
        <v>34</v>
      </c>
      <c r="F27" s="7">
        <v>113</v>
      </c>
      <c r="G27" s="7">
        <v>32</v>
      </c>
      <c r="H27" s="7">
        <v>20</v>
      </c>
      <c r="I27" s="7">
        <v>57</v>
      </c>
      <c r="J27" s="7">
        <v>113</v>
      </c>
      <c r="K27" s="7">
        <v>32</v>
      </c>
      <c r="L27" s="7">
        <v>62</v>
      </c>
      <c r="M27" s="7">
        <v>135</v>
      </c>
    </row>
    <row r="28" spans="1:13" x14ac:dyDescent="0.2">
      <c r="A28" s="2" t="s">
        <v>43</v>
      </c>
      <c r="B28" s="7" t="s">
        <v>16</v>
      </c>
      <c r="C28" s="7" t="s">
        <v>22</v>
      </c>
      <c r="D28" s="7">
        <v>36</v>
      </c>
      <c r="E28" s="7">
        <v>35</v>
      </c>
      <c r="F28" s="7">
        <v>110</v>
      </c>
      <c r="G28" s="7">
        <v>34</v>
      </c>
      <c r="H28" s="7">
        <v>21</v>
      </c>
      <c r="I28" s="7">
        <v>113</v>
      </c>
      <c r="J28" s="7">
        <v>113</v>
      </c>
      <c r="K28" s="7">
        <v>32</v>
      </c>
      <c r="L28" s="7">
        <v>123</v>
      </c>
      <c r="M28" s="7">
        <v>135</v>
      </c>
    </row>
    <row r="29" spans="1:13" x14ac:dyDescent="0.2">
      <c r="A29" s="2" t="s">
        <v>44</v>
      </c>
      <c r="B29" s="7" t="s">
        <v>16</v>
      </c>
      <c r="C29" s="7" t="s">
        <v>23</v>
      </c>
      <c r="D29" s="7">
        <v>57</v>
      </c>
      <c r="E29" s="7">
        <v>71</v>
      </c>
      <c r="F29" s="7">
        <v>91</v>
      </c>
      <c r="G29" s="7">
        <v>34</v>
      </c>
      <c r="H29" s="7">
        <v>21</v>
      </c>
      <c r="I29" s="7">
        <v>113</v>
      </c>
      <c r="J29" s="7">
        <v>104</v>
      </c>
      <c r="K29" s="7">
        <v>32</v>
      </c>
      <c r="L29" s="7">
        <v>69</v>
      </c>
      <c r="M29" s="7">
        <v>135</v>
      </c>
    </row>
    <row r="30" spans="1:13" x14ac:dyDescent="0.2">
      <c r="A30" s="2" t="s">
        <v>45</v>
      </c>
      <c r="B30" s="7" t="s">
        <v>16</v>
      </c>
      <c r="C30" s="7" t="s">
        <v>24</v>
      </c>
      <c r="D30" s="7">
        <v>112</v>
      </c>
      <c r="E30" s="7">
        <v>188</v>
      </c>
      <c r="F30" s="7">
        <v>75</v>
      </c>
      <c r="G30" s="7">
        <v>73</v>
      </c>
      <c r="H30" s="7">
        <v>16</v>
      </c>
      <c r="I30" s="7">
        <v>78</v>
      </c>
      <c r="J30" s="7">
        <v>180</v>
      </c>
      <c r="K30" s="7">
        <v>32</v>
      </c>
      <c r="L30" s="7">
        <v>85</v>
      </c>
      <c r="M30" s="7">
        <v>135</v>
      </c>
    </row>
    <row r="31" spans="1:13" x14ac:dyDescent="0.2">
      <c r="A31" s="2" t="s">
        <v>46</v>
      </c>
      <c r="B31" s="7" t="s">
        <v>16</v>
      </c>
      <c r="C31" s="7" t="s">
        <v>26</v>
      </c>
      <c r="D31" s="7">
        <v>112</v>
      </c>
      <c r="E31" s="7">
        <v>188</v>
      </c>
      <c r="F31" s="7">
        <v>75</v>
      </c>
      <c r="G31" s="7">
        <v>73</v>
      </c>
      <c r="H31" s="7">
        <v>16</v>
      </c>
      <c r="I31" s="7">
        <v>78</v>
      </c>
      <c r="J31" s="7">
        <v>180</v>
      </c>
      <c r="K31" s="7">
        <v>32</v>
      </c>
      <c r="L31" s="7">
        <v>85</v>
      </c>
      <c r="M31" s="7">
        <v>135</v>
      </c>
    </row>
    <row r="32" spans="1:13" x14ac:dyDescent="0.2">
      <c r="A32" s="2" t="s">
        <v>47</v>
      </c>
      <c r="B32" s="7" t="s">
        <v>27</v>
      </c>
      <c r="C32" s="7">
        <v>1920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5</v>
      </c>
      <c r="L32" s="7">
        <v>0</v>
      </c>
      <c r="M32" s="7">
        <v>0</v>
      </c>
    </row>
    <row r="33" spans="1:13" x14ac:dyDescent="0.2">
      <c r="A33" s="2" t="s">
        <v>48</v>
      </c>
      <c r="B33" s="7" t="s">
        <v>27</v>
      </c>
      <c r="C33" s="7" t="s">
        <v>21</v>
      </c>
      <c r="D33" s="7">
        <v>7</v>
      </c>
      <c r="E33" s="7">
        <v>7</v>
      </c>
      <c r="F33" s="7">
        <v>5</v>
      </c>
      <c r="G33" s="7">
        <v>3</v>
      </c>
      <c r="H33" s="7">
        <v>3</v>
      </c>
      <c r="I33" s="7">
        <v>10</v>
      </c>
      <c r="J33" s="7">
        <v>5</v>
      </c>
      <c r="K33" s="7">
        <v>5</v>
      </c>
      <c r="L33" s="7">
        <v>62</v>
      </c>
      <c r="M33" s="7">
        <v>0</v>
      </c>
    </row>
    <row r="34" spans="1:13" x14ac:dyDescent="0.2">
      <c r="A34" s="2" t="s">
        <v>49</v>
      </c>
      <c r="B34" s="7" t="s">
        <v>27</v>
      </c>
      <c r="C34" s="7" t="s">
        <v>22</v>
      </c>
      <c r="D34" s="7">
        <v>7</v>
      </c>
      <c r="E34" s="7">
        <v>7</v>
      </c>
      <c r="F34" s="7">
        <v>5</v>
      </c>
      <c r="G34" s="7">
        <v>2</v>
      </c>
      <c r="H34" s="7">
        <v>2</v>
      </c>
      <c r="I34" s="7">
        <v>9</v>
      </c>
      <c r="J34" s="7">
        <v>11</v>
      </c>
      <c r="K34" s="7">
        <v>5</v>
      </c>
      <c r="L34" s="7">
        <v>123</v>
      </c>
      <c r="M34" s="7">
        <v>0</v>
      </c>
    </row>
    <row r="35" spans="1:13" x14ac:dyDescent="0.2">
      <c r="A35" s="2" t="s">
        <v>50</v>
      </c>
      <c r="B35" s="7" t="s">
        <v>27</v>
      </c>
      <c r="C35" s="7" t="s">
        <v>23</v>
      </c>
      <c r="D35" s="7">
        <v>12</v>
      </c>
      <c r="E35" s="7">
        <v>26</v>
      </c>
      <c r="F35" s="7">
        <v>7</v>
      </c>
      <c r="G35" s="7">
        <v>3</v>
      </c>
      <c r="H35" s="7">
        <v>3</v>
      </c>
      <c r="I35" s="7">
        <v>24</v>
      </c>
      <c r="J35" s="7">
        <v>23</v>
      </c>
      <c r="K35" s="7">
        <v>5</v>
      </c>
      <c r="L35" s="7">
        <v>69</v>
      </c>
      <c r="M35" s="7">
        <v>0</v>
      </c>
    </row>
    <row r="36" spans="1:13" x14ac:dyDescent="0.2">
      <c r="A36" s="2" t="s">
        <v>51</v>
      </c>
      <c r="B36" s="7" t="s">
        <v>27</v>
      </c>
      <c r="C36" s="7" t="s">
        <v>24</v>
      </c>
      <c r="D36" s="7">
        <v>38</v>
      </c>
      <c r="E36" s="7">
        <v>52</v>
      </c>
      <c r="F36" s="7">
        <v>8</v>
      </c>
      <c r="G36" s="7">
        <v>6</v>
      </c>
      <c r="H36" s="7">
        <v>6</v>
      </c>
      <c r="I36" s="7">
        <v>47</v>
      </c>
      <c r="J36" s="7">
        <v>44</v>
      </c>
      <c r="K36" s="7">
        <v>5</v>
      </c>
      <c r="L36" s="7">
        <v>85</v>
      </c>
      <c r="M36" s="7">
        <v>0</v>
      </c>
    </row>
    <row r="37" spans="1:13" x14ac:dyDescent="0.2">
      <c r="A37" s="2" t="s">
        <v>52</v>
      </c>
      <c r="B37" s="7" t="s">
        <v>27</v>
      </c>
      <c r="C37" s="7" t="s">
        <v>26</v>
      </c>
      <c r="D37" s="7">
        <v>38</v>
      </c>
      <c r="E37" s="7">
        <v>52</v>
      </c>
      <c r="F37" s="7">
        <v>8</v>
      </c>
      <c r="G37" s="7">
        <v>6</v>
      </c>
      <c r="H37" s="7">
        <v>6</v>
      </c>
      <c r="I37" s="7">
        <v>47</v>
      </c>
      <c r="J37" s="7">
        <v>44</v>
      </c>
      <c r="K37" s="7">
        <v>5</v>
      </c>
      <c r="L37" s="7">
        <v>85</v>
      </c>
      <c r="M37" s="7">
        <v>0</v>
      </c>
    </row>
    <row r="38" spans="1:13" x14ac:dyDescent="0.2">
      <c r="A38" s="2" t="s">
        <v>65</v>
      </c>
      <c r="B38" s="7" t="s">
        <v>16</v>
      </c>
      <c r="C38" s="7">
        <v>1920</v>
      </c>
      <c r="D38" s="7">
        <v>57</v>
      </c>
      <c r="E38" s="7">
        <v>57</v>
      </c>
      <c r="F38" s="7">
        <v>64</v>
      </c>
      <c r="G38" s="7">
        <v>39</v>
      </c>
      <c r="H38" s="7">
        <v>32</v>
      </c>
      <c r="I38" s="7">
        <v>29</v>
      </c>
      <c r="J38" s="7">
        <v>39</v>
      </c>
      <c r="K38" s="7">
        <v>47</v>
      </c>
      <c r="L38" s="7">
        <v>47</v>
      </c>
      <c r="M38" s="7">
        <v>135</v>
      </c>
    </row>
    <row r="39" spans="1:13" x14ac:dyDescent="0.2">
      <c r="A39" s="2" t="s">
        <v>66</v>
      </c>
      <c r="B39" s="7" t="s">
        <v>16</v>
      </c>
      <c r="C39" s="7" t="s">
        <v>21</v>
      </c>
      <c r="D39" s="7">
        <v>31</v>
      </c>
      <c r="E39" s="7">
        <v>31</v>
      </c>
      <c r="F39" s="7">
        <v>106</v>
      </c>
      <c r="G39" s="7">
        <v>26</v>
      </c>
      <c r="H39" s="7">
        <v>17</v>
      </c>
      <c r="I39" s="7">
        <v>57</v>
      </c>
      <c r="J39" s="7">
        <v>106</v>
      </c>
      <c r="K39" s="7">
        <v>47</v>
      </c>
      <c r="L39" s="7">
        <v>62</v>
      </c>
      <c r="M39" s="7">
        <v>135</v>
      </c>
    </row>
    <row r="40" spans="1:13" x14ac:dyDescent="0.2">
      <c r="A40" s="2" t="s">
        <v>67</v>
      </c>
      <c r="B40" s="7" t="s">
        <v>16</v>
      </c>
      <c r="C40" s="7" t="s">
        <v>22</v>
      </c>
      <c r="D40" s="7">
        <v>36</v>
      </c>
      <c r="E40" s="7">
        <v>35</v>
      </c>
      <c r="F40" s="7">
        <v>110</v>
      </c>
      <c r="G40" s="7">
        <v>34</v>
      </c>
      <c r="H40" s="7">
        <v>21</v>
      </c>
      <c r="I40" s="7">
        <v>114</v>
      </c>
      <c r="J40" s="7">
        <v>113</v>
      </c>
      <c r="K40" s="7">
        <v>47</v>
      </c>
      <c r="L40" s="7">
        <v>62</v>
      </c>
      <c r="M40" s="7">
        <v>135</v>
      </c>
    </row>
    <row r="41" spans="1:13" x14ac:dyDescent="0.2">
      <c r="A41" s="2" t="s">
        <v>68</v>
      </c>
      <c r="B41" s="7" t="s">
        <v>16</v>
      </c>
      <c r="C41" s="7" t="s">
        <v>23</v>
      </c>
      <c r="D41" s="7">
        <v>57</v>
      </c>
      <c r="E41" s="7">
        <v>71</v>
      </c>
      <c r="F41" s="7">
        <v>91</v>
      </c>
      <c r="G41" s="7">
        <v>34</v>
      </c>
      <c r="H41" s="7">
        <v>21</v>
      </c>
      <c r="I41" s="7">
        <v>113</v>
      </c>
      <c r="J41" s="7">
        <v>104</v>
      </c>
      <c r="K41" s="7">
        <v>47</v>
      </c>
      <c r="L41" s="7">
        <v>69</v>
      </c>
      <c r="M41" s="7">
        <v>135</v>
      </c>
    </row>
    <row r="42" spans="1:13" x14ac:dyDescent="0.2">
      <c r="A42" s="2" t="s">
        <v>69</v>
      </c>
      <c r="B42" s="7" t="s">
        <v>16</v>
      </c>
      <c r="C42" s="7" t="s">
        <v>24</v>
      </c>
      <c r="D42" s="7">
        <v>112</v>
      </c>
      <c r="E42" s="7">
        <v>162</v>
      </c>
      <c r="F42" s="7">
        <v>75</v>
      </c>
      <c r="G42" s="7">
        <v>73</v>
      </c>
      <c r="H42" s="7">
        <v>20</v>
      </c>
      <c r="I42" s="7">
        <v>165</v>
      </c>
      <c r="J42" s="7">
        <v>161</v>
      </c>
      <c r="K42" s="7">
        <v>47</v>
      </c>
      <c r="L42" s="7">
        <v>85</v>
      </c>
      <c r="M42" s="7">
        <v>135</v>
      </c>
    </row>
    <row r="43" spans="1:13" x14ac:dyDescent="0.2">
      <c r="A43" s="2" t="s">
        <v>70</v>
      </c>
      <c r="B43" s="7" t="s">
        <v>16</v>
      </c>
      <c r="C43" s="7" t="s">
        <v>26</v>
      </c>
      <c r="D43" s="7">
        <v>112</v>
      </c>
      <c r="E43" s="7">
        <v>162</v>
      </c>
      <c r="F43" s="7">
        <v>75</v>
      </c>
      <c r="G43" s="7">
        <v>73</v>
      </c>
      <c r="H43" s="7">
        <v>20</v>
      </c>
      <c r="I43" s="7">
        <v>165</v>
      </c>
      <c r="J43" s="7">
        <v>161</v>
      </c>
      <c r="K43" s="7">
        <v>47</v>
      </c>
      <c r="L43" s="7">
        <v>85</v>
      </c>
      <c r="M43" s="7">
        <v>135</v>
      </c>
    </row>
    <row r="44" spans="1:13" x14ac:dyDescent="0.2">
      <c r="A44" s="2" t="s">
        <v>71</v>
      </c>
      <c r="B44" s="7" t="s">
        <v>27</v>
      </c>
      <c r="C44" s="7">
        <v>1920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7</v>
      </c>
      <c r="L44" s="7">
        <v>0</v>
      </c>
      <c r="M44" s="7">
        <v>0</v>
      </c>
    </row>
    <row r="45" spans="1:13" x14ac:dyDescent="0.2">
      <c r="A45" s="2" t="s">
        <v>72</v>
      </c>
      <c r="B45" s="7" t="s">
        <v>27</v>
      </c>
      <c r="C45" s="7" t="s">
        <v>21</v>
      </c>
      <c r="D45" s="7">
        <v>7</v>
      </c>
      <c r="E45" s="7">
        <v>7</v>
      </c>
      <c r="F45" s="7">
        <v>5</v>
      </c>
      <c r="G45" s="7">
        <v>3</v>
      </c>
      <c r="H45" s="7">
        <v>3</v>
      </c>
      <c r="I45" s="7">
        <v>10</v>
      </c>
      <c r="J45" s="7">
        <v>5</v>
      </c>
      <c r="K45" s="7">
        <v>7</v>
      </c>
      <c r="L45" s="7">
        <v>62</v>
      </c>
      <c r="M45" s="7">
        <v>0</v>
      </c>
    </row>
    <row r="46" spans="1:13" x14ac:dyDescent="0.2">
      <c r="A46" s="2" t="s">
        <v>73</v>
      </c>
      <c r="B46" s="7" t="s">
        <v>27</v>
      </c>
      <c r="C46" s="7" t="s">
        <v>22</v>
      </c>
      <c r="D46" s="7">
        <v>7</v>
      </c>
      <c r="E46" s="7">
        <v>7</v>
      </c>
      <c r="F46" s="7">
        <v>5</v>
      </c>
      <c r="G46" s="7">
        <v>2</v>
      </c>
      <c r="H46" s="7">
        <v>2</v>
      </c>
      <c r="I46" s="7">
        <v>9</v>
      </c>
      <c r="J46" s="7">
        <v>11</v>
      </c>
      <c r="K46" s="7">
        <v>7</v>
      </c>
      <c r="L46" s="7">
        <v>62</v>
      </c>
      <c r="M46" s="7">
        <v>0</v>
      </c>
    </row>
    <row r="47" spans="1:13" x14ac:dyDescent="0.2">
      <c r="A47" s="2" t="s">
        <v>74</v>
      </c>
      <c r="B47" s="7" t="s">
        <v>27</v>
      </c>
      <c r="C47" s="7" t="s">
        <v>23</v>
      </c>
      <c r="D47" s="7">
        <v>12</v>
      </c>
      <c r="E47" s="7">
        <v>26</v>
      </c>
      <c r="F47" s="7">
        <v>7</v>
      </c>
      <c r="G47" s="7">
        <v>3</v>
      </c>
      <c r="H47" s="7">
        <v>3</v>
      </c>
      <c r="I47" s="7">
        <v>24</v>
      </c>
      <c r="J47" s="7">
        <v>23</v>
      </c>
      <c r="K47" s="7">
        <v>7</v>
      </c>
      <c r="L47" s="7">
        <v>69</v>
      </c>
      <c r="M47" s="7">
        <v>0</v>
      </c>
    </row>
    <row r="48" spans="1:13" x14ac:dyDescent="0.2">
      <c r="A48" s="2" t="s">
        <v>75</v>
      </c>
      <c r="B48" s="7" t="s">
        <v>27</v>
      </c>
      <c r="C48" s="7" t="s">
        <v>24</v>
      </c>
      <c r="D48" s="7">
        <v>35</v>
      </c>
      <c r="E48" s="7">
        <v>49</v>
      </c>
      <c r="F48" s="7">
        <v>8</v>
      </c>
      <c r="G48" s="7">
        <v>5</v>
      </c>
      <c r="H48" s="7">
        <v>5</v>
      </c>
      <c r="I48" s="7">
        <v>47</v>
      </c>
      <c r="J48" s="7">
        <v>44</v>
      </c>
      <c r="K48" s="7">
        <v>7</v>
      </c>
      <c r="L48" s="7">
        <v>85</v>
      </c>
      <c r="M48" s="7">
        <v>0</v>
      </c>
    </row>
    <row r="49" spans="1:13" x14ac:dyDescent="0.2">
      <c r="A49" s="2" t="s">
        <v>76</v>
      </c>
      <c r="B49" s="7" t="s">
        <v>27</v>
      </c>
      <c r="C49" s="7" t="s">
        <v>26</v>
      </c>
      <c r="D49" s="7">
        <v>35</v>
      </c>
      <c r="E49" s="7">
        <v>49</v>
      </c>
      <c r="F49" s="7">
        <v>8</v>
      </c>
      <c r="G49" s="7">
        <v>5</v>
      </c>
      <c r="H49" s="7">
        <v>5</v>
      </c>
      <c r="I49" s="7">
        <v>47</v>
      </c>
      <c r="J49" s="7">
        <v>44</v>
      </c>
      <c r="K49" s="7">
        <v>7</v>
      </c>
      <c r="L49" s="7">
        <v>85</v>
      </c>
      <c r="M49" s="7">
        <v>0</v>
      </c>
    </row>
    <row r="50" spans="1:13" x14ac:dyDescent="0.2">
      <c r="A50" s="2" t="s">
        <v>77</v>
      </c>
      <c r="B50" s="7" t="s">
        <v>16</v>
      </c>
      <c r="C50" s="7">
        <v>1920</v>
      </c>
      <c r="D50" s="7">
        <v>57</v>
      </c>
      <c r="E50" s="7">
        <v>57</v>
      </c>
      <c r="F50" s="7">
        <v>64</v>
      </c>
      <c r="G50" s="7">
        <v>39</v>
      </c>
      <c r="H50" s="7">
        <v>32</v>
      </c>
      <c r="I50" s="7">
        <v>29</v>
      </c>
      <c r="J50" s="7">
        <v>39</v>
      </c>
      <c r="K50" s="7">
        <v>47</v>
      </c>
      <c r="L50" s="7">
        <v>47</v>
      </c>
      <c r="M50" s="7">
        <v>135</v>
      </c>
    </row>
    <row r="51" spans="1:13" x14ac:dyDescent="0.2">
      <c r="A51" s="2" t="s">
        <v>78</v>
      </c>
      <c r="B51" s="7" t="s">
        <v>16</v>
      </c>
      <c r="C51" s="7" t="s">
        <v>21</v>
      </c>
      <c r="D51" s="7">
        <v>31</v>
      </c>
      <c r="E51" s="7">
        <v>31</v>
      </c>
      <c r="F51" s="7">
        <v>106</v>
      </c>
      <c r="G51" s="7">
        <v>26</v>
      </c>
      <c r="H51" s="7">
        <v>17</v>
      </c>
      <c r="I51" s="7">
        <v>57</v>
      </c>
      <c r="J51" s="7">
        <v>106</v>
      </c>
      <c r="K51" s="7">
        <v>47</v>
      </c>
      <c r="L51" s="7">
        <v>62</v>
      </c>
      <c r="M51" s="7">
        <v>135</v>
      </c>
    </row>
    <row r="52" spans="1:13" x14ac:dyDescent="0.2">
      <c r="A52" s="2" t="s">
        <v>79</v>
      </c>
      <c r="B52" s="7" t="s">
        <v>16</v>
      </c>
      <c r="C52" s="7" t="s">
        <v>22</v>
      </c>
      <c r="D52" s="7">
        <v>77</v>
      </c>
      <c r="E52" s="7">
        <v>75</v>
      </c>
      <c r="F52" s="7">
        <v>110</v>
      </c>
      <c r="G52" s="7">
        <v>67</v>
      </c>
      <c r="H52" s="7">
        <v>32</v>
      </c>
      <c r="I52" s="7">
        <v>131</v>
      </c>
      <c r="J52" s="7">
        <v>115</v>
      </c>
      <c r="K52" s="7">
        <v>47</v>
      </c>
      <c r="L52" s="7">
        <v>123</v>
      </c>
      <c r="M52" s="7">
        <v>135</v>
      </c>
    </row>
    <row r="53" spans="1:13" x14ac:dyDescent="0.2">
      <c r="A53" s="2" t="s">
        <v>80</v>
      </c>
      <c r="B53" s="7" t="s">
        <v>16</v>
      </c>
      <c r="C53" s="7" t="s">
        <v>23</v>
      </c>
      <c r="D53" s="7">
        <v>50</v>
      </c>
      <c r="E53" s="7">
        <v>54</v>
      </c>
      <c r="F53" s="7">
        <v>92</v>
      </c>
      <c r="G53" s="7">
        <v>47</v>
      </c>
      <c r="H53" s="7">
        <v>6</v>
      </c>
      <c r="I53" s="7">
        <v>85</v>
      </c>
      <c r="J53" s="7">
        <v>126</v>
      </c>
      <c r="K53" s="7">
        <v>47</v>
      </c>
      <c r="L53" s="7">
        <v>76</v>
      </c>
      <c r="M53" s="7">
        <v>135</v>
      </c>
    </row>
    <row r="54" spans="1:13" x14ac:dyDescent="0.2">
      <c r="A54" s="2" t="s">
        <v>81</v>
      </c>
      <c r="B54" s="7" t="s">
        <v>16</v>
      </c>
      <c r="C54" s="7" t="s">
        <v>24</v>
      </c>
      <c r="D54" s="7">
        <v>99</v>
      </c>
      <c r="E54" s="7">
        <v>144</v>
      </c>
      <c r="F54" s="7">
        <v>79</v>
      </c>
      <c r="G54" s="7">
        <v>73</v>
      </c>
      <c r="H54" s="7">
        <v>20</v>
      </c>
      <c r="I54" s="7">
        <v>132</v>
      </c>
      <c r="J54" s="7">
        <v>148</v>
      </c>
      <c r="K54" s="7">
        <v>47</v>
      </c>
      <c r="L54" s="7">
        <v>85</v>
      </c>
      <c r="M54" s="7">
        <v>135</v>
      </c>
    </row>
    <row r="55" spans="1:13" x14ac:dyDescent="0.2">
      <c r="A55" s="2" t="s">
        <v>82</v>
      </c>
      <c r="B55" s="7" t="s">
        <v>16</v>
      </c>
      <c r="C55" s="7" t="s">
        <v>26</v>
      </c>
      <c r="D55" s="7">
        <v>99</v>
      </c>
      <c r="E55" s="7">
        <v>144</v>
      </c>
      <c r="F55" s="7">
        <v>79</v>
      </c>
      <c r="G55" s="7">
        <v>73</v>
      </c>
      <c r="H55" s="7">
        <v>20</v>
      </c>
      <c r="I55" s="7">
        <v>132</v>
      </c>
      <c r="J55" s="7">
        <v>148</v>
      </c>
      <c r="K55" s="7">
        <v>47</v>
      </c>
      <c r="L55" s="7">
        <v>85</v>
      </c>
      <c r="M55" s="7">
        <v>135</v>
      </c>
    </row>
    <row r="56" spans="1:13" x14ac:dyDescent="0.2">
      <c r="A56" s="2" t="s">
        <v>83</v>
      </c>
      <c r="B56" s="7" t="s">
        <v>27</v>
      </c>
      <c r="C56" s="7">
        <v>1920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7</v>
      </c>
      <c r="L56" s="7">
        <v>0</v>
      </c>
      <c r="M56" s="7">
        <v>0</v>
      </c>
    </row>
    <row r="57" spans="1:13" x14ac:dyDescent="0.2">
      <c r="A57" s="2" t="s">
        <v>84</v>
      </c>
      <c r="B57" s="7" t="s">
        <v>27</v>
      </c>
      <c r="C57" s="7" t="s">
        <v>21</v>
      </c>
      <c r="D57" s="7">
        <v>7</v>
      </c>
      <c r="E57" s="7">
        <v>7</v>
      </c>
      <c r="F57" s="7">
        <v>5</v>
      </c>
      <c r="G57" s="7">
        <v>3</v>
      </c>
      <c r="H57" s="7">
        <v>3</v>
      </c>
      <c r="I57" s="7">
        <v>10</v>
      </c>
      <c r="J57" s="7">
        <v>5</v>
      </c>
      <c r="K57" s="7">
        <v>7</v>
      </c>
      <c r="L57" s="7">
        <v>62</v>
      </c>
      <c r="M57" s="7">
        <v>0</v>
      </c>
    </row>
    <row r="58" spans="1:13" x14ac:dyDescent="0.2">
      <c r="A58" s="2" t="s">
        <v>85</v>
      </c>
      <c r="B58" s="7" t="s">
        <v>27</v>
      </c>
      <c r="C58" s="7" t="s">
        <v>22</v>
      </c>
      <c r="D58" s="7">
        <v>10</v>
      </c>
      <c r="E58" s="7">
        <v>10</v>
      </c>
      <c r="F58" s="7">
        <v>9</v>
      </c>
      <c r="G58" s="7">
        <v>5</v>
      </c>
      <c r="H58" s="7">
        <v>5</v>
      </c>
      <c r="I58" s="7">
        <v>9</v>
      </c>
      <c r="J58" s="7">
        <v>13</v>
      </c>
      <c r="K58" s="7">
        <v>7</v>
      </c>
      <c r="L58" s="7">
        <v>123</v>
      </c>
      <c r="M58" s="7">
        <v>0</v>
      </c>
    </row>
    <row r="59" spans="1:13" x14ac:dyDescent="0.2">
      <c r="A59" s="2" t="s">
        <v>86</v>
      </c>
      <c r="B59" s="7" t="s">
        <v>27</v>
      </c>
      <c r="C59" s="7" t="s">
        <v>23</v>
      </c>
      <c r="D59" s="7">
        <v>8</v>
      </c>
      <c r="E59" s="7">
        <v>22</v>
      </c>
      <c r="F59" s="7">
        <v>6</v>
      </c>
      <c r="G59" s="7">
        <v>4</v>
      </c>
      <c r="H59" s="7">
        <v>2</v>
      </c>
      <c r="I59" s="7">
        <v>24</v>
      </c>
      <c r="J59" s="7">
        <v>22</v>
      </c>
      <c r="K59" s="7">
        <v>7</v>
      </c>
      <c r="L59" s="7">
        <v>76</v>
      </c>
      <c r="M59" s="7">
        <v>0</v>
      </c>
    </row>
    <row r="60" spans="1:13" x14ac:dyDescent="0.2">
      <c r="A60" s="2" t="s">
        <v>87</v>
      </c>
      <c r="B60" s="7" t="s">
        <v>27</v>
      </c>
      <c r="C60" s="7" t="s">
        <v>24</v>
      </c>
      <c r="D60" s="7">
        <v>31</v>
      </c>
      <c r="E60" s="7">
        <v>46</v>
      </c>
      <c r="F60" s="7">
        <v>7</v>
      </c>
      <c r="G60" s="7">
        <v>2</v>
      </c>
      <c r="H60" s="7">
        <v>2</v>
      </c>
      <c r="I60" s="7">
        <v>43</v>
      </c>
      <c r="J60" s="7">
        <v>42</v>
      </c>
      <c r="K60" s="7">
        <v>7</v>
      </c>
      <c r="L60" s="7">
        <v>85</v>
      </c>
      <c r="M60" s="7">
        <v>0</v>
      </c>
    </row>
    <row r="61" spans="1:13" x14ac:dyDescent="0.2">
      <c r="A61" s="2" t="s">
        <v>88</v>
      </c>
      <c r="B61" s="7" t="s">
        <v>27</v>
      </c>
      <c r="C61" s="7" t="s">
        <v>26</v>
      </c>
      <c r="D61" s="7">
        <v>31</v>
      </c>
      <c r="E61" s="7">
        <v>46</v>
      </c>
      <c r="F61" s="7">
        <v>7</v>
      </c>
      <c r="G61" s="7">
        <v>2</v>
      </c>
      <c r="H61" s="7">
        <v>2</v>
      </c>
      <c r="I61" s="7">
        <v>43</v>
      </c>
      <c r="J61" s="7">
        <v>42</v>
      </c>
      <c r="K61" s="7">
        <v>7</v>
      </c>
      <c r="L61" s="7">
        <v>85</v>
      </c>
      <c r="M61" s="7">
        <v>0</v>
      </c>
    </row>
    <row r="62" spans="1:13" x14ac:dyDescent="0.2">
      <c r="A62" s="2" t="s">
        <v>89</v>
      </c>
      <c r="B62" s="7" t="s">
        <v>16</v>
      </c>
      <c r="C62" s="7">
        <v>1920</v>
      </c>
      <c r="D62" s="7">
        <v>39</v>
      </c>
      <c r="E62" s="7">
        <v>39</v>
      </c>
      <c r="F62" s="7">
        <v>51</v>
      </c>
      <c r="G62" s="7">
        <v>32</v>
      </c>
      <c r="H62" s="7">
        <v>26</v>
      </c>
      <c r="I62" s="7">
        <v>23</v>
      </c>
      <c r="J62" s="7">
        <v>39</v>
      </c>
      <c r="K62" s="7">
        <v>47</v>
      </c>
      <c r="L62" s="7">
        <v>47</v>
      </c>
      <c r="M62" s="7">
        <v>135</v>
      </c>
    </row>
    <row r="63" spans="1:13" x14ac:dyDescent="0.2">
      <c r="A63" s="2" t="s">
        <v>90</v>
      </c>
      <c r="B63" s="7" t="s">
        <v>16</v>
      </c>
      <c r="C63" s="7" t="s">
        <v>21</v>
      </c>
      <c r="D63" s="7">
        <v>31</v>
      </c>
      <c r="E63" s="7">
        <v>31</v>
      </c>
      <c r="F63" s="7">
        <v>106</v>
      </c>
      <c r="G63" s="7">
        <v>26</v>
      </c>
      <c r="H63" s="7">
        <v>17</v>
      </c>
      <c r="I63" s="7">
        <v>57</v>
      </c>
      <c r="J63" s="7">
        <v>106</v>
      </c>
      <c r="K63" s="7">
        <v>47</v>
      </c>
      <c r="L63" s="7">
        <v>62</v>
      </c>
      <c r="M63" s="7">
        <v>135</v>
      </c>
    </row>
    <row r="64" spans="1:13" x14ac:dyDescent="0.2">
      <c r="A64" s="2" t="s">
        <v>91</v>
      </c>
      <c r="B64" s="7" t="s">
        <v>16</v>
      </c>
      <c r="C64" s="7" t="s">
        <v>22</v>
      </c>
      <c r="D64" s="7">
        <v>77</v>
      </c>
      <c r="E64" s="7">
        <v>75</v>
      </c>
      <c r="F64" s="7">
        <v>110</v>
      </c>
      <c r="G64" s="7">
        <v>67</v>
      </c>
      <c r="H64" s="7">
        <v>32</v>
      </c>
      <c r="I64" s="7">
        <v>131</v>
      </c>
      <c r="J64" s="7">
        <v>115</v>
      </c>
      <c r="K64" s="7">
        <v>47</v>
      </c>
      <c r="L64" s="7">
        <v>123</v>
      </c>
      <c r="M64" s="7">
        <v>135</v>
      </c>
    </row>
    <row r="65" spans="1:13" x14ac:dyDescent="0.2">
      <c r="A65" s="2" t="s">
        <v>92</v>
      </c>
      <c r="B65" s="7" t="s">
        <v>16</v>
      </c>
      <c r="C65" s="7" t="s">
        <v>23</v>
      </c>
      <c r="D65" s="7">
        <v>52</v>
      </c>
      <c r="E65" s="7">
        <v>59</v>
      </c>
      <c r="F65" s="7">
        <v>92</v>
      </c>
      <c r="G65" s="7">
        <v>43</v>
      </c>
      <c r="H65" s="7">
        <v>11</v>
      </c>
      <c r="I65" s="7">
        <v>93</v>
      </c>
      <c r="J65" s="7">
        <v>120</v>
      </c>
      <c r="K65" s="7">
        <v>47</v>
      </c>
      <c r="L65" s="7">
        <v>74</v>
      </c>
      <c r="M65" s="7">
        <v>135</v>
      </c>
    </row>
    <row r="66" spans="1:13" x14ac:dyDescent="0.2">
      <c r="A66" s="2" t="s">
        <v>93</v>
      </c>
      <c r="B66" s="7" t="s">
        <v>16</v>
      </c>
      <c r="C66" s="7" t="s">
        <v>24</v>
      </c>
      <c r="D66" s="7">
        <v>99</v>
      </c>
      <c r="E66" s="7">
        <v>144</v>
      </c>
      <c r="F66" s="7">
        <v>79</v>
      </c>
      <c r="G66" s="7">
        <v>73</v>
      </c>
      <c r="H66" s="7">
        <v>20</v>
      </c>
      <c r="I66" s="7">
        <v>132</v>
      </c>
      <c r="J66" s="7">
        <v>148</v>
      </c>
      <c r="K66" s="7">
        <v>47</v>
      </c>
      <c r="L66" s="7">
        <v>85</v>
      </c>
      <c r="M66" s="7">
        <v>135</v>
      </c>
    </row>
    <row r="67" spans="1:13" x14ac:dyDescent="0.2">
      <c r="A67" s="2" t="s">
        <v>94</v>
      </c>
      <c r="B67" s="7" t="s">
        <v>16</v>
      </c>
      <c r="C67" s="7" t="s">
        <v>26</v>
      </c>
      <c r="D67" s="7">
        <v>99</v>
      </c>
      <c r="E67" s="7">
        <v>144</v>
      </c>
      <c r="F67" s="7">
        <v>79</v>
      </c>
      <c r="G67" s="7">
        <v>73</v>
      </c>
      <c r="H67" s="7">
        <v>20</v>
      </c>
      <c r="I67" s="7">
        <v>132</v>
      </c>
      <c r="J67" s="7">
        <v>148</v>
      </c>
      <c r="K67" s="7">
        <v>47</v>
      </c>
      <c r="L67" s="7">
        <v>85</v>
      </c>
      <c r="M67" s="7">
        <v>135</v>
      </c>
    </row>
    <row r="68" spans="1:13" x14ac:dyDescent="0.2">
      <c r="A68" s="2" t="s">
        <v>95</v>
      </c>
      <c r="B68" s="7" t="s">
        <v>27</v>
      </c>
      <c r="C68" s="7">
        <v>1920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7</v>
      </c>
      <c r="L68" s="7">
        <v>0</v>
      </c>
      <c r="M68" s="7">
        <v>0</v>
      </c>
    </row>
    <row r="69" spans="1:13" x14ac:dyDescent="0.2">
      <c r="A69" s="2" t="s">
        <v>96</v>
      </c>
      <c r="B69" s="7" t="s">
        <v>27</v>
      </c>
      <c r="C69" s="7" t="s">
        <v>21</v>
      </c>
      <c r="D69" s="7">
        <v>7</v>
      </c>
      <c r="E69" s="7">
        <v>7</v>
      </c>
      <c r="F69" s="7">
        <v>5</v>
      </c>
      <c r="G69" s="7">
        <v>3</v>
      </c>
      <c r="H69" s="7">
        <v>3</v>
      </c>
      <c r="I69" s="7">
        <v>10</v>
      </c>
      <c r="J69" s="7">
        <v>5</v>
      </c>
      <c r="K69" s="7">
        <v>7</v>
      </c>
      <c r="L69" s="7">
        <v>62</v>
      </c>
      <c r="M69" s="7">
        <v>0</v>
      </c>
    </row>
    <row r="70" spans="1:13" x14ac:dyDescent="0.2">
      <c r="A70" s="2" t="s">
        <v>97</v>
      </c>
      <c r="B70" s="7" t="s">
        <v>27</v>
      </c>
      <c r="C70" s="7" t="s">
        <v>22</v>
      </c>
      <c r="D70" s="7">
        <v>10</v>
      </c>
      <c r="E70" s="7">
        <v>10</v>
      </c>
      <c r="F70" s="7">
        <v>9</v>
      </c>
      <c r="G70" s="7">
        <v>5</v>
      </c>
      <c r="H70" s="7">
        <v>5</v>
      </c>
      <c r="I70" s="7">
        <v>9</v>
      </c>
      <c r="J70" s="7">
        <v>13</v>
      </c>
      <c r="K70" s="7">
        <v>7</v>
      </c>
      <c r="L70" s="7">
        <v>123</v>
      </c>
      <c r="M70" s="7">
        <v>0</v>
      </c>
    </row>
    <row r="71" spans="1:13" x14ac:dyDescent="0.2">
      <c r="A71" s="2" t="s">
        <v>98</v>
      </c>
      <c r="B71" s="7" t="s">
        <v>27</v>
      </c>
      <c r="C71" s="7" t="s">
        <v>23</v>
      </c>
      <c r="D71" s="7">
        <v>8</v>
      </c>
      <c r="E71" s="7">
        <v>22</v>
      </c>
      <c r="F71" s="7">
        <v>6</v>
      </c>
      <c r="G71" s="7">
        <v>4</v>
      </c>
      <c r="H71" s="7">
        <v>2</v>
      </c>
      <c r="I71" s="7">
        <v>24</v>
      </c>
      <c r="J71" s="7">
        <v>22</v>
      </c>
      <c r="K71" s="7">
        <v>7</v>
      </c>
      <c r="L71" s="7">
        <v>74</v>
      </c>
      <c r="M71" s="7">
        <v>0</v>
      </c>
    </row>
    <row r="72" spans="1:13" x14ac:dyDescent="0.2">
      <c r="A72" s="2" t="s">
        <v>99</v>
      </c>
      <c r="B72" s="7" t="s">
        <v>27</v>
      </c>
      <c r="C72" s="7" t="s">
        <v>24</v>
      </c>
      <c r="D72" s="7">
        <v>31</v>
      </c>
      <c r="E72" s="7">
        <v>46</v>
      </c>
      <c r="F72" s="7">
        <v>7</v>
      </c>
      <c r="G72" s="7">
        <v>2</v>
      </c>
      <c r="H72" s="7">
        <v>2</v>
      </c>
      <c r="I72" s="7">
        <v>43</v>
      </c>
      <c r="J72" s="7">
        <v>42</v>
      </c>
      <c r="K72" s="7">
        <v>7</v>
      </c>
      <c r="L72" s="7">
        <v>85</v>
      </c>
      <c r="M72" s="7">
        <v>0</v>
      </c>
    </row>
    <row r="73" spans="1:13" x14ac:dyDescent="0.2">
      <c r="A73" s="2" t="s">
        <v>100</v>
      </c>
      <c r="B73" s="7" t="s">
        <v>27</v>
      </c>
      <c r="C73" s="7" t="s">
        <v>26</v>
      </c>
      <c r="D73" s="7">
        <v>31</v>
      </c>
      <c r="E73" s="7">
        <v>46</v>
      </c>
      <c r="F73" s="7">
        <v>7</v>
      </c>
      <c r="G73" s="7">
        <v>2</v>
      </c>
      <c r="H73" s="7">
        <v>2</v>
      </c>
      <c r="I73" s="7">
        <v>43</v>
      </c>
      <c r="J73" s="7">
        <v>42</v>
      </c>
      <c r="K73" s="7">
        <v>7</v>
      </c>
      <c r="L73" s="7">
        <v>85</v>
      </c>
      <c r="M73" s="7">
        <v>0</v>
      </c>
    </row>
    <row r="74" spans="1:13" x14ac:dyDescent="0.2">
      <c r="A74" s="2" t="s">
        <v>101</v>
      </c>
      <c r="B74" s="7" t="s">
        <v>16</v>
      </c>
      <c r="C74" s="7">
        <v>1920</v>
      </c>
      <c r="D74" s="7">
        <v>39</v>
      </c>
      <c r="E74" s="7">
        <v>39</v>
      </c>
      <c r="F74" s="7">
        <v>51</v>
      </c>
      <c r="G74" s="7">
        <v>32</v>
      </c>
      <c r="H74" s="7">
        <v>26</v>
      </c>
      <c r="I74" s="7">
        <v>23</v>
      </c>
      <c r="J74" s="7">
        <v>39</v>
      </c>
      <c r="K74" s="7">
        <v>47</v>
      </c>
      <c r="L74" s="7">
        <v>47</v>
      </c>
      <c r="M74" s="7">
        <v>135</v>
      </c>
    </row>
    <row r="75" spans="1:13" x14ac:dyDescent="0.2">
      <c r="A75" s="2" t="s">
        <v>102</v>
      </c>
      <c r="B75" s="7" t="s">
        <v>16</v>
      </c>
      <c r="C75" s="7" t="s">
        <v>21</v>
      </c>
      <c r="D75" s="7">
        <v>31</v>
      </c>
      <c r="E75" s="7">
        <v>31</v>
      </c>
      <c r="F75" s="7">
        <v>106</v>
      </c>
      <c r="G75" s="7">
        <v>26</v>
      </c>
      <c r="H75" s="7">
        <v>17</v>
      </c>
      <c r="I75" s="7">
        <v>57</v>
      </c>
      <c r="J75" s="7">
        <v>106</v>
      </c>
      <c r="K75" s="7">
        <v>47</v>
      </c>
      <c r="L75" s="7">
        <v>62</v>
      </c>
      <c r="M75" s="7">
        <v>135</v>
      </c>
    </row>
    <row r="76" spans="1:13" x14ac:dyDescent="0.2">
      <c r="A76" s="2" t="s">
        <v>103</v>
      </c>
      <c r="B76" s="7" t="s">
        <v>16</v>
      </c>
      <c r="C76" s="7" t="s">
        <v>22</v>
      </c>
      <c r="D76" s="7">
        <v>77</v>
      </c>
      <c r="E76" s="7">
        <v>75</v>
      </c>
      <c r="F76" s="7">
        <v>110</v>
      </c>
      <c r="G76" s="7">
        <v>67</v>
      </c>
      <c r="H76" s="7">
        <v>32</v>
      </c>
      <c r="I76" s="7">
        <v>131</v>
      </c>
      <c r="J76" s="7">
        <v>115</v>
      </c>
      <c r="K76" s="7">
        <v>47</v>
      </c>
      <c r="L76" s="7">
        <v>123</v>
      </c>
      <c r="M76" s="7">
        <v>135</v>
      </c>
    </row>
    <row r="77" spans="1:13" x14ac:dyDescent="0.2">
      <c r="A77" s="2" t="s">
        <v>104</v>
      </c>
      <c r="B77" s="7" t="s">
        <v>16</v>
      </c>
      <c r="C77" s="7" t="s">
        <v>23</v>
      </c>
      <c r="D77" s="7">
        <v>69</v>
      </c>
      <c r="E77" s="7">
        <v>84</v>
      </c>
      <c r="F77" s="7">
        <v>84</v>
      </c>
      <c r="G77" s="7">
        <v>34</v>
      </c>
      <c r="H77" s="7">
        <v>21</v>
      </c>
      <c r="I77" s="7">
        <v>90</v>
      </c>
      <c r="J77" s="7">
        <v>104</v>
      </c>
      <c r="K77" s="7">
        <v>47</v>
      </c>
      <c r="L77" s="7">
        <v>73</v>
      </c>
      <c r="M77" s="7">
        <v>135</v>
      </c>
    </row>
    <row r="78" spans="1:13" x14ac:dyDescent="0.2">
      <c r="A78" s="2" t="s">
        <v>105</v>
      </c>
      <c r="B78" s="7" t="s">
        <v>16</v>
      </c>
      <c r="C78" s="7" t="s">
        <v>24</v>
      </c>
      <c r="D78" s="7">
        <v>99</v>
      </c>
      <c r="E78" s="7">
        <v>144</v>
      </c>
      <c r="F78" s="7">
        <v>79</v>
      </c>
      <c r="G78" s="7">
        <v>73</v>
      </c>
      <c r="H78" s="7">
        <v>20</v>
      </c>
      <c r="I78" s="7">
        <v>132</v>
      </c>
      <c r="J78" s="7">
        <v>148</v>
      </c>
      <c r="K78" s="7">
        <v>47</v>
      </c>
      <c r="L78" s="7">
        <v>85</v>
      </c>
      <c r="M78" s="7">
        <v>135</v>
      </c>
    </row>
    <row r="79" spans="1:13" x14ac:dyDescent="0.2">
      <c r="A79" s="2" t="s">
        <v>106</v>
      </c>
      <c r="B79" s="7" t="s">
        <v>16</v>
      </c>
      <c r="C79" s="7" t="s">
        <v>26</v>
      </c>
      <c r="D79" s="7">
        <v>99</v>
      </c>
      <c r="E79" s="7">
        <v>144</v>
      </c>
      <c r="F79" s="7">
        <v>79</v>
      </c>
      <c r="G79" s="7">
        <v>73</v>
      </c>
      <c r="H79" s="7">
        <v>20</v>
      </c>
      <c r="I79" s="7">
        <v>132</v>
      </c>
      <c r="J79" s="7">
        <v>148</v>
      </c>
      <c r="K79" s="7">
        <v>47</v>
      </c>
      <c r="L79" s="7">
        <v>85</v>
      </c>
      <c r="M79" s="7">
        <v>135</v>
      </c>
    </row>
    <row r="80" spans="1:13" x14ac:dyDescent="0.2">
      <c r="A80" s="2" t="s">
        <v>107</v>
      </c>
      <c r="B80" s="7" t="s">
        <v>27</v>
      </c>
      <c r="C80" s="7">
        <v>1920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7</v>
      </c>
      <c r="L80" s="7">
        <v>0</v>
      </c>
      <c r="M80" s="7">
        <v>0</v>
      </c>
    </row>
    <row r="81" spans="1:13" x14ac:dyDescent="0.2">
      <c r="A81" s="2" t="s">
        <v>108</v>
      </c>
      <c r="B81" s="7" t="s">
        <v>27</v>
      </c>
      <c r="C81" s="7" t="s">
        <v>21</v>
      </c>
      <c r="D81" s="7">
        <v>7</v>
      </c>
      <c r="E81" s="7">
        <v>7</v>
      </c>
      <c r="F81" s="7">
        <v>5</v>
      </c>
      <c r="G81" s="7">
        <v>3</v>
      </c>
      <c r="H81" s="7">
        <v>3</v>
      </c>
      <c r="I81" s="7">
        <v>10</v>
      </c>
      <c r="J81" s="7">
        <v>5</v>
      </c>
      <c r="K81" s="7">
        <v>7</v>
      </c>
      <c r="L81" s="7">
        <v>62</v>
      </c>
      <c r="M81" s="7">
        <v>0</v>
      </c>
    </row>
    <row r="82" spans="1:13" x14ac:dyDescent="0.2">
      <c r="A82" s="2" t="s">
        <v>109</v>
      </c>
      <c r="B82" s="7" t="s">
        <v>27</v>
      </c>
      <c r="C82" s="7" t="s">
        <v>22</v>
      </c>
      <c r="D82" s="7">
        <v>10</v>
      </c>
      <c r="E82" s="7">
        <v>10</v>
      </c>
      <c r="F82" s="7">
        <v>9</v>
      </c>
      <c r="G82" s="7">
        <v>5</v>
      </c>
      <c r="H82" s="7">
        <v>5</v>
      </c>
      <c r="I82" s="7">
        <v>9</v>
      </c>
      <c r="J82" s="7">
        <v>13</v>
      </c>
      <c r="K82" s="7">
        <v>7</v>
      </c>
      <c r="L82" s="7">
        <v>123</v>
      </c>
      <c r="M82" s="7">
        <v>0</v>
      </c>
    </row>
    <row r="83" spans="1:13" x14ac:dyDescent="0.2">
      <c r="A83" s="2" t="s">
        <v>110</v>
      </c>
      <c r="B83" s="7" t="s">
        <v>27</v>
      </c>
      <c r="C83" s="7" t="s">
        <v>23</v>
      </c>
      <c r="D83" s="7">
        <v>12</v>
      </c>
      <c r="E83" s="7">
        <v>26</v>
      </c>
      <c r="F83" s="7">
        <v>7</v>
      </c>
      <c r="G83" s="7">
        <v>3</v>
      </c>
      <c r="H83" s="7">
        <v>3</v>
      </c>
      <c r="I83" s="7">
        <v>24</v>
      </c>
      <c r="J83" s="7">
        <v>23</v>
      </c>
      <c r="K83" s="7">
        <v>7</v>
      </c>
      <c r="L83" s="7">
        <v>73</v>
      </c>
      <c r="M83" s="7">
        <v>0</v>
      </c>
    </row>
    <row r="84" spans="1:13" x14ac:dyDescent="0.2">
      <c r="A84" s="2" t="s">
        <v>111</v>
      </c>
      <c r="B84" s="7" t="s">
        <v>27</v>
      </c>
      <c r="C84" s="7" t="s">
        <v>24</v>
      </c>
      <c r="D84" s="7">
        <v>31</v>
      </c>
      <c r="E84" s="7">
        <v>46</v>
      </c>
      <c r="F84" s="7">
        <v>7</v>
      </c>
      <c r="G84" s="7">
        <v>2</v>
      </c>
      <c r="H84" s="7">
        <v>2</v>
      </c>
      <c r="I84" s="7">
        <v>43</v>
      </c>
      <c r="J84" s="7">
        <v>42</v>
      </c>
      <c r="K84" s="7">
        <v>7</v>
      </c>
      <c r="L84" s="7">
        <v>85</v>
      </c>
      <c r="M84" s="7">
        <v>0</v>
      </c>
    </row>
    <row r="85" spans="1:13" x14ac:dyDescent="0.2">
      <c r="A85" s="2" t="s">
        <v>112</v>
      </c>
      <c r="B85" s="7" t="s">
        <v>27</v>
      </c>
      <c r="C85" s="7" t="s">
        <v>26</v>
      </c>
      <c r="D85" s="7">
        <v>31</v>
      </c>
      <c r="E85" s="7">
        <v>46</v>
      </c>
      <c r="F85" s="7">
        <v>7</v>
      </c>
      <c r="G85" s="7">
        <v>2</v>
      </c>
      <c r="H85" s="7">
        <v>2</v>
      </c>
      <c r="I85" s="7">
        <v>43</v>
      </c>
      <c r="J85" s="7">
        <v>42</v>
      </c>
      <c r="K85" s="7">
        <v>7</v>
      </c>
      <c r="L85" s="7">
        <v>85</v>
      </c>
      <c r="M85" s="7">
        <v>0</v>
      </c>
    </row>
    <row r="86" spans="1:13" x14ac:dyDescent="0.2">
      <c r="A86" s="2" t="s">
        <v>113</v>
      </c>
      <c r="B86" s="7" t="s">
        <v>16</v>
      </c>
      <c r="C86" s="7">
        <v>1920</v>
      </c>
      <c r="D86" s="7">
        <v>77</v>
      </c>
      <c r="E86" s="7">
        <v>77</v>
      </c>
      <c r="F86" s="7">
        <v>81</v>
      </c>
      <c r="G86" s="7">
        <v>51</v>
      </c>
      <c r="H86" s="7">
        <v>0</v>
      </c>
      <c r="I86" s="7">
        <v>94</v>
      </c>
      <c r="J86" s="7">
        <v>62</v>
      </c>
      <c r="K86" s="7">
        <v>47</v>
      </c>
      <c r="L86" s="7">
        <v>47</v>
      </c>
      <c r="M86" s="7">
        <v>135</v>
      </c>
    </row>
    <row r="87" spans="1:13" x14ac:dyDescent="0.2">
      <c r="A87" s="2" t="s">
        <v>114</v>
      </c>
      <c r="B87" s="7" t="s">
        <v>16</v>
      </c>
      <c r="C87" s="7" t="s">
        <v>21</v>
      </c>
      <c r="D87" s="7">
        <v>43</v>
      </c>
      <c r="E87" s="7">
        <v>43</v>
      </c>
      <c r="F87" s="7">
        <v>118</v>
      </c>
      <c r="G87" s="7">
        <v>42</v>
      </c>
      <c r="H87" s="7">
        <v>0</v>
      </c>
      <c r="I87" s="7">
        <v>115</v>
      </c>
      <c r="J87" s="7">
        <v>118</v>
      </c>
      <c r="K87" s="7">
        <v>47</v>
      </c>
      <c r="L87" s="7">
        <v>62</v>
      </c>
      <c r="M87" s="7">
        <v>135</v>
      </c>
    </row>
    <row r="88" spans="1:13" x14ac:dyDescent="0.2">
      <c r="A88" s="2" t="s">
        <v>115</v>
      </c>
      <c r="B88" s="7" t="s">
        <v>16</v>
      </c>
      <c r="C88" s="7" t="s">
        <v>22</v>
      </c>
      <c r="D88" s="7">
        <v>71</v>
      </c>
      <c r="E88" s="7">
        <v>71</v>
      </c>
      <c r="F88" s="7">
        <v>108</v>
      </c>
      <c r="G88" s="7">
        <v>67</v>
      </c>
      <c r="H88" s="7">
        <v>0</v>
      </c>
      <c r="I88" s="7">
        <v>126</v>
      </c>
      <c r="J88" s="7">
        <v>110</v>
      </c>
      <c r="K88" s="7">
        <v>47</v>
      </c>
      <c r="L88" s="7">
        <v>123</v>
      </c>
      <c r="M88" s="7">
        <v>135</v>
      </c>
    </row>
    <row r="89" spans="1:13" x14ac:dyDescent="0.2">
      <c r="A89" s="2" t="s">
        <v>116</v>
      </c>
      <c r="B89" s="7" t="s">
        <v>16</v>
      </c>
      <c r="C89" s="7" t="s">
        <v>23</v>
      </c>
      <c r="D89" s="7">
        <v>47</v>
      </c>
      <c r="E89" s="7">
        <v>47</v>
      </c>
      <c r="F89" s="7">
        <v>92</v>
      </c>
      <c r="G89" s="7">
        <v>52</v>
      </c>
      <c r="H89" s="7">
        <v>0</v>
      </c>
      <c r="I89" s="7">
        <v>73</v>
      </c>
      <c r="J89" s="7">
        <v>136</v>
      </c>
      <c r="K89" s="7">
        <v>47</v>
      </c>
      <c r="L89" s="7">
        <v>79</v>
      </c>
      <c r="M89" s="7">
        <v>135</v>
      </c>
    </row>
    <row r="90" spans="1:13" x14ac:dyDescent="0.2">
      <c r="A90" s="2" t="s">
        <v>117</v>
      </c>
      <c r="B90" s="7" t="s">
        <v>16</v>
      </c>
      <c r="C90" s="7" t="s">
        <v>24</v>
      </c>
      <c r="D90" s="7">
        <v>67</v>
      </c>
      <c r="E90" s="7">
        <v>147</v>
      </c>
      <c r="F90" s="7">
        <v>90</v>
      </c>
      <c r="G90" s="7">
        <v>52</v>
      </c>
      <c r="H90" s="7">
        <v>20</v>
      </c>
      <c r="I90" s="7">
        <v>99</v>
      </c>
      <c r="J90" s="7">
        <v>136</v>
      </c>
      <c r="K90" s="7">
        <v>47</v>
      </c>
      <c r="L90" s="7">
        <v>85</v>
      </c>
      <c r="M90" s="7">
        <v>135</v>
      </c>
    </row>
    <row r="91" spans="1:13" x14ac:dyDescent="0.2">
      <c r="A91" s="2" t="s">
        <v>118</v>
      </c>
      <c r="B91" s="7" t="s">
        <v>16</v>
      </c>
      <c r="C91" s="7" t="s">
        <v>26</v>
      </c>
      <c r="D91" s="7">
        <v>67</v>
      </c>
      <c r="E91" s="7">
        <v>147</v>
      </c>
      <c r="F91" s="7">
        <v>90</v>
      </c>
      <c r="G91" s="7">
        <v>52</v>
      </c>
      <c r="H91" s="7">
        <v>20</v>
      </c>
      <c r="I91" s="7">
        <v>99</v>
      </c>
      <c r="J91" s="7">
        <v>136</v>
      </c>
      <c r="K91" s="7">
        <v>47</v>
      </c>
      <c r="L91" s="7">
        <v>85</v>
      </c>
      <c r="M91" s="7">
        <v>135</v>
      </c>
    </row>
    <row r="92" spans="1:13" x14ac:dyDescent="0.2">
      <c r="A92" s="2" t="s">
        <v>119</v>
      </c>
      <c r="B92" s="7" t="s">
        <v>27</v>
      </c>
      <c r="C92" s="7">
        <v>1920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7</v>
      </c>
      <c r="L92" s="7">
        <v>0</v>
      </c>
      <c r="M92" s="7">
        <v>0</v>
      </c>
    </row>
    <row r="93" spans="1:13" x14ac:dyDescent="0.2">
      <c r="A93" s="2" t="s">
        <v>120</v>
      </c>
      <c r="B93" s="7" t="s">
        <v>27</v>
      </c>
      <c r="C93" s="7" t="s">
        <v>21</v>
      </c>
      <c r="D93" s="7">
        <v>5</v>
      </c>
      <c r="E93" s="7">
        <v>5</v>
      </c>
      <c r="F93" s="7">
        <v>3</v>
      </c>
      <c r="G93" s="7">
        <v>3</v>
      </c>
      <c r="H93" s="7">
        <v>0</v>
      </c>
      <c r="I93" s="7">
        <v>8</v>
      </c>
      <c r="J93" s="7">
        <v>3</v>
      </c>
      <c r="K93" s="7">
        <v>7</v>
      </c>
      <c r="L93" s="7">
        <v>31</v>
      </c>
      <c r="M93" s="7">
        <v>0</v>
      </c>
    </row>
    <row r="94" spans="1:13" x14ac:dyDescent="0.2">
      <c r="A94" s="2" t="s">
        <v>121</v>
      </c>
      <c r="B94" s="7" t="s">
        <v>27</v>
      </c>
      <c r="C94" s="7" t="s">
        <v>22</v>
      </c>
      <c r="D94" s="7">
        <v>5</v>
      </c>
      <c r="E94" s="7">
        <v>5</v>
      </c>
      <c r="F94" s="7">
        <v>4</v>
      </c>
      <c r="G94" s="7">
        <v>5</v>
      </c>
      <c r="H94" s="7">
        <v>0</v>
      </c>
      <c r="I94" s="7">
        <v>4</v>
      </c>
      <c r="J94" s="7">
        <v>10</v>
      </c>
      <c r="K94" s="7">
        <v>7</v>
      </c>
      <c r="L94" s="7">
        <v>123</v>
      </c>
      <c r="M94" s="7">
        <v>0</v>
      </c>
    </row>
    <row r="95" spans="1:13" x14ac:dyDescent="0.2">
      <c r="A95" s="2" t="s">
        <v>122</v>
      </c>
      <c r="B95" s="7" t="s">
        <v>27</v>
      </c>
      <c r="C95" s="7" t="s">
        <v>23</v>
      </c>
      <c r="D95" s="7">
        <v>8</v>
      </c>
      <c r="E95" s="7">
        <v>22</v>
      </c>
      <c r="F95" s="7">
        <v>4</v>
      </c>
      <c r="G95" s="7">
        <v>4</v>
      </c>
      <c r="H95" s="7">
        <v>0</v>
      </c>
      <c r="I95" s="7">
        <v>24</v>
      </c>
      <c r="J95" s="7">
        <v>21</v>
      </c>
      <c r="K95" s="7">
        <v>7</v>
      </c>
      <c r="L95" s="7">
        <v>79</v>
      </c>
      <c r="M95" s="7">
        <v>0</v>
      </c>
    </row>
    <row r="96" spans="1:13" x14ac:dyDescent="0.2">
      <c r="A96" s="2" t="s">
        <v>123</v>
      </c>
      <c r="B96" s="7" t="s">
        <v>27</v>
      </c>
      <c r="C96" s="7" t="s">
        <v>24</v>
      </c>
      <c r="D96" s="7">
        <v>26</v>
      </c>
      <c r="E96" s="7">
        <v>40</v>
      </c>
      <c r="F96" s="7">
        <v>4</v>
      </c>
      <c r="G96" s="7">
        <v>4</v>
      </c>
      <c r="H96" s="7">
        <v>0</v>
      </c>
      <c r="I96" s="7">
        <v>50</v>
      </c>
      <c r="J96" s="7">
        <v>31</v>
      </c>
      <c r="K96" s="7">
        <v>7</v>
      </c>
      <c r="L96" s="7">
        <v>85</v>
      </c>
      <c r="M96" s="7">
        <v>0</v>
      </c>
    </row>
    <row r="97" spans="1:13" x14ac:dyDescent="0.2">
      <c r="A97" s="2" t="s">
        <v>124</v>
      </c>
      <c r="B97" s="7" t="s">
        <v>27</v>
      </c>
      <c r="C97" s="7" t="s">
        <v>26</v>
      </c>
      <c r="D97" s="7">
        <v>26</v>
      </c>
      <c r="E97" s="7">
        <v>40</v>
      </c>
      <c r="F97" s="7">
        <v>4</v>
      </c>
      <c r="G97" s="7">
        <v>4</v>
      </c>
      <c r="H97" s="7">
        <v>0</v>
      </c>
      <c r="I97" s="7">
        <v>50</v>
      </c>
      <c r="J97" s="7">
        <v>31</v>
      </c>
      <c r="K97" s="7">
        <v>7</v>
      </c>
      <c r="L97" s="7">
        <v>85</v>
      </c>
      <c r="M97" s="7">
        <v>0</v>
      </c>
    </row>
    <row r="98" spans="1:13" x14ac:dyDescent="0.2">
      <c r="A98" s="2" t="s">
        <v>125</v>
      </c>
      <c r="B98" s="7" t="s">
        <v>16</v>
      </c>
      <c r="C98" s="7">
        <v>1920</v>
      </c>
      <c r="D98" s="7">
        <v>57</v>
      </c>
      <c r="E98" s="7">
        <v>57</v>
      </c>
      <c r="F98" s="7">
        <v>64</v>
      </c>
      <c r="G98" s="7">
        <v>39</v>
      </c>
      <c r="H98" s="7">
        <v>32</v>
      </c>
      <c r="I98" s="7">
        <v>29</v>
      </c>
      <c r="J98" s="7">
        <v>39</v>
      </c>
      <c r="K98" s="7">
        <v>47</v>
      </c>
      <c r="L98" s="7">
        <v>47</v>
      </c>
      <c r="M98" s="7">
        <v>135</v>
      </c>
    </row>
    <row r="99" spans="1:13" x14ac:dyDescent="0.2">
      <c r="A99" s="2" t="s">
        <v>126</v>
      </c>
      <c r="B99" s="7" t="s">
        <v>16</v>
      </c>
      <c r="C99" s="7" t="s">
        <v>21</v>
      </c>
      <c r="D99" s="7">
        <v>31</v>
      </c>
      <c r="E99" s="7">
        <v>31</v>
      </c>
      <c r="F99" s="7">
        <v>106</v>
      </c>
      <c r="G99" s="7">
        <v>26</v>
      </c>
      <c r="H99" s="7">
        <v>17</v>
      </c>
      <c r="I99" s="7">
        <v>57</v>
      </c>
      <c r="J99" s="7">
        <v>106</v>
      </c>
      <c r="K99" s="7">
        <v>47</v>
      </c>
      <c r="L99" s="7">
        <v>62</v>
      </c>
      <c r="M99" s="7">
        <v>135</v>
      </c>
    </row>
    <row r="100" spans="1:13" x14ac:dyDescent="0.2">
      <c r="A100" s="2" t="s">
        <v>127</v>
      </c>
      <c r="B100" s="7" t="s">
        <v>16</v>
      </c>
      <c r="C100" s="7" t="s">
        <v>22</v>
      </c>
      <c r="D100" s="7">
        <v>36</v>
      </c>
      <c r="E100" s="7">
        <v>35</v>
      </c>
      <c r="F100" s="7">
        <v>110</v>
      </c>
      <c r="G100" s="7">
        <v>34</v>
      </c>
      <c r="H100" s="7">
        <v>21</v>
      </c>
      <c r="I100" s="7">
        <v>114</v>
      </c>
      <c r="J100" s="7">
        <v>113</v>
      </c>
      <c r="K100" s="7">
        <v>47</v>
      </c>
      <c r="L100" s="7">
        <v>62</v>
      </c>
      <c r="M100" s="7">
        <v>135</v>
      </c>
    </row>
    <row r="101" spans="1:13" x14ac:dyDescent="0.2">
      <c r="A101" s="2" t="s">
        <v>128</v>
      </c>
      <c r="B101" s="7" t="s">
        <v>16</v>
      </c>
      <c r="C101" s="7" t="s">
        <v>23</v>
      </c>
      <c r="D101" s="7">
        <v>57</v>
      </c>
      <c r="E101" s="7">
        <v>71</v>
      </c>
      <c r="F101" s="7">
        <v>91</v>
      </c>
      <c r="G101" s="7">
        <v>34</v>
      </c>
      <c r="H101" s="7">
        <v>21</v>
      </c>
      <c r="I101" s="7">
        <v>113</v>
      </c>
      <c r="J101" s="7">
        <v>104</v>
      </c>
      <c r="K101" s="7">
        <v>47</v>
      </c>
      <c r="L101" s="7">
        <v>69</v>
      </c>
      <c r="M101" s="7">
        <v>135</v>
      </c>
    </row>
    <row r="102" spans="1:13" x14ac:dyDescent="0.2">
      <c r="A102" s="2" t="s">
        <v>129</v>
      </c>
      <c r="B102" s="7" t="s">
        <v>16</v>
      </c>
      <c r="C102" s="7" t="s">
        <v>24</v>
      </c>
      <c r="D102" s="7">
        <v>112</v>
      </c>
      <c r="E102" s="7">
        <v>162</v>
      </c>
      <c r="F102" s="7">
        <v>75</v>
      </c>
      <c r="G102" s="7">
        <v>73</v>
      </c>
      <c r="H102" s="7">
        <v>20</v>
      </c>
      <c r="I102" s="7">
        <v>165</v>
      </c>
      <c r="J102" s="7">
        <v>161</v>
      </c>
      <c r="K102" s="7">
        <v>47</v>
      </c>
      <c r="L102" s="7">
        <v>85</v>
      </c>
      <c r="M102" s="7">
        <v>135</v>
      </c>
    </row>
    <row r="103" spans="1:13" x14ac:dyDescent="0.2">
      <c r="A103" s="2" t="s">
        <v>130</v>
      </c>
      <c r="B103" s="7" t="s">
        <v>16</v>
      </c>
      <c r="C103" s="7" t="s">
        <v>26</v>
      </c>
      <c r="D103" s="7">
        <v>112</v>
      </c>
      <c r="E103" s="7">
        <v>162</v>
      </c>
      <c r="F103" s="7">
        <v>75</v>
      </c>
      <c r="G103" s="7">
        <v>73</v>
      </c>
      <c r="H103" s="7">
        <v>20</v>
      </c>
      <c r="I103" s="7">
        <v>165</v>
      </c>
      <c r="J103" s="7">
        <v>161</v>
      </c>
      <c r="K103" s="7">
        <v>47</v>
      </c>
      <c r="L103" s="7">
        <v>85</v>
      </c>
      <c r="M103" s="7">
        <v>135</v>
      </c>
    </row>
    <row r="104" spans="1:13" x14ac:dyDescent="0.2">
      <c r="A104" s="2" t="s">
        <v>131</v>
      </c>
      <c r="B104" s="7" t="s">
        <v>27</v>
      </c>
      <c r="C104" s="7">
        <v>1920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7</v>
      </c>
      <c r="L104" s="7">
        <v>0</v>
      </c>
      <c r="M104" s="7">
        <v>0</v>
      </c>
    </row>
    <row r="105" spans="1:13" x14ac:dyDescent="0.2">
      <c r="A105" s="2" t="s">
        <v>132</v>
      </c>
      <c r="B105" s="7" t="s">
        <v>27</v>
      </c>
      <c r="C105" s="7" t="s">
        <v>21</v>
      </c>
      <c r="D105" s="7">
        <v>7</v>
      </c>
      <c r="E105" s="7">
        <v>7</v>
      </c>
      <c r="F105" s="7">
        <v>5</v>
      </c>
      <c r="G105" s="7">
        <v>3</v>
      </c>
      <c r="H105" s="7">
        <v>3</v>
      </c>
      <c r="I105" s="7">
        <v>10</v>
      </c>
      <c r="J105" s="7">
        <v>5</v>
      </c>
      <c r="K105" s="7">
        <v>7</v>
      </c>
      <c r="L105" s="7">
        <v>62</v>
      </c>
      <c r="M105" s="7">
        <v>0</v>
      </c>
    </row>
    <row r="106" spans="1:13" x14ac:dyDescent="0.2">
      <c r="A106" s="2" t="s">
        <v>133</v>
      </c>
      <c r="B106" s="7" t="s">
        <v>27</v>
      </c>
      <c r="C106" s="7" t="s">
        <v>22</v>
      </c>
      <c r="D106" s="7">
        <v>7</v>
      </c>
      <c r="E106" s="7">
        <v>7</v>
      </c>
      <c r="F106" s="7">
        <v>5</v>
      </c>
      <c r="G106" s="7">
        <v>2</v>
      </c>
      <c r="H106" s="7">
        <v>2</v>
      </c>
      <c r="I106" s="7">
        <v>9</v>
      </c>
      <c r="J106" s="7">
        <v>11</v>
      </c>
      <c r="K106" s="7">
        <v>7</v>
      </c>
      <c r="L106" s="7">
        <v>62</v>
      </c>
      <c r="M106" s="7">
        <v>0</v>
      </c>
    </row>
    <row r="107" spans="1:13" x14ac:dyDescent="0.2">
      <c r="A107" s="2" t="s">
        <v>134</v>
      </c>
      <c r="B107" s="7" t="s">
        <v>27</v>
      </c>
      <c r="C107" s="7" t="s">
        <v>23</v>
      </c>
      <c r="D107" s="7">
        <v>12</v>
      </c>
      <c r="E107" s="7">
        <v>26</v>
      </c>
      <c r="F107" s="7">
        <v>7</v>
      </c>
      <c r="G107" s="7">
        <v>3</v>
      </c>
      <c r="H107" s="7">
        <v>3</v>
      </c>
      <c r="I107" s="7">
        <v>24</v>
      </c>
      <c r="J107" s="7">
        <v>23</v>
      </c>
      <c r="K107" s="7">
        <v>7</v>
      </c>
      <c r="L107" s="7">
        <v>69</v>
      </c>
      <c r="M107" s="7">
        <v>0</v>
      </c>
    </row>
    <row r="108" spans="1:13" x14ac:dyDescent="0.2">
      <c r="A108" s="2" t="s">
        <v>135</v>
      </c>
      <c r="B108" s="7" t="s">
        <v>27</v>
      </c>
      <c r="C108" s="7" t="s">
        <v>24</v>
      </c>
      <c r="D108" s="7">
        <v>35</v>
      </c>
      <c r="E108" s="7">
        <v>49</v>
      </c>
      <c r="F108" s="7">
        <v>8</v>
      </c>
      <c r="G108" s="7">
        <v>5</v>
      </c>
      <c r="H108" s="7">
        <v>5</v>
      </c>
      <c r="I108" s="7">
        <v>47</v>
      </c>
      <c r="J108" s="7">
        <v>44</v>
      </c>
      <c r="K108" s="7">
        <v>7</v>
      </c>
      <c r="L108" s="7">
        <v>85</v>
      </c>
      <c r="M108" s="7">
        <v>0</v>
      </c>
    </row>
    <row r="109" spans="1:13" x14ac:dyDescent="0.2">
      <c r="A109" s="2" t="s">
        <v>136</v>
      </c>
      <c r="B109" s="7" t="s">
        <v>27</v>
      </c>
      <c r="C109" s="7" t="s">
        <v>26</v>
      </c>
      <c r="D109" s="7">
        <v>35</v>
      </c>
      <c r="E109" s="7">
        <v>49</v>
      </c>
      <c r="F109" s="7">
        <v>8</v>
      </c>
      <c r="G109" s="7">
        <v>5</v>
      </c>
      <c r="H109" s="7">
        <v>5</v>
      </c>
      <c r="I109" s="7">
        <v>47</v>
      </c>
      <c r="J109" s="7">
        <v>44</v>
      </c>
      <c r="K109" s="7">
        <v>7</v>
      </c>
      <c r="L109" s="7">
        <v>85</v>
      </c>
      <c r="M109" s="7">
        <v>0</v>
      </c>
    </row>
    <row r="110" spans="1:13" x14ac:dyDescent="0.2">
      <c r="A110" s="2" t="s">
        <v>137</v>
      </c>
      <c r="B110" s="7" t="s">
        <v>16</v>
      </c>
      <c r="C110" s="7">
        <v>1920</v>
      </c>
      <c r="D110" s="7">
        <v>57</v>
      </c>
      <c r="E110" s="7">
        <v>57</v>
      </c>
      <c r="F110" s="7">
        <v>64</v>
      </c>
      <c r="G110" s="7">
        <v>39</v>
      </c>
      <c r="H110" s="7">
        <v>32</v>
      </c>
      <c r="I110" s="7">
        <v>29</v>
      </c>
      <c r="J110" s="7">
        <v>39</v>
      </c>
      <c r="K110" s="7">
        <v>47</v>
      </c>
      <c r="L110" s="7">
        <v>47</v>
      </c>
      <c r="M110" s="7">
        <v>135</v>
      </c>
    </row>
    <row r="111" spans="1:13" x14ac:dyDescent="0.2">
      <c r="A111" s="2" t="s">
        <v>138</v>
      </c>
      <c r="B111" s="7" t="s">
        <v>16</v>
      </c>
      <c r="C111" s="7" t="s">
        <v>21</v>
      </c>
      <c r="D111" s="7">
        <v>34</v>
      </c>
      <c r="E111" s="7">
        <v>34</v>
      </c>
      <c r="F111" s="7">
        <v>113</v>
      </c>
      <c r="G111" s="7">
        <v>32</v>
      </c>
      <c r="H111" s="7">
        <v>20</v>
      </c>
      <c r="I111" s="7">
        <v>57</v>
      </c>
      <c r="J111" s="7">
        <v>113</v>
      </c>
      <c r="K111" s="7">
        <v>47</v>
      </c>
      <c r="L111" s="7">
        <v>62</v>
      </c>
      <c r="M111" s="7">
        <v>135</v>
      </c>
    </row>
    <row r="112" spans="1:13" x14ac:dyDescent="0.2">
      <c r="A112" s="2" t="s">
        <v>139</v>
      </c>
      <c r="B112" s="7" t="s">
        <v>16</v>
      </c>
      <c r="C112" s="7" t="s">
        <v>22</v>
      </c>
      <c r="D112" s="7">
        <v>36</v>
      </c>
      <c r="E112" s="7">
        <v>35</v>
      </c>
      <c r="F112" s="7">
        <v>110</v>
      </c>
      <c r="G112" s="7">
        <v>34</v>
      </c>
      <c r="H112" s="7">
        <v>21</v>
      </c>
      <c r="I112" s="7">
        <v>113</v>
      </c>
      <c r="J112" s="7">
        <v>113</v>
      </c>
      <c r="K112" s="7">
        <v>47</v>
      </c>
      <c r="L112" s="7">
        <v>123</v>
      </c>
      <c r="M112" s="7">
        <v>135</v>
      </c>
    </row>
    <row r="113" spans="1:13" x14ac:dyDescent="0.2">
      <c r="A113" s="2" t="s">
        <v>140</v>
      </c>
      <c r="B113" s="7" t="s">
        <v>16</v>
      </c>
      <c r="C113" s="7" t="s">
        <v>23</v>
      </c>
      <c r="D113" s="7">
        <v>57</v>
      </c>
      <c r="E113" s="7">
        <v>71</v>
      </c>
      <c r="F113" s="7">
        <v>91</v>
      </c>
      <c r="G113" s="7">
        <v>34</v>
      </c>
      <c r="H113" s="7">
        <v>21</v>
      </c>
      <c r="I113" s="7">
        <v>113</v>
      </c>
      <c r="J113" s="7">
        <v>104</v>
      </c>
      <c r="K113" s="7">
        <v>47</v>
      </c>
      <c r="L113" s="7">
        <v>69</v>
      </c>
      <c r="M113" s="7">
        <v>135</v>
      </c>
    </row>
    <row r="114" spans="1:13" x14ac:dyDescent="0.2">
      <c r="A114" s="2" t="s">
        <v>141</v>
      </c>
      <c r="B114" s="7" t="s">
        <v>16</v>
      </c>
      <c r="C114" s="7" t="s">
        <v>24</v>
      </c>
      <c r="D114" s="7">
        <v>99</v>
      </c>
      <c r="E114" s="7">
        <v>144</v>
      </c>
      <c r="F114" s="7">
        <v>79</v>
      </c>
      <c r="G114" s="7">
        <v>73</v>
      </c>
      <c r="H114" s="7">
        <v>20</v>
      </c>
      <c r="I114" s="7">
        <v>132</v>
      </c>
      <c r="J114" s="7">
        <v>148</v>
      </c>
      <c r="K114" s="7">
        <v>47</v>
      </c>
      <c r="L114" s="7">
        <v>85</v>
      </c>
      <c r="M114" s="7">
        <v>135</v>
      </c>
    </row>
    <row r="115" spans="1:13" x14ac:dyDescent="0.2">
      <c r="A115" s="2" t="s">
        <v>142</v>
      </c>
      <c r="B115" s="7" t="s">
        <v>16</v>
      </c>
      <c r="C115" s="7" t="s">
        <v>26</v>
      </c>
      <c r="D115" s="7">
        <v>99</v>
      </c>
      <c r="E115" s="7">
        <v>144</v>
      </c>
      <c r="F115" s="7">
        <v>79</v>
      </c>
      <c r="G115" s="7">
        <v>73</v>
      </c>
      <c r="H115" s="7">
        <v>20</v>
      </c>
      <c r="I115" s="7">
        <v>132</v>
      </c>
      <c r="J115" s="7">
        <v>148</v>
      </c>
      <c r="K115" s="7">
        <v>47</v>
      </c>
      <c r="L115" s="7">
        <v>85</v>
      </c>
      <c r="M115" s="7">
        <v>135</v>
      </c>
    </row>
    <row r="116" spans="1:13" x14ac:dyDescent="0.2">
      <c r="A116" s="2" t="s">
        <v>143</v>
      </c>
      <c r="B116" s="7" t="s">
        <v>27</v>
      </c>
      <c r="C116" s="7">
        <v>1920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7</v>
      </c>
      <c r="L116" s="7">
        <v>0</v>
      </c>
      <c r="M116" s="7">
        <v>0</v>
      </c>
    </row>
    <row r="117" spans="1:13" x14ac:dyDescent="0.2">
      <c r="A117" s="2" t="s">
        <v>144</v>
      </c>
      <c r="B117" s="7" t="s">
        <v>27</v>
      </c>
      <c r="C117" s="7" t="s">
        <v>21</v>
      </c>
      <c r="D117" s="7">
        <v>7</v>
      </c>
      <c r="E117" s="7">
        <v>7</v>
      </c>
      <c r="F117" s="7">
        <v>5</v>
      </c>
      <c r="G117" s="7">
        <v>3</v>
      </c>
      <c r="H117" s="7">
        <v>3</v>
      </c>
      <c r="I117" s="7">
        <v>10</v>
      </c>
      <c r="J117" s="7">
        <v>5</v>
      </c>
      <c r="K117" s="7">
        <v>7</v>
      </c>
      <c r="L117" s="7">
        <v>62</v>
      </c>
      <c r="M117" s="7">
        <v>0</v>
      </c>
    </row>
    <row r="118" spans="1:13" x14ac:dyDescent="0.2">
      <c r="A118" s="2" t="s">
        <v>145</v>
      </c>
      <c r="B118" s="7" t="s">
        <v>27</v>
      </c>
      <c r="C118" s="7" t="s">
        <v>22</v>
      </c>
      <c r="D118" s="7">
        <v>7</v>
      </c>
      <c r="E118" s="7">
        <v>7</v>
      </c>
      <c r="F118" s="7">
        <v>5</v>
      </c>
      <c r="G118" s="7">
        <v>2</v>
      </c>
      <c r="H118" s="7">
        <v>2</v>
      </c>
      <c r="I118" s="7">
        <v>9</v>
      </c>
      <c r="J118" s="7">
        <v>11</v>
      </c>
      <c r="K118" s="7">
        <v>7</v>
      </c>
      <c r="L118" s="7">
        <v>123</v>
      </c>
      <c r="M118" s="7">
        <v>0</v>
      </c>
    </row>
    <row r="119" spans="1:13" x14ac:dyDescent="0.2">
      <c r="A119" s="2" t="s">
        <v>146</v>
      </c>
      <c r="B119" s="7" t="s">
        <v>27</v>
      </c>
      <c r="C119" s="7" t="s">
        <v>23</v>
      </c>
      <c r="D119" s="7">
        <v>12</v>
      </c>
      <c r="E119" s="7">
        <v>26</v>
      </c>
      <c r="F119" s="7">
        <v>7</v>
      </c>
      <c r="G119" s="7">
        <v>3</v>
      </c>
      <c r="H119" s="7">
        <v>3</v>
      </c>
      <c r="I119" s="7">
        <v>24</v>
      </c>
      <c r="J119" s="7">
        <v>23</v>
      </c>
      <c r="K119" s="7">
        <v>7</v>
      </c>
      <c r="L119" s="7">
        <v>69</v>
      </c>
      <c r="M119" s="7">
        <v>0</v>
      </c>
    </row>
    <row r="120" spans="1:13" x14ac:dyDescent="0.2">
      <c r="A120" s="2" t="s">
        <v>147</v>
      </c>
      <c r="B120" s="7" t="s">
        <v>27</v>
      </c>
      <c r="C120" s="7" t="s">
        <v>24</v>
      </c>
      <c r="D120" s="7">
        <v>38</v>
      </c>
      <c r="E120" s="7">
        <v>52</v>
      </c>
      <c r="F120" s="7">
        <v>8</v>
      </c>
      <c r="G120" s="7">
        <v>6</v>
      </c>
      <c r="H120" s="7">
        <v>6</v>
      </c>
      <c r="I120" s="7">
        <v>47</v>
      </c>
      <c r="J120" s="7">
        <v>44</v>
      </c>
      <c r="K120" s="7">
        <v>7</v>
      </c>
      <c r="L120" s="7">
        <v>85</v>
      </c>
      <c r="M120" s="7">
        <v>0</v>
      </c>
    </row>
    <row r="121" spans="1:13" x14ac:dyDescent="0.2">
      <c r="A121" s="2" t="s">
        <v>148</v>
      </c>
      <c r="B121" s="7" t="s">
        <v>27</v>
      </c>
      <c r="C121" s="7" t="s">
        <v>26</v>
      </c>
      <c r="D121" s="7">
        <v>38</v>
      </c>
      <c r="E121" s="7">
        <v>52</v>
      </c>
      <c r="F121" s="7">
        <v>8</v>
      </c>
      <c r="G121" s="7">
        <v>6</v>
      </c>
      <c r="H121" s="7">
        <v>6</v>
      </c>
      <c r="I121" s="7">
        <v>47</v>
      </c>
      <c r="J121" s="7">
        <v>44</v>
      </c>
      <c r="K121" s="7">
        <v>7</v>
      </c>
      <c r="L121" s="7">
        <v>85</v>
      </c>
      <c r="M121" s="7">
        <v>0</v>
      </c>
    </row>
    <row r="122" spans="1:13" x14ac:dyDescent="0.2">
      <c r="A122" s="2" t="s">
        <v>149</v>
      </c>
      <c r="B122" s="7" t="s">
        <v>16</v>
      </c>
      <c r="C122" s="7">
        <v>1920</v>
      </c>
      <c r="D122" s="7">
        <v>57</v>
      </c>
      <c r="E122" s="7">
        <v>57</v>
      </c>
      <c r="F122" s="7">
        <v>64</v>
      </c>
      <c r="G122" s="7">
        <v>39</v>
      </c>
      <c r="H122" s="7">
        <v>32</v>
      </c>
      <c r="I122" s="7">
        <v>29</v>
      </c>
      <c r="J122" s="7">
        <v>39</v>
      </c>
      <c r="K122" s="7">
        <v>47</v>
      </c>
      <c r="L122" s="7">
        <v>47</v>
      </c>
      <c r="M122" s="7">
        <v>135</v>
      </c>
    </row>
    <row r="123" spans="1:13" x14ac:dyDescent="0.2">
      <c r="A123" s="2" t="s">
        <v>150</v>
      </c>
      <c r="B123" s="7" t="s">
        <v>16</v>
      </c>
      <c r="C123" s="7" t="s">
        <v>21</v>
      </c>
      <c r="D123" s="7">
        <v>31</v>
      </c>
      <c r="E123" s="7">
        <v>31</v>
      </c>
      <c r="F123" s="7">
        <v>106</v>
      </c>
      <c r="G123" s="7">
        <v>26</v>
      </c>
      <c r="H123" s="7">
        <v>17</v>
      </c>
      <c r="I123" s="7">
        <v>57</v>
      </c>
      <c r="J123" s="7">
        <v>106</v>
      </c>
      <c r="K123" s="7">
        <v>47</v>
      </c>
      <c r="L123" s="7">
        <v>62</v>
      </c>
      <c r="M123" s="7">
        <v>135</v>
      </c>
    </row>
    <row r="124" spans="1:13" x14ac:dyDescent="0.2">
      <c r="A124" s="2" t="s">
        <v>151</v>
      </c>
      <c r="B124" s="7" t="s">
        <v>16</v>
      </c>
      <c r="C124" s="7" t="s">
        <v>22</v>
      </c>
      <c r="D124" s="7">
        <v>77</v>
      </c>
      <c r="E124" s="7">
        <v>75</v>
      </c>
      <c r="F124" s="7">
        <v>110</v>
      </c>
      <c r="G124" s="7">
        <v>67</v>
      </c>
      <c r="H124" s="7">
        <v>32</v>
      </c>
      <c r="I124" s="7">
        <v>131</v>
      </c>
      <c r="J124" s="7">
        <v>115</v>
      </c>
      <c r="K124" s="7">
        <v>47</v>
      </c>
      <c r="L124" s="7">
        <v>123</v>
      </c>
      <c r="M124" s="7">
        <v>135</v>
      </c>
    </row>
    <row r="125" spans="1:13" x14ac:dyDescent="0.2">
      <c r="A125" s="2" t="s">
        <v>152</v>
      </c>
      <c r="B125" s="7" t="s">
        <v>16</v>
      </c>
      <c r="C125" s="7" t="s">
        <v>23</v>
      </c>
      <c r="D125" s="7">
        <v>50</v>
      </c>
      <c r="E125" s="7">
        <v>54</v>
      </c>
      <c r="F125" s="7">
        <v>92</v>
      </c>
      <c r="G125" s="7">
        <v>47</v>
      </c>
      <c r="H125" s="7">
        <v>6</v>
      </c>
      <c r="I125" s="7">
        <v>85</v>
      </c>
      <c r="J125" s="7">
        <v>126</v>
      </c>
      <c r="K125" s="7">
        <v>47</v>
      </c>
      <c r="L125" s="7">
        <v>76</v>
      </c>
      <c r="M125" s="7">
        <v>135</v>
      </c>
    </row>
    <row r="126" spans="1:13" x14ac:dyDescent="0.2">
      <c r="A126" s="2" t="s">
        <v>153</v>
      </c>
      <c r="B126" s="7" t="s">
        <v>16</v>
      </c>
      <c r="C126" s="7" t="s">
        <v>24</v>
      </c>
      <c r="D126" s="7">
        <v>99</v>
      </c>
      <c r="E126" s="7">
        <v>144</v>
      </c>
      <c r="F126" s="7">
        <v>79</v>
      </c>
      <c r="G126" s="7">
        <v>73</v>
      </c>
      <c r="H126" s="7">
        <v>20</v>
      </c>
      <c r="I126" s="7">
        <v>132</v>
      </c>
      <c r="J126" s="7">
        <v>148</v>
      </c>
      <c r="K126" s="7">
        <v>47</v>
      </c>
      <c r="L126" s="7">
        <v>85</v>
      </c>
      <c r="M126" s="7">
        <v>135</v>
      </c>
    </row>
    <row r="127" spans="1:13" x14ac:dyDescent="0.2">
      <c r="A127" s="2" t="s">
        <v>154</v>
      </c>
      <c r="B127" s="7" t="s">
        <v>16</v>
      </c>
      <c r="C127" s="7" t="s">
        <v>26</v>
      </c>
      <c r="D127" s="7">
        <v>99</v>
      </c>
      <c r="E127" s="7">
        <v>144</v>
      </c>
      <c r="F127" s="7">
        <v>79</v>
      </c>
      <c r="G127" s="7">
        <v>73</v>
      </c>
      <c r="H127" s="7">
        <v>20</v>
      </c>
      <c r="I127" s="7">
        <v>132</v>
      </c>
      <c r="J127" s="7">
        <v>148</v>
      </c>
      <c r="K127" s="7">
        <v>47</v>
      </c>
      <c r="L127" s="7">
        <v>85</v>
      </c>
      <c r="M127" s="7">
        <v>135</v>
      </c>
    </row>
    <row r="128" spans="1:13" x14ac:dyDescent="0.2">
      <c r="A128" s="2" t="s">
        <v>155</v>
      </c>
      <c r="B128" s="7" t="s">
        <v>27</v>
      </c>
      <c r="C128" s="7">
        <v>1920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7</v>
      </c>
      <c r="L128" s="7">
        <v>0</v>
      </c>
      <c r="M128" s="7">
        <v>0</v>
      </c>
    </row>
    <row r="129" spans="1:13" x14ac:dyDescent="0.2">
      <c r="A129" s="2" t="s">
        <v>156</v>
      </c>
      <c r="B129" s="7" t="s">
        <v>27</v>
      </c>
      <c r="C129" s="7" t="s">
        <v>21</v>
      </c>
      <c r="D129" s="7">
        <v>7</v>
      </c>
      <c r="E129" s="7">
        <v>7</v>
      </c>
      <c r="F129" s="7">
        <v>5</v>
      </c>
      <c r="G129" s="7">
        <v>3</v>
      </c>
      <c r="H129" s="7">
        <v>3</v>
      </c>
      <c r="I129" s="7">
        <v>10</v>
      </c>
      <c r="J129" s="7">
        <v>5</v>
      </c>
      <c r="K129" s="7">
        <v>7</v>
      </c>
      <c r="L129" s="7">
        <v>62</v>
      </c>
      <c r="M129" s="7">
        <v>0</v>
      </c>
    </row>
    <row r="130" spans="1:13" x14ac:dyDescent="0.2">
      <c r="A130" s="2" t="s">
        <v>157</v>
      </c>
      <c r="B130" s="7" t="s">
        <v>27</v>
      </c>
      <c r="C130" s="7" t="s">
        <v>22</v>
      </c>
      <c r="D130" s="7">
        <v>10</v>
      </c>
      <c r="E130" s="7">
        <v>10</v>
      </c>
      <c r="F130" s="7">
        <v>9</v>
      </c>
      <c r="G130" s="7">
        <v>5</v>
      </c>
      <c r="H130" s="7">
        <v>5</v>
      </c>
      <c r="I130" s="7">
        <v>9</v>
      </c>
      <c r="J130" s="7">
        <v>13</v>
      </c>
      <c r="K130" s="7">
        <v>7</v>
      </c>
      <c r="L130" s="7">
        <v>123</v>
      </c>
      <c r="M130" s="7">
        <v>0</v>
      </c>
    </row>
    <row r="131" spans="1:13" x14ac:dyDescent="0.2">
      <c r="A131" s="2" t="s">
        <v>158</v>
      </c>
      <c r="B131" s="7" t="s">
        <v>27</v>
      </c>
      <c r="C131" s="7" t="s">
        <v>23</v>
      </c>
      <c r="D131" s="7">
        <v>8</v>
      </c>
      <c r="E131" s="7">
        <v>22</v>
      </c>
      <c r="F131" s="7">
        <v>6</v>
      </c>
      <c r="G131" s="7">
        <v>4</v>
      </c>
      <c r="H131" s="7">
        <v>2</v>
      </c>
      <c r="I131" s="7">
        <v>24</v>
      </c>
      <c r="J131" s="7">
        <v>22</v>
      </c>
      <c r="K131" s="7">
        <v>7</v>
      </c>
      <c r="L131" s="7">
        <v>76</v>
      </c>
      <c r="M131" s="7">
        <v>0</v>
      </c>
    </row>
    <row r="132" spans="1:13" x14ac:dyDescent="0.2">
      <c r="A132" s="2" t="s">
        <v>159</v>
      </c>
      <c r="B132" s="7" t="s">
        <v>27</v>
      </c>
      <c r="C132" s="7" t="s">
        <v>24</v>
      </c>
      <c r="D132" s="7">
        <v>26</v>
      </c>
      <c r="E132" s="7">
        <v>40</v>
      </c>
      <c r="F132" s="7">
        <v>4</v>
      </c>
      <c r="G132" s="7">
        <v>4</v>
      </c>
      <c r="H132" s="7">
        <v>4</v>
      </c>
      <c r="I132" s="7">
        <v>50</v>
      </c>
      <c r="J132" s="7">
        <v>31</v>
      </c>
      <c r="K132" s="7">
        <v>7</v>
      </c>
      <c r="L132" s="7">
        <v>85</v>
      </c>
      <c r="M132" s="7">
        <v>0</v>
      </c>
    </row>
    <row r="133" spans="1:13" x14ac:dyDescent="0.2">
      <c r="A133" s="2" t="s">
        <v>160</v>
      </c>
      <c r="B133" s="7" t="s">
        <v>27</v>
      </c>
      <c r="C133" s="7" t="s">
        <v>26</v>
      </c>
      <c r="D133" s="7">
        <v>26</v>
      </c>
      <c r="E133" s="7">
        <v>40</v>
      </c>
      <c r="F133" s="7">
        <v>4</v>
      </c>
      <c r="G133" s="7">
        <v>4</v>
      </c>
      <c r="H133" s="7">
        <v>4</v>
      </c>
      <c r="I133" s="7">
        <v>50</v>
      </c>
      <c r="J133" s="7">
        <v>31</v>
      </c>
      <c r="K133" s="7">
        <v>7</v>
      </c>
      <c r="L133" s="7">
        <v>85</v>
      </c>
      <c r="M133" s="7">
        <v>0</v>
      </c>
    </row>
    <row r="134" spans="1:13" x14ac:dyDescent="0.2">
      <c r="A134" s="2" t="s">
        <v>161</v>
      </c>
      <c r="B134" s="7" t="s">
        <v>16</v>
      </c>
      <c r="C134" s="7">
        <v>1920</v>
      </c>
      <c r="D134" s="7">
        <v>57</v>
      </c>
      <c r="E134" s="7">
        <v>57</v>
      </c>
      <c r="F134" s="7">
        <v>64</v>
      </c>
      <c r="G134" s="7">
        <v>39</v>
      </c>
      <c r="H134" s="7">
        <v>32</v>
      </c>
      <c r="I134" s="7">
        <v>29</v>
      </c>
      <c r="J134" s="7">
        <v>39</v>
      </c>
      <c r="K134" s="7">
        <v>47</v>
      </c>
      <c r="L134" s="7">
        <v>47</v>
      </c>
      <c r="M134" s="7">
        <v>135</v>
      </c>
    </row>
    <row r="135" spans="1:13" x14ac:dyDescent="0.2">
      <c r="A135" s="2" t="s">
        <v>162</v>
      </c>
      <c r="B135" s="7" t="s">
        <v>16</v>
      </c>
      <c r="C135" s="7" t="s">
        <v>21</v>
      </c>
      <c r="D135" s="7">
        <v>31</v>
      </c>
      <c r="E135" s="7">
        <v>31</v>
      </c>
      <c r="F135" s="7">
        <v>106</v>
      </c>
      <c r="G135" s="7">
        <v>26</v>
      </c>
      <c r="H135" s="7">
        <v>17</v>
      </c>
      <c r="I135" s="7">
        <v>57</v>
      </c>
      <c r="J135" s="7">
        <v>106</v>
      </c>
      <c r="K135" s="7">
        <v>47</v>
      </c>
      <c r="L135" s="7">
        <v>62</v>
      </c>
      <c r="M135" s="7">
        <v>135</v>
      </c>
    </row>
    <row r="136" spans="1:13" x14ac:dyDescent="0.2">
      <c r="A136" s="2" t="s">
        <v>163</v>
      </c>
      <c r="B136" s="7" t="s">
        <v>16</v>
      </c>
      <c r="C136" s="7" t="s">
        <v>22</v>
      </c>
      <c r="D136" s="7">
        <v>77</v>
      </c>
      <c r="E136" s="7">
        <v>75</v>
      </c>
      <c r="F136" s="7">
        <v>110</v>
      </c>
      <c r="G136" s="7">
        <v>67</v>
      </c>
      <c r="H136" s="7">
        <v>32</v>
      </c>
      <c r="I136" s="7">
        <v>131</v>
      </c>
      <c r="J136" s="7">
        <v>115</v>
      </c>
      <c r="K136" s="7">
        <v>47</v>
      </c>
      <c r="L136" s="7">
        <v>123</v>
      </c>
      <c r="M136" s="7">
        <v>135</v>
      </c>
    </row>
    <row r="137" spans="1:13" x14ac:dyDescent="0.2">
      <c r="A137" s="2" t="s">
        <v>164</v>
      </c>
      <c r="B137" s="7" t="s">
        <v>16</v>
      </c>
      <c r="C137" s="7" t="s">
        <v>23</v>
      </c>
      <c r="D137" s="7">
        <v>50</v>
      </c>
      <c r="E137" s="7">
        <v>54</v>
      </c>
      <c r="F137" s="7">
        <v>92</v>
      </c>
      <c r="G137" s="7">
        <v>47</v>
      </c>
      <c r="H137" s="7">
        <v>6</v>
      </c>
      <c r="I137" s="7">
        <v>85</v>
      </c>
      <c r="J137" s="7">
        <v>126</v>
      </c>
      <c r="K137" s="7">
        <v>47</v>
      </c>
      <c r="L137" s="7">
        <v>76</v>
      </c>
      <c r="M137" s="7">
        <v>135</v>
      </c>
    </row>
    <row r="138" spans="1:13" x14ac:dyDescent="0.2">
      <c r="A138" s="2" t="s">
        <v>165</v>
      </c>
      <c r="B138" s="7" t="s">
        <v>16</v>
      </c>
      <c r="C138" s="7" t="s">
        <v>24</v>
      </c>
      <c r="D138" s="7">
        <v>67</v>
      </c>
      <c r="E138" s="7">
        <v>147</v>
      </c>
      <c r="F138" s="7">
        <v>90</v>
      </c>
      <c r="G138" s="7">
        <v>52</v>
      </c>
      <c r="H138" s="7">
        <v>20</v>
      </c>
      <c r="I138" s="7">
        <v>99</v>
      </c>
      <c r="J138" s="7">
        <v>136</v>
      </c>
      <c r="K138" s="7">
        <v>47</v>
      </c>
      <c r="L138" s="7">
        <v>85</v>
      </c>
      <c r="M138" s="7">
        <v>135</v>
      </c>
    </row>
    <row r="139" spans="1:13" x14ac:dyDescent="0.2">
      <c r="A139" s="2" t="s">
        <v>166</v>
      </c>
      <c r="B139" s="7" t="s">
        <v>16</v>
      </c>
      <c r="C139" s="7" t="s">
        <v>26</v>
      </c>
      <c r="D139" s="7">
        <v>67</v>
      </c>
      <c r="E139" s="7">
        <v>147</v>
      </c>
      <c r="F139" s="7">
        <v>90</v>
      </c>
      <c r="G139" s="7">
        <v>52</v>
      </c>
      <c r="H139" s="7">
        <v>20</v>
      </c>
      <c r="I139" s="7">
        <v>99</v>
      </c>
      <c r="J139" s="7">
        <v>136</v>
      </c>
      <c r="K139" s="7">
        <v>47</v>
      </c>
      <c r="L139" s="7">
        <v>85</v>
      </c>
      <c r="M139" s="7">
        <v>135</v>
      </c>
    </row>
    <row r="140" spans="1:13" x14ac:dyDescent="0.2">
      <c r="A140" s="2" t="s">
        <v>167</v>
      </c>
      <c r="B140" s="7" t="s">
        <v>27</v>
      </c>
      <c r="C140" s="7">
        <v>1920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7</v>
      </c>
      <c r="L140" s="7">
        <v>0</v>
      </c>
      <c r="M140" s="7">
        <v>0</v>
      </c>
    </row>
    <row r="141" spans="1:13" x14ac:dyDescent="0.2">
      <c r="A141" s="2" t="s">
        <v>168</v>
      </c>
      <c r="B141" s="7" t="s">
        <v>27</v>
      </c>
      <c r="C141" s="7" t="s">
        <v>21</v>
      </c>
      <c r="D141" s="7">
        <v>7</v>
      </c>
      <c r="E141" s="7">
        <v>7</v>
      </c>
      <c r="F141" s="7">
        <v>5</v>
      </c>
      <c r="G141" s="7">
        <v>3</v>
      </c>
      <c r="H141" s="7">
        <v>3</v>
      </c>
      <c r="I141" s="7">
        <v>10</v>
      </c>
      <c r="J141" s="7">
        <v>5</v>
      </c>
      <c r="K141" s="7">
        <v>7</v>
      </c>
      <c r="L141" s="7">
        <v>62</v>
      </c>
      <c r="M141" s="7">
        <v>0</v>
      </c>
    </row>
    <row r="142" spans="1:13" x14ac:dyDescent="0.2">
      <c r="A142" s="2" t="s">
        <v>169</v>
      </c>
      <c r="B142" s="7" t="s">
        <v>27</v>
      </c>
      <c r="C142" s="7" t="s">
        <v>22</v>
      </c>
      <c r="D142" s="7">
        <v>10</v>
      </c>
      <c r="E142" s="7">
        <v>10</v>
      </c>
      <c r="F142" s="7">
        <v>9</v>
      </c>
      <c r="G142" s="7">
        <v>5</v>
      </c>
      <c r="H142" s="7">
        <v>5</v>
      </c>
      <c r="I142" s="7">
        <v>9</v>
      </c>
      <c r="J142" s="7">
        <v>13</v>
      </c>
      <c r="K142" s="7">
        <v>7</v>
      </c>
      <c r="L142" s="7">
        <v>123</v>
      </c>
      <c r="M142" s="7">
        <v>0</v>
      </c>
    </row>
    <row r="143" spans="1:13" x14ac:dyDescent="0.2">
      <c r="A143" s="2" t="s">
        <v>170</v>
      </c>
      <c r="B143" s="7" t="s">
        <v>27</v>
      </c>
      <c r="C143" s="7" t="s">
        <v>23</v>
      </c>
      <c r="D143" s="7">
        <v>8</v>
      </c>
      <c r="E143" s="7">
        <v>22</v>
      </c>
      <c r="F143" s="7">
        <v>6</v>
      </c>
      <c r="G143" s="7">
        <v>4</v>
      </c>
      <c r="H143" s="7">
        <v>2</v>
      </c>
      <c r="I143" s="7">
        <v>24</v>
      </c>
      <c r="J143" s="7">
        <v>22</v>
      </c>
      <c r="K143" s="7">
        <v>7</v>
      </c>
      <c r="L143" s="7">
        <v>76</v>
      </c>
      <c r="M143" s="7">
        <v>0</v>
      </c>
    </row>
    <row r="144" spans="1:13" x14ac:dyDescent="0.2">
      <c r="A144" s="2" t="s">
        <v>171</v>
      </c>
      <c r="B144" s="7" t="s">
        <v>27</v>
      </c>
      <c r="C144" s="7" t="s">
        <v>24</v>
      </c>
      <c r="D144" s="7">
        <v>26</v>
      </c>
      <c r="E144" s="7">
        <v>40</v>
      </c>
      <c r="F144" s="7">
        <v>4</v>
      </c>
      <c r="G144" s="7">
        <v>4</v>
      </c>
      <c r="H144" s="7">
        <v>4</v>
      </c>
      <c r="I144" s="7">
        <v>50</v>
      </c>
      <c r="J144" s="7">
        <v>31</v>
      </c>
      <c r="K144" s="7">
        <v>7</v>
      </c>
      <c r="L144" s="7">
        <v>85</v>
      </c>
      <c r="M144" s="7">
        <v>0</v>
      </c>
    </row>
    <row r="145" spans="1:13" x14ac:dyDescent="0.2">
      <c r="A145" s="2" t="s">
        <v>172</v>
      </c>
      <c r="B145" s="7" t="s">
        <v>27</v>
      </c>
      <c r="C145" s="7" t="s">
        <v>26</v>
      </c>
      <c r="D145" s="7">
        <v>26</v>
      </c>
      <c r="E145" s="7">
        <v>40</v>
      </c>
      <c r="F145" s="7">
        <v>4</v>
      </c>
      <c r="G145" s="7">
        <v>4</v>
      </c>
      <c r="H145" s="7">
        <v>4</v>
      </c>
      <c r="I145" s="7">
        <v>50</v>
      </c>
      <c r="J145" s="7">
        <v>31</v>
      </c>
      <c r="K145" s="7">
        <v>7</v>
      </c>
      <c r="L145" s="7">
        <v>85</v>
      </c>
      <c r="M145" s="7">
        <v>0</v>
      </c>
    </row>
    <row r="146" spans="1:13" x14ac:dyDescent="0.2">
      <c r="A146" s="2" t="s">
        <v>173</v>
      </c>
      <c r="B146" s="7" t="s">
        <v>16</v>
      </c>
      <c r="C146" s="7">
        <v>1920</v>
      </c>
      <c r="D146" s="7">
        <v>57</v>
      </c>
      <c r="E146" s="7">
        <v>57</v>
      </c>
      <c r="F146" s="7">
        <v>64</v>
      </c>
      <c r="G146" s="7">
        <v>39</v>
      </c>
      <c r="H146" s="7">
        <v>32</v>
      </c>
      <c r="I146" s="7">
        <v>29</v>
      </c>
      <c r="J146" s="7">
        <v>39</v>
      </c>
      <c r="K146" s="7">
        <v>47</v>
      </c>
      <c r="L146" s="7">
        <v>47</v>
      </c>
      <c r="M146" s="7">
        <v>135</v>
      </c>
    </row>
    <row r="147" spans="1:13" x14ac:dyDescent="0.2">
      <c r="A147" s="2" t="s">
        <v>174</v>
      </c>
      <c r="B147" s="7" t="s">
        <v>16</v>
      </c>
      <c r="C147" s="7" t="s">
        <v>21</v>
      </c>
      <c r="D147" s="7">
        <v>31</v>
      </c>
      <c r="E147" s="7">
        <v>31</v>
      </c>
      <c r="F147" s="7">
        <v>106</v>
      </c>
      <c r="G147" s="7">
        <v>26</v>
      </c>
      <c r="H147" s="7">
        <v>17</v>
      </c>
      <c r="I147" s="7">
        <v>57</v>
      </c>
      <c r="J147" s="7">
        <v>106</v>
      </c>
      <c r="K147" s="7">
        <v>47</v>
      </c>
      <c r="L147" s="7">
        <v>62</v>
      </c>
      <c r="M147" s="7">
        <v>135</v>
      </c>
    </row>
    <row r="148" spans="1:13" x14ac:dyDescent="0.2">
      <c r="A148" s="2" t="s">
        <v>175</v>
      </c>
      <c r="B148" s="7" t="s">
        <v>16</v>
      </c>
      <c r="C148" s="7" t="s">
        <v>22</v>
      </c>
      <c r="D148" s="7">
        <v>36</v>
      </c>
      <c r="E148" s="7">
        <v>35</v>
      </c>
      <c r="F148" s="7">
        <v>110</v>
      </c>
      <c r="G148" s="7">
        <v>34</v>
      </c>
      <c r="H148" s="7">
        <v>21</v>
      </c>
      <c r="I148" s="7">
        <v>114</v>
      </c>
      <c r="J148" s="7">
        <v>113</v>
      </c>
      <c r="K148" s="7">
        <v>47</v>
      </c>
      <c r="L148" s="7">
        <v>62</v>
      </c>
      <c r="M148" s="7">
        <v>135</v>
      </c>
    </row>
    <row r="149" spans="1:13" x14ac:dyDescent="0.2">
      <c r="A149" s="2" t="s">
        <v>176</v>
      </c>
      <c r="B149" s="7" t="s">
        <v>16</v>
      </c>
      <c r="C149" s="7" t="s">
        <v>23</v>
      </c>
      <c r="D149" s="7">
        <v>50</v>
      </c>
      <c r="E149" s="7">
        <v>54</v>
      </c>
      <c r="F149" s="7">
        <v>92</v>
      </c>
      <c r="G149" s="7">
        <v>47</v>
      </c>
      <c r="H149" s="7">
        <v>6</v>
      </c>
      <c r="I149" s="7">
        <v>85</v>
      </c>
      <c r="J149" s="7">
        <v>126</v>
      </c>
      <c r="K149" s="7">
        <v>47</v>
      </c>
      <c r="L149" s="7">
        <v>76</v>
      </c>
      <c r="M149" s="7">
        <v>135</v>
      </c>
    </row>
    <row r="150" spans="1:13" x14ac:dyDescent="0.2">
      <c r="A150" s="2" t="s">
        <v>177</v>
      </c>
      <c r="B150" s="7" t="s">
        <v>16</v>
      </c>
      <c r="C150" s="7" t="s">
        <v>24</v>
      </c>
      <c r="D150" s="7">
        <v>67</v>
      </c>
      <c r="E150" s="7">
        <v>147</v>
      </c>
      <c r="F150" s="7">
        <v>90</v>
      </c>
      <c r="G150" s="7">
        <v>52</v>
      </c>
      <c r="H150" s="7">
        <v>20</v>
      </c>
      <c r="I150" s="7">
        <v>99</v>
      </c>
      <c r="J150" s="7">
        <v>136</v>
      </c>
      <c r="K150" s="7">
        <v>47</v>
      </c>
      <c r="L150" s="7">
        <v>85</v>
      </c>
      <c r="M150" s="7">
        <v>135</v>
      </c>
    </row>
    <row r="151" spans="1:13" x14ac:dyDescent="0.2">
      <c r="A151" s="2" t="s">
        <v>178</v>
      </c>
      <c r="B151" s="7" t="s">
        <v>16</v>
      </c>
      <c r="C151" s="7" t="s">
        <v>26</v>
      </c>
      <c r="D151" s="7">
        <v>67</v>
      </c>
      <c r="E151" s="7">
        <v>147</v>
      </c>
      <c r="F151" s="7">
        <v>90</v>
      </c>
      <c r="G151" s="7">
        <v>52</v>
      </c>
      <c r="H151" s="7">
        <v>20</v>
      </c>
      <c r="I151" s="7">
        <v>99</v>
      </c>
      <c r="J151" s="7">
        <v>136</v>
      </c>
      <c r="K151" s="7">
        <v>47</v>
      </c>
      <c r="L151" s="7">
        <v>85</v>
      </c>
      <c r="M151" s="7">
        <v>135</v>
      </c>
    </row>
    <row r="152" spans="1:13" x14ac:dyDescent="0.2">
      <c r="A152" s="2" t="s">
        <v>179</v>
      </c>
      <c r="B152" s="7" t="s">
        <v>27</v>
      </c>
      <c r="C152" s="7">
        <v>1920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7</v>
      </c>
      <c r="L152" s="7">
        <v>0</v>
      </c>
      <c r="M152" s="7">
        <v>0</v>
      </c>
    </row>
    <row r="153" spans="1:13" x14ac:dyDescent="0.2">
      <c r="A153" s="2" t="s">
        <v>180</v>
      </c>
      <c r="B153" s="7" t="s">
        <v>27</v>
      </c>
      <c r="C153" s="7" t="s">
        <v>21</v>
      </c>
      <c r="D153" s="7">
        <v>7</v>
      </c>
      <c r="E153" s="7">
        <v>7</v>
      </c>
      <c r="F153" s="7">
        <v>5</v>
      </c>
      <c r="G153" s="7">
        <v>3</v>
      </c>
      <c r="H153" s="7">
        <v>3</v>
      </c>
      <c r="I153" s="7">
        <v>10</v>
      </c>
      <c r="J153" s="7">
        <v>5</v>
      </c>
      <c r="K153" s="7">
        <v>7</v>
      </c>
      <c r="L153" s="7">
        <v>62</v>
      </c>
      <c r="M153" s="7">
        <v>0</v>
      </c>
    </row>
    <row r="154" spans="1:13" x14ac:dyDescent="0.2">
      <c r="A154" s="2" t="s">
        <v>181</v>
      </c>
      <c r="B154" s="7" t="s">
        <v>27</v>
      </c>
      <c r="C154" s="7" t="s">
        <v>22</v>
      </c>
      <c r="D154" s="7">
        <v>7</v>
      </c>
      <c r="E154" s="7">
        <v>7</v>
      </c>
      <c r="F154" s="7">
        <v>5</v>
      </c>
      <c r="G154" s="7">
        <v>2</v>
      </c>
      <c r="H154" s="7">
        <v>2</v>
      </c>
      <c r="I154" s="7">
        <v>9</v>
      </c>
      <c r="J154" s="7">
        <v>11</v>
      </c>
      <c r="K154" s="7">
        <v>7</v>
      </c>
      <c r="L154" s="7">
        <v>62</v>
      </c>
      <c r="M154" s="7">
        <v>0</v>
      </c>
    </row>
    <row r="155" spans="1:13" x14ac:dyDescent="0.2">
      <c r="A155" s="2" t="s">
        <v>182</v>
      </c>
      <c r="B155" s="7" t="s">
        <v>27</v>
      </c>
      <c r="C155" s="7" t="s">
        <v>23</v>
      </c>
      <c r="D155" s="7">
        <v>8</v>
      </c>
      <c r="E155" s="7">
        <v>22</v>
      </c>
      <c r="F155" s="7">
        <v>6</v>
      </c>
      <c r="G155" s="7">
        <v>4</v>
      </c>
      <c r="H155" s="7">
        <v>2</v>
      </c>
      <c r="I155" s="7">
        <v>24</v>
      </c>
      <c r="J155" s="7">
        <v>22</v>
      </c>
      <c r="K155" s="7">
        <v>7</v>
      </c>
      <c r="L155" s="7">
        <v>76</v>
      </c>
      <c r="M155" s="7">
        <v>0</v>
      </c>
    </row>
    <row r="156" spans="1:13" x14ac:dyDescent="0.2">
      <c r="A156" s="2" t="s">
        <v>183</v>
      </c>
      <c r="B156" s="7" t="s">
        <v>27</v>
      </c>
      <c r="C156" s="7" t="s">
        <v>24</v>
      </c>
      <c r="D156" s="7">
        <v>31</v>
      </c>
      <c r="E156" s="7">
        <v>46</v>
      </c>
      <c r="F156" s="7">
        <v>7</v>
      </c>
      <c r="G156" s="7">
        <v>2</v>
      </c>
      <c r="H156" s="7">
        <v>2</v>
      </c>
      <c r="I156" s="7">
        <v>43</v>
      </c>
      <c r="J156" s="7">
        <v>42</v>
      </c>
      <c r="K156" s="7">
        <v>7</v>
      </c>
      <c r="L156" s="7">
        <v>85</v>
      </c>
      <c r="M156" s="7">
        <v>0</v>
      </c>
    </row>
    <row r="157" spans="1:13" x14ac:dyDescent="0.2">
      <c r="A157" s="2" t="s">
        <v>184</v>
      </c>
      <c r="B157" s="7" t="s">
        <v>27</v>
      </c>
      <c r="C157" s="7" t="s">
        <v>26</v>
      </c>
      <c r="D157" s="7">
        <v>31</v>
      </c>
      <c r="E157" s="7">
        <v>46</v>
      </c>
      <c r="F157" s="7">
        <v>7</v>
      </c>
      <c r="G157" s="7">
        <v>2</v>
      </c>
      <c r="H157" s="7">
        <v>2</v>
      </c>
      <c r="I157" s="7">
        <v>43</v>
      </c>
      <c r="J157" s="7">
        <v>42</v>
      </c>
      <c r="K157" s="7">
        <v>7</v>
      </c>
      <c r="L157" s="7">
        <v>85</v>
      </c>
      <c r="M157" s="7">
        <v>0</v>
      </c>
    </row>
    <row r="158" spans="1:13" x14ac:dyDescent="0.2">
      <c r="A158" s="2" t="s">
        <v>185</v>
      </c>
      <c r="B158" s="7" t="s">
        <v>16</v>
      </c>
      <c r="C158" s="7">
        <v>1920</v>
      </c>
      <c r="D158" s="7">
        <v>77</v>
      </c>
      <c r="E158" s="7">
        <v>77</v>
      </c>
      <c r="F158" s="7">
        <v>81</v>
      </c>
      <c r="G158" s="7">
        <v>51</v>
      </c>
      <c r="H158" s="7">
        <v>0</v>
      </c>
      <c r="I158" s="7">
        <v>94</v>
      </c>
      <c r="J158" s="7">
        <v>62</v>
      </c>
      <c r="K158" s="7">
        <v>15</v>
      </c>
      <c r="L158" s="7">
        <v>47</v>
      </c>
      <c r="M158" s="7">
        <v>135</v>
      </c>
    </row>
    <row r="159" spans="1:13" x14ac:dyDescent="0.2">
      <c r="A159" s="2" t="s">
        <v>186</v>
      </c>
      <c r="B159" s="7" t="s">
        <v>16</v>
      </c>
      <c r="C159" s="7" t="s">
        <v>21</v>
      </c>
      <c r="D159" s="7">
        <v>43</v>
      </c>
      <c r="E159" s="7">
        <v>43</v>
      </c>
      <c r="F159" s="7">
        <v>118</v>
      </c>
      <c r="G159" s="7">
        <v>42</v>
      </c>
      <c r="H159" s="7">
        <v>0</v>
      </c>
      <c r="I159" s="7">
        <v>115</v>
      </c>
      <c r="J159" s="7">
        <v>118</v>
      </c>
      <c r="K159" s="7">
        <v>15</v>
      </c>
      <c r="L159" s="7">
        <v>62</v>
      </c>
      <c r="M159" s="7">
        <v>135</v>
      </c>
    </row>
    <row r="160" spans="1:13" x14ac:dyDescent="0.2">
      <c r="A160" s="2" t="s">
        <v>187</v>
      </c>
      <c r="B160" s="7" t="s">
        <v>16</v>
      </c>
      <c r="C160" s="7" t="s">
        <v>22</v>
      </c>
      <c r="D160" s="7">
        <v>71</v>
      </c>
      <c r="E160" s="7">
        <v>71</v>
      </c>
      <c r="F160" s="7">
        <v>108</v>
      </c>
      <c r="G160" s="7">
        <v>67</v>
      </c>
      <c r="H160" s="7">
        <v>0</v>
      </c>
      <c r="I160" s="7">
        <v>126</v>
      </c>
      <c r="J160" s="7">
        <v>110</v>
      </c>
      <c r="K160" s="7">
        <v>15</v>
      </c>
      <c r="L160" s="7">
        <v>123</v>
      </c>
      <c r="M160" s="7">
        <v>135</v>
      </c>
    </row>
    <row r="161" spans="1:13" x14ac:dyDescent="0.2">
      <c r="A161" s="2" t="s">
        <v>188</v>
      </c>
      <c r="B161" s="7" t="s">
        <v>16</v>
      </c>
      <c r="C161" s="7" t="s">
        <v>23</v>
      </c>
      <c r="D161" s="7">
        <v>47</v>
      </c>
      <c r="E161" s="7">
        <v>47</v>
      </c>
      <c r="F161" s="7">
        <v>92</v>
      </c>
      <c r="G161" s="7">
        <v>52</v>
      </c>
      <c r="H161" s="7">
        <v>0</v>
      </c>
      <c r="I161" s="7">
        <v>73</v>
      </c>
      <c r="J161" s="7">
        <v>136</v>
      </c>
      <c r="K161" s="7">
        <v>15</v>
      </c>
      <c r="L161" s="7">
        <v>79</v>
      </c>
      <c r="M161" s="7">
        <v>135</v>
      </c>
    </row>
    <row r="162" spans="1:13" x14ac:dyDescent="0.2">
      <c r="A162" s="2" t="s">
        <v>189</v>
      </c>
      <c r="B162" s="7" t="s">
        <v>16</v>
      </c>
      <c r="C162" s="7" t="s">
        <v>24</v>
      </c>
      <c r="D162" s="7">
        <v>67</v>
      </c>
      <c r="E162" s="7">
        <v>108</v>
      </c>
      <c r="F162" s="7">
        <v>90</v>
      </c>
      <c r="G162" s="7">
        <v>52</v>
      </c>
      <c r="H162" s="7">
        <v>0</v>
      </c>
      <c r="I162" s="7">
        <v>99</v>
      </c>
      <c r="J162" s="7">
        <v>136</v>
      </c>
      <c r="K162" s="7">
        <v>15</v>
      </c>
      <c r="L162" s="7">
        <v>85</v>
      </c>
      <c r="M162" s="7">
        <v>135</v>
      </c>
    </row>
    <row r="163" spans="1:13" x14ac:dyDescent="0.2">
      <c r="A163" s="2" t="s">
        <v>190</v>
      </c>
      <c r="B163" s="7" t="s">
        <v>16</v>
      </c>
      <c r="C163" s="7" t="s">
        <v>26</v>
      </c>
      <c r="D163" s="7">
        <v>67</v>
      </c>
      <c r="E163" s="7">
        <v>108</v>
      </c>
      <c r="F163" s="7">
        <v>90</v>
      </c>
      <c r="G163" s="7">
        <v>52</v>
      </c>
      <c r="H163" s="7">
        <v>0</v>
      </c>
      <c r="I163" s="7">
        <v>99</v>
      </c>
      <c r="J163" s="7">
        <v>136</v>
      </c>
      <c r="K163" s="7">
        <v>15</v>
      </c>
      <c r="L163" s="7">
        <v>85</v>
      </c>
      <c r="M163" s="7">
        <v>135</v>
      </c>
    </row>
    <row r="164" spans="1:13" x14ac:dyDescent="0.2">
      <c r="A164" s="2" t="s">
        <v>191</v>
      </c>
      <c r="B164" s="7" t="s">
        <v>27</v>
      </c>
      <c r="C164" s="7">
        <v>1920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2</v>
      </c>
      <c r="L164" s="7">
        <v>0</v>
      </c>
      <c r="M164" s="7">
        <v>0</v>
      </c>
    </row>
    <row r="165" spans="1:13" x14ac:dyDescent="0.2">
      <c r="A165" s="2" t="s">
        <v>192</v>
      </c>
      <c r="B165" s="7" t="s">
        <v>27</v>
      </c>
      <c r="C165" s="7" t="s">
        <v>21</v>
      </c>
      <c r="D165" s="7">
        <v>5</v>
      </c>
      <c r="E165" s="7">
        <v>5</v>
      </c>
      <c r="F165" s="7">
        <v>3</v>
      </c>
      <c r="G165" s="7">
        <v>3</v>
      </c>
      <c r="H165" s="7">
        <v>0</v>
      </c>
      <c r="I165" s="7">
        <v>8</v>
      </c>
      <c r="J165" s="7">
        <v>3</v>
      </c>
      <c r="K165" s="7">
        <v>2</v>
      </c>
      <c r="L165" s="7">
        <v>31</v>
      </c>
      <c r="M165" s="7">
        <v>0</v>
      </c>
    </row>
    <row r="166" spans="1:13" x14ac:dyDescent="0.2">
      <c r="A166" s="2" t="s">
        <v>193</v>
      </c>
      <c r="B166" s="7" t="s">
        <v>27</v>
      </c>
      <c r="C166" s="7" t="s">
        <v>22</v>
      </c>
      <c r="D166" s="7">
        <v>5</v>
      </c>
      <c r="E166" s="7">
        <v>5</v>
      </c>
      <c r="F166" s="7">
        <v>4</v>
      </c>
      <c r="G166" s="7">
        <v>5</v>
      </c>
      <c r="H166" s="7">
        <v>0</v>
      </c>
      <c r="I166" s="7">
        <v>4</v>
      </c>
      <c r="J166" s="7">
        <v>10</v>
      </c>
      <c r="K166" s="7">
        <v>2</v>
      </c>
      <c r="L166" s="7">
        <v>123</v>
      </c>
      <c r="M166" s="7">
        <v>0</v>
      </c>
    </row>
    <row r="167" spans="1:13" x14ac:dyDescent="0.2">
      <c r="A167" s="2" t="s">
        <v>194</v>
      </c>
      <c r="B167" s="7" t="s">
        <v>27</v>
      </c>
      <c r="C167" s="7" t="s">
        <v>23</v>
      </c>
      <c r="D167" s="7">
        <v>8</v>
      </c>
      <c r="E167" s="7">
        <v>22</v>
      </c>
      <c r="F167" s="7">
        <v>4</v>
      </c>
      <c r="G167" s="7">
        <v>4</v>
      </c>
      <c r="H167" s="7">
        <v>0</v>
      </c>
      <c r="I167" s="7">
        <v>24</v>
      </c>
      <c r="J167" s="7">
        <v>21</v>
      </c>
      <c r="K167" s="7">
        <v>2</v>
      </c>
      <c r="L167" s="7">
        <v>79</v>
      </c>
      <c r="M167" s="7">
        <v>0</v>
      </c>
    </row>
    <row r="168" spans="1:13" x14ac:dyDescent="0.2">
      <c r="A168" s="2" t="s">
        <v>195</v>
      </c>
      <c r="B168" s="7" t="s">
        <v>27</v>
      </c>
      <c r="C168" s="7" t="s">
        <v>24</v>
      </c>
      <c r="D168" s="7">
        <v>26</v>
      </c>
      <c r="E168" s="7">
        <v>40</v>
      </c>
      <c r="F168" s="7">
        <v>4</v>
      </c>
      <c r="G168" s="7">
        <v>4</v>
      </c>
      <c r="H168" s="7">
        <v>0</v>
      </c>
      <c r="I168" s="7">
        <v>50</v>
      </c>
      <c r="J168" s="7">
        <v>31</v>
      </c>
      <c r="K168" s="7">
        <v>2</v>
      </c>
      <c r="L168" s="7">
        <v>85</v>
      </c>
      <c r="M168" s="7">
        <v>0</v>
      </c>
    </row>
    <row r="169" spans="1:13" x14ac:dyDescent="0.2">
      <c r="A169" s="2" t="s">
        <v>196</v>
      </c>
      <c r="B169" s="7" t="s">
        <v>27</v>
      </c>
      <c r="C169" s="7" t="s">
        <v>26</v>
      </c>
      <c r="D169" s="7">
        <v>26</v>
      </c>
      <c r="E169" s="7">
        <v>40</v>
      </c>
      <c r="F169" s="7">
        <v>4</v>
      </c>
      <c r="G169" s="7">
        <v>4</v>
      </c>
      <c r="H169" s="7">
        <v>0</v>
      </c>
      <c r="I169" s="7">
        <v>50</v>
      </c>
      <c r="J169" s="7">
        <v>31</v>
      </c>
      <c r="K169" s="7">
        <v>2</v>
      </c>
      <c r="L169" s="7">
        <v>85</v>
      </c>
      <c r="M169" s="7">
        <v>0</v>
      </c>
    </row>
    <row r="170" spans="1:13" x14ac:dyDescent="0.2">
      <c r="A170" s="2" t="s">
        <v>197</v>
      </c>
      <c r="B170" s="7" t="s">
        <v>16</v>
      </c>
      <c r="C170" s="7">
        <v>1920</v>
      </c>
      <c r="D170" s="7">
        <v>77</v>
      </c>
      <c r="E170" s="7">
        <v>77</v>
      </c>
      <c r="F170" s="7">
        <v>81</v>
      </c>
      <c r="G170" s="7">
        <v>51</v>
      </c>
      <c r="H170" s="7">
        <v>0</v>
      </c>
      <c r="I170" s="7">
        <v>94</v>
      </c>
      <c r="J170" s="7">
        <v>62</v>
      </c>
      <c r="K170" s="7">
        <v>47</v>
      </c>
      <c r="L170" s="7">
        <v>47</v>
      </c>
      <c r="M170" s="7">
        <v>135</v>
      </c>
    </row>
    <row r="171" spans="1:13" x14ac:dyDescent="0.2">
      <c r="A171" s="2" t="s">
        <v>198</v>
      </c>
      <c r="B171" s="7" t="s">
        <v>16</v>
      </c>
      <c r="C171" s="7" t="s">
        <v>21</v>
      </c>
      <c r="D171" s="7">
        <v>31</v>
      </c>
      <c r="E171" s="7">
        <v>31</v>
      </c>
      <c r="F171" s="7">
        <v>106</v>
      </c>
      <c r="G171" s="7">
        <v>26</v>
      </c>
      <c r="H171" s="7">
        <v>17</v>
      </c>
      <c r="I171" s="7">
        <v>57</v>
      </c>
      <c r="J171" s="7">
        <v>106</v>
      </c>
      <c r="K171" s="7">
        <v>47</v>
      </c>
      <c r="L171" s="7">
        <v>62</v>
      </c>
      <c r="M171" s="7">
        <v>135</v>
      </c>
    </row>
    <row r="172" spans="1:13" x14ac:dyDescent="0.2">
      <c r="A172" s="2" t="s">
        <v>199</v>
      </c>
      <c r="B172" s="7" t="s">
        <v>16</v>
      </c>
      <c r="C172" s="7" t="s">
        <v>22</v>
      </c>
      <c r="D172" s="7">
        <v>77</v>
      </c>
      <c r="E172" s="7">
        <v>75</v>
      </c>
      <c r="F172" s="7">
        <v>110</v>
      </c>
      <c r="G172" s="7">
        <v>67</v>
      </c>
      <c r="H172" s="7">
        <v>32</v>
      </c>
      <c r="I172" s="7">
        <v>131</v>
      </c>
      <c r="J172" s="7">
        <v>115</v>
      </c>
      <c r="K172" s="7">
        <v>47</v>
      </c>
      <c r="L172" s="7">
        <v>123</v>
      </c>
      <c r="M172" s="7">
        <v>135</v>
      </c>
    </row>
    <row r="173" spans="1:13" x14ac:dyDescent="0.2">
      <c r="A173" s="2" t="s">
        <v>200</v>
      </c>
      <c r="B173" s="7" t="s">
        <v>16</v>
      </c>
      <c r="C173" s="7" t="s">
        <v>23</v>
      </c>
      <c r="D173" s="7">
        <v>50</v>
      </c>
      <c r="E173" s="7">
        <v>54</v>
      </c>
      <c r="F173" s="7">
        <v>92</v>
      </c>
      <c r="G173" s="7">
        <v>47</v>
      </c>
      <c r="H173" s="7">
        <v>6</v>
      </c>
      <c r="I173" s="7">
        <v>85</v>
      </c>
      <c r="J173" s="7">
        <v>126</v>
      </c>
      <c r="K173" s="7">
        <v>47</v>
      </c>
      <c r="L173" s="7">
        <v>76</v>
      </c>
      <c r="M173" s="7">
        <v>135</v>
      </c>
    </row>
    <row r="174" spans="1:13" x14ac:dyDescent="0.2">
      <c r="A174" s="2" t="s">
        <v>201</v>
      </c>
      <c r="B174" s="7" t="s">
        <v>16</v>
      </c>
      <c r="C174" s="7" t="s">
        <v>24</v>
      </c>
      <c r="D174" s="7">
        <v>99</v>
      </c>
      <c r="E174" s="7">
        <v>144</v>
      </c>
      <c r="F174" s="7">
        <v>79</v>
      </c>
      <c r="G174" s="7">
        <v>73</v>
      </c>
      <c r="H174" s="7">
        <v>20</v>
      </c>
      <c r="I174" s="7">
        <v>132</v>
      </c>
      <c r="J174" s="7">
        <v>148</v>
      </c>
      <c r="K174" s="7">
        <v>47</v>
      </c>
      <c r="L174" s="7">
        <v>85</v>
      </c>
      <c r="M174" s="7">
        <v>135</v>
      </c>
    </row>
    <row r="175" spans="1:13" x14ac:dyDescent="0.2">
      <c r="A175" s="2" t="s">
        <v>202</v>
      </c>
      <c r="B175" s="7" t="s">
        <v>16</v>
      </c>
      <c r="C175" s="7" t="s">
        <v>26</v>
      </c>
      <c r="D175" s="7">
        <v>99</v>
      </c>
      <c r="E175" s="7">
        <v>144</v>
      </c>
      <c r="F175" s="7">
        <v>79</v>
      </c>
      <c r="G175" s="7">
        <v>73</v>
      </c>
      <c r="H175" s="7">
        <v>20</v>
      </c>
      <c r="I175" s="7">
        <v>132</v>
      </c>
      <c r="J175" s="7">
        <v>148</v>
      </c>
      <c r="K175" s="7">
        <v>47</v>
      </c>
      <c r="L175" s="7">
        <v>85</v>
      </c>
      <c r="M175" s="7">
        <v>135</v>
      </c>
    </row>
    <row r="176" spans="1:13" x14ac:dyDescent="0.2">
      <c r="A176" s="2" t="s">
        <v>203</v>
      </c>
      <c r="B176" s="7" t="s">
        <v>27</v>
      </c>
      <c r="C176" s="7">
        <v>1920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7</v>
      </c>
      <c r="L176" s="7">
        <v>0</v>
      </c>
      <c r="M176" s="7">
        <v>0</v>
      </c>
    </row>
    <row r="177" spans="1:13" x14ac:dyDescent="0.2">
      <c r="A177" s="2" t="s">
        <v>204</v>
      </c>
      <c r="B177" s="7" t="s">
        <v>27</v>
      </c>
      <c r="C177" s="7" t="s">
        <v>21</v>
      </c>
      <c r="D177" s="7">
        <v>7</v>
      </c>
      <c r="E177" s="7">
        <v>7</v>
      </c>
      <c r="F177" s="7">
        <v>5</v>
      </c>
      <c r="G177" s="7">
        <v>3</v>
      </c>
      <c r="H177" s="7">
        <v>3</v>
      </c>
      <c r="I177" s="7">
        <v>10</v>
      </c>
      <c r="J177" s="7">
        <v>5</v>
      </c>
      <c r="K177" s="7">
        <v>7</v>
      </c>
      <c r="L177" s="7">
        <v>62</v>
      </c>
      <c r="M177" s="7">
        <v>0</v>
      </c>
    </row>
    <row r="178" spans="1:13" x14ac:dyDescent="0.2">
      <c r="A178" s="2" t="s">
        <v>205</v>
      </c>
      <c r="B178" s="7" t="s">
        <v>27</v>
      </c>
      <c r="C178" s="7" t="s">
        <v>22</v>
      </c>
      <c r="D178" s="7">
        <v>10</v>
      </c>
      <c r="E178" s="7">
        <v>10</v>
      </c>
      <c r="F178" s="7">
        <v>9</v>
      </c>
      <c r="G178" s="7">
        <v>5</v>
      </c>
      <c r="H178" s="7">
        <v>5</v>
      </c>
      <c r="I178" s="7">
        <v>9</v>
      </c>
      <c r="J178" s="7">
        <v>13</v>
      </c>
      <c r="K178" s="7">
        <v>7</v>
      </c>
      <c r="L178" s="7">
        <v>123</v>
      </c>
      <c r="M178" s="7">
        <v>0</v>
      </c>
    </row>
    <row r="179" spans="1:13" x14ac:dyDescent="0.2">
      <c r="A179" s="2" t="s">
        <v>206</v>
      </c>
      <c r="B179" s="7" t="s">
        <v>27</v>
      </c>
      <c r="C179" s="7" t="s">
        <v>23</v>
      </c>
      <c r="D179" s="7">
        <v>8</v>
      </c>
      <c r="E179" s="7">
        <v>22</v>
      </c>
      <c r="F179" s="7">
        <v>6</v>
      </c>
      <c r="G179" s="7">
        <v>4</v>
      </c>
      <c r="H179" s="7">
        <v>2</v>
      </c>
      <c r="I179" s="7">
        <v>24</v>
      </c>
      <c r="J179" s="7">
        <v>22</v>
      </c>
      <c r="K179" s="7">
        <v>7</v>
      </c>
      <c r="L179" s="7">
        <v>76</v>
      </c>
      <c r="M179" s="7">
        <v>0</v>
      </c>
    </row>
    <row r="180" spans="1:13" x14ac:dyDescent="0.2">
      <c r="A180" s="2" t="s">
        <v>207</v>
      </c>
      <c r="B180" s="7" t="s">
        <v>27</v>
      </c>
      <c r="C180" s="7" t="s">
        <v>24</v>
      </c>
      <c r="D180" s="7">
        <v>31</v>
      </c>
      <c r="E180" s="7">
        <v>46</v>
      </c>
      <c r="F180" s="7">
        <v>7</v>
      </c>
      <c r="G180" s="7">
        <v>2</v>
      </c>
      <c r="H180" s="7">
        <v>2</v>
      </c>
      <c r="I180" s="7">
        <v>43</v>
      </c>
      <c r="J180" s="7">
        <v>42</v>
      </c>
      <c r="K180" s="7">
        <v>7</v>
      </c>
      <c r="L180" s="7">
        <v>85</v>
      </c>
      <c r="M180" s="7">
        <v>0</v>
      </c>
    </row>
    <row r="181" spans="1:13" x14ac:dyDescent="0.2">
      <c r="A181" s="2" t="s">
        <v>208</v>
      </c>
      <c r="B181" s="7" t="s">
        <v>27</v>
      </c>
      <c r="C181" s="7" t="s">
        <v>26</v>
      </c>
      <c r="D181" s="7">
        <v>31</v>
      </c>
      <c r="E181" s="7">
        <v>46</v>
      </c>
      <c r="F181" s="7">
        <v>7</v>
      </c>
      <c r="G181" s="7">
        <v>2</v>
      </c>
      <c r="H181" s="7">
        <v>2</v>
      </c>
      <c r="I181" s="7">
        <v>43</v>
      </c>
      <c r="J181" s="7">
        <v>42</v>
      </c>
      <c r="K181" s="7">
        <v>7</v>
      </c>
      <c r="L181" s="7">
        <v>85</v>
      </c>
      <c r="M181" s="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L144"/>
  <sheetViews>
    <sheetView tabSelected="1" workbookViewId="0">
      <pane xSplit="3" ySplit="4" topLeftCell="S5" activePane="bottomRight" state="frozen"/>
      <selection pane="topRight" activeCell="D1" sqref="D1"/>
      <selection pane="bottomLeft" activeCell="A5" sqref="A5"/>
      <selection pane="bottomRight" activeCell="AL70" sqref="AL70"/>
    </sheetView>
  </sheetViews>
  <sheetFormatPr baseColWidth="10" defaultRowHeight="15" x14ac:dyDescent="0.2"/>
  <cols>
    <col min="19" max="20" width="10.83203125" customWidth="1"/>
  </cols>
  <sheetData>
    <row r="3" spans="1:29" x14ac:dyDescent="0.2">
      <c r="A3" t="s">
        <v>299</v>
      </c>
      <c r="B3" t="s">
        <v>284</v>
      </c>
      <c r="C3" t="s">
        <v>285</v>
      </c>
      <c r="D3" t="s">
        <v>303</v>
      </c>
      <c r="L3" t="s">
        <v>302</v>
      </c>
    </row>
    <row r="4" spans="1:29" x14ac:dyDescent="0.2">
      <c r="D4" t="s">
        <v>301</v>
      </c>
      <c r="E4" t="s">
        <v>300</v>
      </c>
      <c r="F4" t="s">
        <v>286</v>
      </c>
      <c r="G4" t="s">
        <v>287</v>
      </c>
      <c r="H4" t="s">
        <v>26</v>
      </c>
      <c r="I4" t="s">
        <v>288</v>
      </c>
      <c r="J4" t="s">
        <v>289</v>
      </c>
      <c r="K4" t="s">
        <v>298</v>
      </c>
      <c r="L4" t="s">
        <v>300</v>
      </c>
      <c r="M4" t="s">
        <v>286</v>
      </c>
      <c r="N4" t="s">
        <v>287</v>
      </c>
      <c r="O4" t="s">
        <v>26</v>
      </c>
      <c r="P4" t="s">
        <v>288</v>
      </c>
      <c r="Q4" t="s">
        <v>289</v>
      </c>
      <c r="T4" t="s">
        <v>306</v>
      </c>
      <c r="Y4" t="s">
        <v>305</v>
      </c>
    </row>
    <row r="5" spans="1:29" x14ac:dyDescent="0.2">
      <c r="A5" t="s">
        <v>231</v>
      </c>
      <c r="B5" t="s">
        <v>280</v>
      </c>
      <c r="C5" t="s">
        <v>290</v>
      </c>
      <c r="D5" s="23">
        <f>((0.05/54*(11))+0.2)</f>
        <v>0.2101851851851852</v>
      </c>
      <c r="E5" s="23">
        <f>((0.05/54*(-8))+0.15)</f>
        <v>0.14259259259259258</v>
      </c>
      <c r="F5" s="19">
        <v>0.15</v>
      </c>
      <c r="G5" s="19">
        <v>0.12</v>
      </c>
      <c r="H5" s="19">
        <v>0.1</v>
      </c>
      <c r="I5" s="19">
        <v>0.09</v>
      </c>
      <c r="J5" s="19">
        <v>0.09</v>
      </c>
      <c r="K5" s="19">
        <v>0.55000000000000004</v>
      </c>
      <c r="L5" s="24">
        <f t="shared" ref="L5:M69" si="0">E5/10</f>
        <v>1.4259259259259258E-2</v>
      </c>
      <c r="M5" s="20">
        <f>F5/10</f>
        <v>1.4999999999999999E-2</v>
      </c>
      <c r="N5" s="20">
        <f>G5/10</f>
        <v>1.2E-2</v>
      </c>
      <c r="O5" s="20">
        <f>H5/10</f>
        <v>0.01</v>
      </c>
      <c r="P5" s="20">
        <f>I5/10</f>
        <v>8.9999999999999993E-3</v>
      </c>
      <c r="Q5" s="20">
        <f>J5/10</f>
        <v>8.9999999999999993E-3</v>
      </c>
      <c r="T5" t="s">
        <v>280</v>
      </c>
      <c r="U5" t="s">
        <v>281</v>
      </c>
      <c r="V5" t="s">
        <v>297</v>
      </c>
      <c r="W5" t="s">
        <v>282</v>
      </c>
      <c r="X5" t="s">
        <v>283</v>
      </c>
      <c r="Y5" t="s">
        <v>280</v>
      </c>
      <c r="Z5" t="s">
        <v>281</v>
      </c>
      <c r="AA5" t="s">
        <v>297</v>
      </c>
      <c r="AB5" t="s">
        <v>282</v>
      </c>
      <c r="AC5" t="s">
        <v>283</v>
      </c>
    </row>
    <row r="6" spans="1:29" x14ac:dyDescent="0.2">
      <c r="C6" t="s">
        <v>291</v>
      </c>
      <c r="D6" s="23">
        <f>((0.05/54*(0))+0.25)</f>
        <v>0.25</v>
      </c>
      <c r="E6" s="23">
        <f>((0.05/54*(-8))+0.15)</f>
        <v>0.14259259259259258</v>
      </c>
      <c r="F6" s="19">
        <v>0.13</v>
      </c>
      <c r="G6" s="19">
        <v>0.12</v>
      </c>
      <c r="H6" s="19">
        <v>0.08</v>
      </c>
      <c r="I6" s="19">
        <v>7.0000000000000007E-2</v>
      </c>
      <c r="J6" s="19">
        <v>7.0000000000000007E-2</v>
      </c>
      <c r="K6" s="19">
        <v>0.47</v>
      </c>
      <c r="L6" s="24">
        <f t="shared" si="0"/>
        <v>1.4259259259259258E-2</v>
      </c>
      <c r="M6" s="20">
        <f t="shared" si="0"/>
        <v>1.3000000000000001E-2</v>
      </c>
      <c r="N6" s="20">
        <f t="shared" ref="N6:N69" si="1">G6/10</f>
        <v>1.2E-2</v>
      </c>
      <c r="O6" s="20">
        <f t="shared" ref="O6:O69" si="2">H6/10</f>
        <v>8.0000000000000002E-3</v>
      </c>
      <c r="P6" s="20">
        <f t="shared" ref="P6:P69" si="3">I6/10</f>
        <v>7.000000000000001E-3</v>
      </c>
      <c r="Q6" s="20">
        <f t="shared" ref="Q6:Q69" si="4">J6/10</f>
        <v>7.000000000000001E-3</v>
      </c>
      <c r="S6">
        <v>1990</v>
      </c>
      <c r="T6" s="19">
        <f>D5</f>
        <v>0.2101851851851852</v>
      </c>
      <c r="U6" s="19">
        <f>D12</f>
        <v>0.14120370370370369</v>
      </c>
      <c r="V6" s="19">
        <f>$D$19</f>
        <v>0.18981481481481483</v>
      </c>
      <c r="W6" s="19">
        <f>D26</f>
        <v>0.39085365853658538</v>
      </c>
      <c r="X6" s="19">
        <f>D33</f>
        <v>0.15648148148148147</v>
      </c>
      <c r="Y6" s="20">
        <f>L5</f>
        <v>1.4259259259259258E-2</v>
      </c>
      <c r="Z6">
        <f>IF(Y6=L5,L12,IF(Y6=M5,M12,IF(Y6=N5,N12,"ERROR")))</f>
        <v>8.0000000000000002E-3</v>
      </c>
      <c r="AA6">
        <f>IF(Y6=L5,L19,IF(Y6=M5,M19,IF(Y6=N5,N19,"ERROR")))</f>
        <v>7.083333333333333E-3</v>
      </c>
      <c r="AB6">
        <f>IF(Y6=L5,L26,IF(Y6=M5,M26,IF(Y6=N5,N26,"ERROR")))</f>
        <v>1.695121951219512E-2</v>
      </c>
      <c r="AC6">
        <f>IF(Y6=L5,L33,IF(Y6=M5,M33,IF(Y6=N5,N33,"ERROR")))</f>
        <v>1.0833333333333334E-2</v>
      </c>
    </row>
    <row r="7" spans="1:29" x14ac:dyDescent="0.2">
      <c r="C7" t="s">
        <v>292</v>
      </c>
      <c r="D7" s="23">
        <f>((0.05/54*(11))+0.05)</f>
        <v>6.0185185185185189E-2</v>
      </c>
      <c r="E7" s="23">
        <f>((0.05/54*(27))+0.15)</f>
        <v>0.17499999999999999</v>
      </c>
      <c r="F7" s="19">
        <v>0.2</v>
      </c>
      <c r="G7" s="19">
        <v>0.13</v>
      </c>
      <c r="H7" s="19">
        <v>0.11</v>
      </c>
      <c r="I7" s="19">
        <v>0.105</v>
      </c>
      <c r="J7" s="19">
        <v>0.105</v>
      </c>
      <c r="K7" s="19">
        <v>0.65</v>
      </c>
      <c r="L7" s="24">
        <f t="shared" si="0"/>
        <v>1.7499999999999998E-2</v>
      </c>
      <c r="M7" s="20">
        <f t="shared" si="0"/>
        <v>0.02</v>
      </c>
      <c r="N7" s="20">
        <f t="shared" si="1"/>
        <v>1.3000000000000001E-2</v>
      </c>
      <c r="O7" s="20">
        <f t="shared" si="2"/>
        <v>1.0999999999999999E-2</v>
      </c>
      <c r="P7" s="20">
        <f t="shared" si="3"/>
        <v>1.0499999999999999E-2</v>
      </c>
      <c r="Q7" s="20">
        <f t="shared" si="4"/>
        <v>1.0499999999999999E-2</v>
      </c>
      <c r="S7">
        <v>1991</v>
      </c>
      <c r="T7" s="19">
        <f>T6+L5</f>
        <v>0.22444444444444445</v>
      </c>
      <c r="U7" s="19">
        <f>U6+L12</f>
        <v>0.1492037037037037</v>
      </c>
      <c r="V7" s="19">
        <f>V6+$L$19</f>
        <v>0.19689814814814816</v>
      </c>
      <c r="W7" s="19">
        <f>W6+$L$26</f>
        <v>0.40780487804878052</v>
      </c>
      <c r="X7" s="19">
        <f>X6+$L$33</f>
        <v>0.16731481481481481</v>
      </c>
      <c r="Y7" s="20">
        <f>Y6</f>
        <v>1.4259259259259258E-2</v>
      </c>
      <c r="Z7">
        <f>IF(Y7=L5,L12,IF(Y7=M5,M12,IF(Y7=N5,N12,"ERROR")))</f>
        <v>8.0000000000000002E-3</v>
      </c>
      <c r="AA7">
        <f>IF(Y7=L5,L19,IF(Y7=M5,M19,IF(Y7=N5,N19,"ERROR")))</f>
        <v>7.083333333333333E-3</v>
      </c>
      <c r="AB7">
        <f>IF(Y7=L5,L26,IF(Y7=M5,M26,IF(Y7=N5,N26,"ERROR")))</f>
        <v>1.695121951219512E-2</v>
      </c>
      <c r="AC7">
        <f>IF(Y7=L5,L33,IF(Y7=M5,M33,IF(Y7=N5,N33,"ERROR")))</f>
        <v>1.0833333333333334E-2</v>
      </c>
    </row>
    <row r="8" spans="1:29" x14ac:dyDescent="0.2">
      <c r="C8" t="s">
        <v>293</v>
      </c>
      <c r="D8" s="23">
        <v>0</v>
      </c>
      <c r="E8" s="23">
        <f>((0.05/54*(24.5))+0)</f>
        <v>2.2685185185185187E-2</v>
      </c>
      <c r="F8" s="19">
        <v>0.13</v>
      </c>
      <c r="G8" s="19">
        <v>0.15</v>
      </c>
      <c r="H8" s="19">
        <v>0.15</v>
      </c>
      <c r="I8" s="19">
        <v>0.12</v>
      </c>
      <c r="J8" s="19">
        <v>0.08</v>
      </c>
      <c r="K8" s="19">
        <v>0.63</v>
      </c>
      <c r="L8" s="24">
        <f t="shared" si="0"/>
        <v>2.2685185185185187E-3</v>
      </c>
      <c r="M8" s="20">
        <f t="shared" si="0"/>
        <v>1.3000000000000001E-2</v>
      </c>
      <c r="N8" s="20">
        <f t="shared" si="1"/>
        <v>1.4999999999999999E-2</v>
      </c>
      <c r="O8" s="20">
        <f t="shared" si="2"/>
        <v>1.4999999999999999E-2</v>
      </c>
      <c r="P8" s="20">
        <f t="shared" si="3"/>
        <v>1.2E-2</v>
      </c>
      <c r="Q8" s="20">
        <f t="shared" si="4"/>
        <v>8.0000000000000002E-3</v>
      </c>
      <c r="S8">
        <v>1992</v>
      </c>
      <c r="T8" s="19">
        <f>T7+L5</f>
        <v>0.2387037037037037</v>
      </c>
      <c r="U8" s="19">
        <f>U7+L12</f>
        <v>0.15720370370370371</v>
      </c>
      <c r="V8" s="19">
        <f>V7+$L$19</f>
        <v>0.20398148148148149</v>
      </c>
      <c r="W8" s="19">
        <f>W7+$L$26</f>
        <v>0.42475609756097565</v>
      </c>
      <c r="X8" s="19">
        <f>X7+$L$33</f>
        <v>0.17814814814814814</v>
      </c>
      <c r="Y8" s="20">
        <f>Y7</f>
        <v>1.4259259259259258E-2</v>
      </c>
      <c r="Z8">
        <f>IF(Y8=L5,L12,IF(Y8=M5,M12,IF(Y8=N5,N12,"ERROR")))</f>
        <v>8.0000000000000002E-3</v>
      </c>
      <c r="AA8">
        <f>IF(Y8=L5,L19,IF(Y8=M5,M19,IF(Y8=N5,N19,"ERROR")))</f>
        <v>7.083333333333333E-3</v>
      </c>
      <c r="AB8">
        <f>IF(Y8=L5,L26,IF(Y8=M5,M26,IF(Y8=N5,N26,"ERROR")))</f>
        <v>1.695121951219512E-2</v>
      </c>
      <c r="AC8">
        <f>IF(Y8=L5,L33,IF(Y8=M5,M33,IF(Y8=N5,N33,"ERROR")))</f>
        <v>1.0833333333333334E-2</v>
      </c>
    </row>
    <row r="9" spans="1:29" x14ac:dyDescent="0.2">
      <c r="C9" t="s">
        <v>294</v>
      </c>
      <c r="D9" s="23">
        <v>0</v>
      </c>
      <c r="E9" s="23">
        <v>0</v>
      </c>
      <c r="F9" s="19">
        <v>2.3E-2</v>
      </c>
      <c r="G9" s="19">
        <v>0.13</v>
      </c>
      <c r="H9" s="19">
        <v>0.15</v>
      </c>
      <c r="I9" s="19">
        <v>0.15</v>
      </c>
      <c r="J9" s="19">
        <v>0.12</v>
      </c>
      <c r="K9" s="19">
        <v>0.57299999999999995</v>
      </c>
      <c r="L9" s="24">
        <f t="shared" si="0"/>
        <v>0</v>
      </c>
      <c r="M9" s="20">
        <f t="shared" si="0"/>
        <v>2.3E-3</v>
      </c>
      <c r="N9" s="20">
        <f t="shared" si="1"/>
        <v>1.3000000000000001E-2</v>
      </c>
      <c r="O9" s="20">
        <f t="shared" si="2"/>
        <v>1.4999999999999999E-2</v>
      </c>
      <c r="P9" s="20">
        <f t="shared" si="3"/>
        <v>1.4999999999999999E-2</v>
      </c>
      <c r="Q9" s="20">
        <f t="shared" si="4"/>
        <v>1.2E-2</v>
      </c>
      <c r="S9">
        <v>1993</v>
      </c>
      <c r="T9" s="19">
        <f>T8+L5</f>
        <v>0.25296296296296295</v>
      </c>
      <c r="U9" s="19">
        <f>U8+L12</f>
        <v>0.16520370370370371</v>
      </c>
      <c r="V9" s="19">
        <f>V8+$L$19</f>
        <v>0.21106481481481482</v>
      </c>
      <c r="W9" s="19">
        <f>W8+$L$26</f>
        <v>0.44170731707317079</v>
      </c>
      <c r="X9" s="19">
        <f>X8+$L$33</f>
        <v>0.18898148148148147</v>
      </c>
      <c r="Y9" s="20">
        <f>Y8</f>
        <v>1.4259259259259258E-2</v>
      </c>
      <c r="Z9">
        <f>IF(Y9=L5,L12,IF(Y9=M5,M12,IF(Y9=N5,N12,"ERROR")))</f>
        <v>8.0000000000000002E-3</v>
      </c>
      <c r="AA9">
        <f>IF(Y9=L5,L19,IF(Y9=M5,M19,IF(Y9=N5,N19,"ERROR")))</f>
        <v>7.083333333333333E-3</v>
      </c>
      <c r="AB9">
        <f>IF(Y9=L5,L26,IF(Y9=M5,M26,IF(Y9=N5,N26,"ERROR")))</f>
        <v>1.695121951219512E-2</v>
      </c>
      <c r="AC9">
        <f>IF(Y9=L5,L33,IF(Y9=M5,M33,IF(Y9=N5,N33,"ERROR")))</f>
        <v>1.0833333333333334E-2</v>
      </c>
    </row>
    <row r="10" spans="1:29" x14ac:dyDescent="0.2">
      <c r="C10" t="s">
        <v>295</v>
      </c>
      <c r="D10" s="23">
        <v>0</v>
      </c>
      <c r="E10" s="23">
        <v>0</v>
      </c>
      <c r="F10" s="19">
        <v>0</v>
      </c>
      <c r="G10" s="19">
        <v>0</v>
      </c>
      <c r="H10" s="19">
        <v>2.3E-2</v>
      </c>
      <c r="I10" s="19">
        <v>0.13</v>
      </c>
      <c r="J10" s="19">
        <v>0.15</v>
      </c>
      <c r="K10" s="19">
        <v>0.30299999999999999</v>
      </c>
      <c r="L10" s="24">
        <f t="shared" si="0"/>
        <v>0</v>
      </c>
      <c r="M10" s="20">
        <f t="shared" si="0"/>
        <v>0</v>
      </c>
      <c r="N10" s="20">
        <f t="shared" si="1"/>
        <v>0</v>
      </c>
      <c r="O10" s="20">
        <f t="shared" si="2"/>
        <v>2.3E-3</v>
      </c>
      <c r="P10" s="20">
        <f t="shared" si="3"/>
        <v>1.3000000000000001E-2</v>
      </c>
      <c r="Q10" s="20">
        <f t="shared" si="4"/>
        <v>1.4999999999999999E-2</v>
      </c>
      <c r="S10">
        <v>1994</v>
      </c>
      <c r="T10" s="19">
        <f>T9+L5</f>
        <v>0.26722222222222219</v>
      </c>
      <c r="U10" s="19">
        <f>U9+L12</f>
        <v>0.17320370370370372</v>
      </c>
      <c r="V10" s="19">
        <f>V9+$L$19</f>
        <v>0.21814814814814815</v>
      </c>
      <c r="W10" s="19">
        <f>W9+$L$26</f>
        <v>0.45865853658536593</v>
      </c>
      <c r="X10" s="19">
        <f>X9+$L$33</f>
        <v>0.19981481481481481</v>
      </c>
      <c r="Y10" s="20">
        <f>Y9</f>
        <v>1.4259259259259258E-2</v>
      </c>
      <c r="Z10">
        <f>IF(Y10=L5,L12,IF(Y10=M5,M12,IF(Y10=N5,N12,"ERROR")))</f>
        <v>8.0000000000000002E-3</v>
      </c>
      <c r="AA10">
        <f>IF(Y10=L5,L19,IF(Y10=M5,M19,IF(Y10=N5,N19,"ERROR")))</f>
        <v>7.083333333333333E-3</v>
      </c>
      <c r="AB10">
        <f>IF(Y10=L5,L26,IF(Y10=M5,M26,IF(Y10=N5,N26,"ERROR")))</f>
        <v>1.695121951219512E-2</v>
      </c>
      <c r="AC10">
        <f>IF(Y10=L5,L33,IF(Y10=M5,M33,IF(Y10=N5,N33,"ERROR")))</f>
        <v>1.0833333333333334E-2</v>
      </c>
    </row>
    <row r="11" spans="1:29" x14ac:dyDescent="0.2">
      <c r="C11" t="s">
        <v>296</v>
      </c>
      <c r="D11" s="23">
        <v>0</v>
      </c>
      <c r="E11" s="23">
        <v>0</v>
      </c>
      <c r="F11" s="19">
        <v>0</v>
      </c>
      <c r="G11" s="19">
        <v>0</v>
      </c>
      <c r="H11" s="19">
        <v>0</v>
      </c>
      <c r="I11" s="19">
        <v>2.3E-2</v>
      </c>
      <c r="J11" s="19">
        <v>0.13</v>
      </c>
      <c r="K11" s="19">
        <v>0.153</v>
      </c>
      <c r="L11" s="24">
        <f t="shared" si="0"/>
        <v>0</v>
      </c>
      <c r="M11" s="20">
        <f t="shared" si="0"/>
        <v>0</v>
      </c>
      <c r="N11" s="20">
        <f t="shared" si="1"/>
        <v>0</v>
      </c>
      <c r="O11" s="20">
        <f t="shared" si="2"/>
        <v>0</v>
      </c>
      <c r="P11" s="20">
        <f t="shared" si="3"/>
        <v>2.3E-3</v>
      </c>
      <c r="Q11" s="20">
        <f t="shared" si="4"/>
        <v>1.3000000000000001E-2</v>
      </c>
      <c r="S11">
        <v>1995</v>
      </c>
      <c r="T11" s="19">
        <f>T10+L5</f>
        <v>0.28148148148148144</v>
      </c>
      <c r="U11" s="19">
        <f>U10+L12</f>
        <v>0.18120370370370373</v>
      </c>
      <c r="V11" s="19">
        <f>V10+$L$19</f>
        <v>0.22523148148148148</v>
      </c>
      <c r="W11" s="19">
        <f>W10+$L$26</f>
        <v>0.47560975609756106</v>
      </c>
      <c r="X11" s="19">
        <f>X10+$L$33</f>
        <v>0.21064814814814814</v>
      </c>
      <c r="Y11" s="20">
        <f>Y10</f>
        <v>1.4259259259259258E-2</v>
      </c>
      <c r="Z11">
        <f>IF(Y11=L5,L12,IF(Y11=M5,M12,IF(Y11=N5,N12,"ERROR")))</f>
        <v>8.0000000000000002E-3</v>
      </c>
      <c r="AA11">
        <f>IF(Y11=L5,L19,IF(Y11=M5,M19,IF(Y11=N5,N19,"ERROR")))</f>
        <v>7.083333333333333E-3</v>
      </c>
      <c r="AB11">
        <f>IF(Y11=L5,L26,IF(Y11=M5,M26,IF(Y11=N5,N26,"ERROR")))</f>
        <v>1.695121951219512E-2</v>
      </c>
      <c r="AC11">
        <f>IF(Y11=L5,L33,IF(Y11=M5,M33,IF(Y11=N5,N33,"ERROR")))</f>
        <v>1.0833333333333334E-2</v>
      </c>
    </row>
    <row r="12" spans="1:29" x14ac:dyDescent="0.2">
      <c r="B12" t="s">
        <v>281</v>
      </c>
      <c r="C12" t="s">
        <v>290</v>
      </c>
      <c r="D12" s="23">
        <f>((0.05/54*(-9.5))+0.15)</f>
        <v>0.14120370370370369</v>
      </c>
      <c r="E12" s="23">
        <f>F12</f>
        <v>0.08</v>
      </c>
      <c r="F12" s="19">
        <v>0.08</v>
      </c>
      <c r="G12" s="19">
        <v>7.0000000000000007E-2</v>
      </c>
      <c r="H12" s="19">
        <v>6.5000000000000002E-2</v>
      </c>
      <c r="I12" s="19">
        <v>6.5000000000000002E-2</v>
      </c>
      <c r="J12" s="19">
        <v>6.5000000000000002E-2</v>
      </c>
      <c r="K12" s="19">
        <v>0.34499999999999997</v>
      </c>
      <c r="L12" s="24">
        <f t="shared" si="0"/>
        <v>8.0000000000000002E-3</v>
      </c>
      <c r="M12" s="20">
        <f t="shared" si="0"/>
        <v>8.0000000000000002E-3</v>
      </c>
      <c r="N12" s="20">
        <f t="shared" si="1"/>
        <v>7.000000000000001E-3</v>
      </c>
      <c r="O12" s="20">
        <f t="shared" si="2"/>
        <v>6.5000000000000006E-3</v>
      </c>
      <c r="P12" s="20">
        <f t="shared" si="3"/>
        <v>6.5000000000000006E-3</v>
      </c>
      <c r="Q12" s="20">
        <f t="shared" si="4"/>
        <v>6.5000000000000006E-3</v>
      </c>
      <c r="S12">
        <v>1996</v>
      </c>
      <c r="T12" s="19">
        <f>T11+L5</f>
        <v>0.29574074074074069</v>
      </c>
      <c r="U12" s="19">
        <f>U11+L12</f>
        <v>0.18920370370370374</v>
      </c>
      <c r="V12" s="19">
        <f>V11+$L$19</f>
        <v>0.23231481481481481</v>
      </c>
      <c r="W12" s="19">
        <f>W11+$L$26</f>
        <v>0.4925609756097562</v>
      </c>
      <c r="X12" s="19">
        <f>X11+$L$33</f>
        <v>0.22148148148148147</v>
      </c>
      <c r="Y12" s="20">
        <f>Y11</f>
        <v>1.4259259259259258E-2</v>
      </c>
      <c r="Z12">
        <f>IF(Y12=L5,L12,IF(Y12=M5,M12,IF(Y12=N5,N12,"ERROR")))</f>
        <v>8.0000000000000002E-3</v>
      </c>
      <c r="AA12">
        <f>IF(Y12=L5,L19,IF(Y12=M5,M19,IF(Y12=N5,N19,"ERROR")))</f>
        <v>7.083333333333333E-3</v>
      </c>
      <c r="AB12">
        <f>IF(Y12=L5,L26,IF(Y12=M5,M26,IF(Y12=N5,N26,"ERROR")))</f>
        <v>1.695121951219512E-2</v>
      </c>
      <c r="AC12">
        <f>IF(Y12=L5,L33,IF(Y12=M5,M33,IF(Y12=N5,N33,"ERROR")))</f>
        <v>1.0833333333333334E-2</v>
      </c>
    </row>
    <row r="13" spans="1:29" x14ac:dyDescent="0.2">
      <c r="C13" t="s">
        <v>291</v>
      </c>
      <c r="D13" s="23">
        <f>((0.05/54*(-10))+0.1)</f>
        <v>9.0740740740740747E-2</v>
      </c>
      <c r="E13" s="23">
        <f>((0.05/54*(-41))+0.1)</f>
        <v>6.2037037037037043E-2</v>
      </c>
      <c r="F13" s="19">
        <v>7.4999999999999997E-2</v>
      </c>
      <c r="G13" s="19">
        <v>0.09</v>
      </c>
      <c r="H13" s="19">
        <v>0.09</v>
      </c>
      <c r="I13" s="19">
        <v>8.5000000000000006E-2</v>
      </c>
      <c r="J13" s="19">
        <v>7.0000000000000007E-2</v>
      </c>
      <c r="K13" s="19">
        <v>0.41</v>
      </c>
      <c r="L13" s="24">
        <f t="shared" si="0"/>
        <v>6.2037037037037043E-3</v>
      </c>
      <c r="M13" s="20">
        <f t="shared" si="0"/>
        <v>7.4999999999999997E-3</v>
      </c>
      <c r="N13" s="20">
        <f t="shared" si="1"/>
        <v>8.9999999999999993E-3</v>
      </c>
      <c r="O13" s="20">
        <f t="shared" si="2"/>
        <v>8.9999999999999993E-3</v>
      </c>
      <c r="P13" s="20">
        <f t="shared" si="3"/>
        <v>8.5000000000000006E-3</v>
      </c>
      <c r="Q13" s="20">
        <f t="shared" si="4"/>
        <v>7.000000000000001E-3</v>
      </c>
      <c r="S13">
        <v>1997</v>
      </c>
      <c r="T13" s="19">
        <f>T12+L5</f>
        <v>0.30999999999999994</v>
      </c>
      <c r="U13" s="19">
        <f>U12+L12</f>
        <v>0.19720370370370374</v>
      </c>
      <c r="V13" s="19">
        <f>V12+$L$19</f>
        <v>0.23939814814814814</v>
      </c>
      <c r="W13" s="19">
        <f>W12+$L$26</f>
        <v>0.50951219512195134</v>
      </c>
      <c r="X13" s="19">
        <f>X12+$L$33</f>
        <v>0.23231481481481481</v>
      </c>
      <c r="Y13" s="20">
        <f>Y12</f>
        <v>1.4259259259259258E-2</v>
      </c>
      <c r="Z13">
        <f>IF(Y13=L5,L12,IF(Y13=M5,M12,IF(Y13=N5,N12,"ERROR")))</f>
        <v>8.0000000000000002E-3</v>
      </c>
      <c r="AA13">
        <f>IF(Y13=L5,L19,IF(Y13=M5,M19,IF(Y13=N5,N19,"ERROR")))</f>
        <v>7.083333333333333E-3</v>
      </c>
      <c r="AB13">
        <f>IF(Y13=L5,L26,IF(Y13=M5,M26,IF(Y13=N5,N26,"ERROR")))</f>
        <v>1.695121951219512E-2</v>
      </c>
      <c r="AC13">
        <f>IF(Y13=L5,L33,IF(Y13=M5,M33,IF(Y13=N5,N33,"ERROR")))</f>
        <v>1.0833333333333334E-2</v>
      </c>
    </row>
    <row r="14" spans="1:29" x14ac:dyDescent="0.2">
      <c r="C14" t="s">
        <v>292</v>
      </c>
      <c r="D14" s="23">
        <f>((0.05/54*(21))+0)</f>
        <v>1.9444444444444445E-2</v>
      </c>
      <c r="E14" s="23">
        <f>D14</f>
        <v>1.9444444444444445E-2</v>
      </c>
      <c r="F14" s="19">
        <v>0.03</v>
      </c>
      <c r="G14" s="19">
        <v>7.1999999999999995E-2</v>
      </c>
      <c r="H14" s="19">
        <v>7.1999999999999995E-2</v>
      </c>
      <c r="I14" s="19">
        <v>5.3999999999999999E-2</v>
      </c>
      <c r="J14" s="19">
        <v>2.4E-2</v>
      </c>
      <c r="K14" s="19">
        <v>0.252</v>
      </c>
      <c r="L14" s="24">
        <f t="shared" si="0"/>
        <v>1.9444444444444444E-3</v>
      </c>
      <c r="M14" s="20">
        <f t="shared" si="0"/>
        <v>3.0000000000000001E-3</v>
      </c>
      <c r="N14" s="20">
        <f t="shared" si="1"/>
        <v>7.1999999999999998E-3</v>
      </c>
      <c r="O14" s="20">
        <f t="shared" si="2"/>
        <v>7.1999999999999998E-3</v>
      </c>
      <c r="P14" s="20">
        <f t="shared" si="3"/>
        <v>5.4000000000000003E-3</v>
      </c>
      <c r="Q14" s="20">
        <f t="shared" si="4"/>
        <v>2.4000000000000002E-3</v>
      </c>
      <c r="S14">
        <v>1998</v>
      </c>
      <c r="T14" s="19">
        <f>T13+L5</f>
        <v>0.32425925925925919</v>
      </c>
      <c r="U14" s="19">
        <f>U13+L12</f>
        <v>0.20520370370370375</v>
      </c>
      <c r="V14" s="19">
        <f>V13+$L$19</f>
        <v>0.24648148148148147</v>
      </c>
      <c r="W14" s="19">
        <f>W13+$L$26</f>
        <v>0.52646341463414648</v>
      </c>
      <c r="X14" s="19">
        <f>X13+$L$33</f>
        <v>0.24314814814814814</v>
      </c>
      <c r="Y14" s="20">
        <f>Y13</f>
        <v>1.4259259259259258E-2</v>
      </c>
      <c r="Z14">
        <f>IF(Y14=L5,L12,IF(Y14=M5,M12,IF(Y14=N5,N12,"ERROR")))</f>
        <v>8.0000000000000002E-3</v>
      </c>
      <c r="AA14">
        <f>IF(Y14=L5,L19,IF(Y14=M5,M19,IF(Y14=N5,N19,"ERROR")))</f>
        <v>7.083333333333333E-3</v>
      </c>
      <c r="AB14">
        <f>IF(Y14=L5,L26,IF(Y14=M5,M26,IF(Y14=N5,N26,"ERROR")))</f>
        <v>1.695121951219512E-2</v>
      </c>
      <c r="AC14">
        <f>IF(Y14=L5,L33,IF(Y14=M5,M33,IF(Y14=N5,N33,"ERROR")))</f>
        <v>1.0833333333333334E-2</v>
      </c>
    </row>
    <row r="15" spans="1:29" x14ac:dyDescent="0.2">
      <c r="C15" t="s">
        <v>293</v>
      </c>
      <c r="D15" s="23">
        <v>0</v>
      </c>
      <c r="E15" s="23">
        <v>0</v>
      </c>
      <c r="F15" s="19">
        <v>0</v>
      </c>
      <c r="G15" s="19">
        <v>1.4999999999999999E-2</v>
      </c>
      <c r="H15" s="19">
        <v>3.5999999999999997E-2</v>
      </c>
      <c r="I15" s="19">
        <v>3.5999999999999997E-2</v>
      </c>
      <c r="J15" s="19">
        <v>2.7E-2</v>
      </c>
      <c r="K15" s="19">
        <v>0.114</v>
      </c>
      <c r="L15" s="24">
        <f t="shared" si="0"/>
        <v>0</v>
      </c>
      <c r="M15" s="20">
        <f t="shared" si="0"/>
        <v>0</v>
      </c>
      <c r="N15" s="20">
        <f t="shared" si="1"/>
        <v>1.5E-3</v>
      </c>
      <c r="O15" s="20">
        <f t="shared" si="2"/>
        <v>3.5999999999999999E-3</v>
      </c>
      <c r="P15" s="20">
        <f t="shared" si="3"/>
        <v>3.5999999999999999E-3</v>
      </c>
      <c r="Q15" s="20">
        <f t="shared" si="4"/>
        <v>2.7000000000000001E-3</v>
      </c>
      <c r="S15">
        <v>1999</v>
      </c>
      <c r="T15" s="19">
        <f>T14+L5</f>
        <v>0.33851851851851844</v>
      </c>
      <c r="U15" s="19">
        <f>U14+L12</f>
        <v>0.21320370370370376</v>
      </c>
      <c r="V15" s="19">
        <f>V14+$L$19</f>
        <v>0.2535648148148148</v>
      </c>
      <c r="W15" s="19">
        <f>W14+$L$26</f>
        <v>0.54341463414634161</v>
      </c>
      <c r="X15" s="19">
        <f>X14+$L$33</f>
        <v>0.25398148148148147</v>
      </c>
      <c r="Y15" s="20">
        <f>Y14</f>
        <v>1.4259259259259258E-2</v>
      </c>
      <c r="Z15">
        <f>IF(Y15=L5,L12,IF(Y15=M5,M12,IF(Y15=N5,N12,"ERROR")))</f>
        <v>8.0000000000000002E-3</v>
      </c>
      <c r="AA15">
        <f>IF(Y15=L5,L19,IF(Y15=M5,M19,IF(Y15=N5,N19,"ERROR")))</f>
        <v>7.083333333333333E-3</v>
      </c>
      <c r="AB15">
        <f>IF(Y15=L5,L26,IF(Y15=M5,M26,IF(Y15=N5,N26,"ERROR")))</f>
        <v>1.695121951219512E-2</v>
      </c>
      <c r="AC15">
        <f>IF(Y15=L5,L33,IF(Y15=M5,M33,IF(Y15=N5,N33,"ERROR")))</f>
        <v>1.0833333333333334E-2</v>
      </c>
    </row>
    <row r="16" spans="1:29" x14ac:dyDescent="0.2">
      <c r="C16" t="s">
        <v>294</v>
      </c>
      <c r="D16" s="23">
        <v>0</v>
      </c>
      <c r="E16" s="23">
        <v>0</v>
      </c>
      <c r="F16" s="19">
        <v>0</v>
      </c>
      <c r="G16" s="19">
        <v>0</v>
      </c>
      <c r="H16" s="19">
        <v>1.4999999999999999E-2</v>
      </c>
      <c r="I16" s="19">
        <v>3.5999999999999997E-2</v>
      </c>
      <c r="J16" s="19">
        <v>3.5999999999999997E-2</v>
      </c>
      <c r="K16" s="19">
        <v>8.6999999999999994E-2</v>
      </c>
      <c r="L16" s="24">
        <f t="shared" si="0"/>
        <v>0</v>
      </c>
      <c r="M16" s="20">
        <f t="shared" si="0"/>
        <v>0</v>
      </c>
      <c r="N16" s="20">
        <f t="shared" si="1"/>
        <v>0</v>
      </c>
      <c r="O16" s="20">
        <f t="shared" si="2"/>
        <v>1.5E-3</v>
      </c>
      <c r="P16" s="20">
        <f t="shared" si="3"/>
        <v>3.5999999999999999E-3</v>
      </c>
      <c r="Q16" s="20">
        <f t="shared" si="4"/>
        <v>3.5999999999999999E-3</v>
      </c>
      <c r="S16">
        <v>2000</v>
      </c>
      <c r="T16" s="19">
        <f>T15+L5</f>
        <v>0.35277777777777769</v>
      </c>
      <c r="U16" s="19">
        <f>U15+L12</f>
        <v>0.22120370370370376</v>
      </c>
      <c r="V16" s="19">
        <f>V15+$L$19</f>
        <v>0.26064814814814813</v>
      </c>
      <c r="W16" s="19">
        <f>W15+$L$26</f>
        <v>0.56036585365853675</v>
      </c>
      <c r="X16" s="19">
        <f>X15+$L$33</f>
        <v>0.26481481481481484</v>
      </c>
      <c r="Y16" s="20">
        <f>M5</f>
        <v>1.4999999999999999E-2</v>
      </c>
      <c r="Z16">
        <f>IF(Y16=L5,L12,IF(Y16=M5,M12,IF(Y16=N5,N12,"ERROR")))</f>
        <v>8.0000000000000002E-3</v>
      </c>
      <c r="AA16">
        <f>IF(Y16=L5,L19,IF(Y16=M5,M19,IF(Y16=N5,N19,"ERROR")))</f>
        <v>7.000000000000001E-3</v>
      </c>
      <c r="AB16">
        <f>IF(Y16=L5,L26,IF(Y16=M5,M26,IF(Y16=N5,N26,"ERROR")))</f>
        <v>1.3000000000000001E-2</v>
      </c>
      <c r="AC16">
        <f>IF(Y16=L5,L33,IF(Y16=M5,M33,IF(Y16=N5,N33,"ERROR")))</f>
        <v>7.4999999999999997E-3</v>
      </c>
    </row>
    <row r="17" spans="2:29" x14ac:dyDescent="0.2">
      <c r="C17" t="s">
        <v>295</v>
      </c>
      <c r="D17" s="23">
        <v>0</v>
      </c>
      <c r="E17" s="23">
        <v>0</v>
      </c>
      <c r="F17" s="19">
        <v>0</v>
      </c>
      <c r="G17" s="19">
        <v>0</v>
      </c>
      <c r="H17" s="19">
        <v>0</v>
      </c>
      <c r="I17" s="19">
        <v>0</v>
      </c>
      <c r="J17" s="19">
        <v>1.4999999999999999E-2</v>
      </c>
      <c r="K17" s="19">
        <v>1.4999999999999999E-2</v>
      </c>
      <c r="L17" s="24">
        <f t="shared" si="0"/>
        <v>0</v>
      </c>
      <c r="M17" s="20">
        <f t="shared" si="0"/>
        <v>0</v>
      </c>
      <c r="N17" s="20">
        <f t="shared" si="1"/>
        <v>0</v>
      </c>
      <c r="O17" s="20">
        <f t="shared" si="2"/>
        <v>0</v>
      </c>
      <c r="P17" s="20">
        <f t="shared" si="3"/>
        <v>0</v>
      </c>
      <c r="Q17" s="20">
        <f t="shared" si="4"/>
        <v>1.5E-3</v>
      </c>
      <c r="S17">
        <v>2001</v>
      </c>
      <c r="T17" s="19">
        <f>T16+M5</f>
        <v>0.3677777777777777</v>
      </c>
      <c r="U17" s="19">
        <f>U16+M12</f>
        <v>0.22920370370370377</v>
      </c>
      <c r="V17" s="19">
        <f>V16+M19</f>
        <v>0.26764814814814814</v>
      </c>
      <c r="W17" s="19">
        <f>W16+M26</f>
        <v>0.57336585365853676</v>
      </c>
      <c r="X17" s="19">
        <f>X16+M33</f>
        <v>0.27231481481481484</v>
      </c>
      <c r="Y17" s="20">
        <f>Y16</f>
        <v>1.4999999999999999E-2</v>
      </c>
      <c r="Z17">
        <f>IF(Y17=L5,L12,IF(Y17=M5,M12,IF(Y17=N5,N12,"ERROR")))</f>
        <v>8.0000000000000002E-3</v>
      </c>
      <c r="AA17">
        <f>IF(Y17=L5,L19,IF(Y17=M5,M19,IF(Y17=N5,N19,"ERROR")))</f>
        <v>7.000000000000001E-3</v>
      </c>
      <c r="AB17">
        <f>IF(Y17=L5,L26,IF(Y17=M5,M26,IF(Y17=N5,N26,"ERROR")))</f>
        <v>1.3000000000000001E-2</v>
      </c>
      <c r="AC17">
        <f>IF(Y17=L5,L33,IF(Y17=M5,M33,IF(Y17=N5,N33,"ERROR")))</f>
        <v>7.4999999999999997E-3</v>
      </c>
    </row>
    <row r="18" spans="2:29" x14ac:dyDescent="0.2">
      <c r="C18" t="s">
        <v>296</v>
      </c>
      <c r="D18" s="23">
        <v>0</v>
      </c>
      <c r="E18" s="23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24">
        <f t="shared" si="0"/>
        <v>0</v>
      </c>
      <c r="M18" s="20">
        <f t="shared" si="0"/>
        <v>0</v>
      </c>
      <c r="N18" s="20">
        <f t="shared" si="1"/>
        <v>0</v>
      </c>
      <c r="O18" s="20">
        <f t="shared" si="2"/>
        <v>0</v>
      </c>
      <c r="P18" s="20">
        <f t="shared" si="3"/>
        <v>0</v>
      </c>
      <c r="Q18" s="20">
        <f t="shared" si="4"/>
        <v>0</v>
      </c>
      <c r="S18">
        <v>2002</v>
      </c>
      <c r="T18" s="19">
        <f>T17+M5</f>
        <v>0.38277777777777772</v>
      </c>
      <c r="U18" s="19">
        <f>U17+M12</f>
        <v>0.23720370370370378</v>
      </c>
      <c r="V18" s="19">
        <f>V17+M19</f>
        <v>0.27464814814814814</v>
      </c>
      <c r="W18" s="19">
        <f>W17+M26</f>
        <v>0.58636585365853677</v>
      </c>
      <c r="X18" s="19">
        <f>X17+M33</f>
        <v>0.27981481481481485</v>
      </c>
      <c r="Y18" s="20">
        <f>Y17</f>
        <v>1.4999999999999999E-2</v>
      </c>
      <c r="Z18">
        <f>IF(Y18=L5,L12,IF(Y18=M5,M12,IF(Y18=N5,N12,"ERROR")))</f>
        <v>8.0000000000000002E-3</v>
      </c>
      <c r="AA18">
        <f>IF(Y18=L5,L19,IF(Y18=M5,M19,IF(Y18=N5,N19,"ERROR")))</f>
        <v>7.000000000000001E-3</v>
      </c>
      <c r="AB18">
        <f>IF(Y18=L5,L26,IF(Y18=M5,M26,IF(Y18=N5,N26,"ERROR")))</f>
        <v>1.3000000000000001E-2</v>
      </c>
      <c r="AC18">
        <f>IF(Y18=L5,L33,IF(Y18=M5,M33,IF(Y18=N5,N33,"ERROR")))</f>
        <v>7.4999999999999997E-3</v>
      </c>
    </row>
    <row r="19" spans="2:29" x14ac:dyDescent="0.2">
      <c r="B19" t="s">
        <v>297</v>
      </c>
      <c r="C19" t="s">
        <v>290</v>
      </c>
      <c r="D19" s="23">
        <f>((0.05/54*(-11))+0.2)</f>
        <v>0.18981481481481483</v>
      </c>
      <c r="E19" s="23">
        <f>((0.05/54*22.5)+0.05)</f>
        <v>7.0833333333333331E-2</v>
      </c>
      <c r="F19" s="19">
        <v>7.0000000000000007E-2</v>
      </c>
      <c r="G19" s="19">
        <v>6.5000000000000002E-2</v>
      </c>
      <c r="H19" s="19">
        <v>5.5E-2</v>
      </c>
      <c r="I19" s="19">
        <v>4.4999999999999998E-2</v>
      </c>
      <c r="J19" s="19">
        <v>0.04</v>
      </c>
      <c r="K19" s="19">
        <v>0.27500000000000002</v>
      </c>
      <c r="L19" s="24">
        <f t="shared" si="0"/>
        <v>7.083333333333333E-3</v>
      </c>
      <c r="M19" s="20">
        <f t="shared" si="0"/>
        <v>7.000000000000001E-3</v>
      </c>
      <c r="N19" s="20">
        <f t="shared" si="1"/>
        <v>6.5000000000000006E-3</v>
      </c>
      <c r="O19" s="20">
        <f t="shared" si="2"/>
        <v>5.4999999999999997E-3</v>
      </c>
      <c r="P19" s="20">
        <f t="shared" si="3"/>
        <v>4.4999999999999997E-3</v>
      </c>
      <c r="Q19" s="20">
        <f t="shared" si="4"/>
        <v>4.0000000000000001E-3</v>
      </c>
      <c r="S19">
        <v>2003</v>
      </c>
      <c r="T19" s="19">
        <f>T18+M5</f>
        <v>0.39777777777777773</v>
      </c>
      <c r="U19" s="19">
        <f>U18+M12</f>
        <v>0.24520370370370378</v>
      </c>
      <c r="V19" s="19">
        <f>V18+M19</f>
        <v>0.28164814814814815</v>
      </c>
      <c r="W19" s="19">
        <f>W18+M26</f>
        <v>0.59936585365853678</v>
      </c>
      <c r="X19" s="19">
        <f>X18+M33</f>
        <v>0.28731481481481486</v>
      </c>
      <c r="Y19" s="20">
        <f>Y18</f>
        <v>1.4999999999999999E-2</v>
      </c>
      <c r="Z19">
        <f>IF(Y19=L5,L12,IF(Y19=M5,M12,IF(Y19=N5,N12,"ERROR")))</f>
        <v>8.0000000000000002E-3</v>
      </c>
      <c r="AA19">
        <f>IF(Y19=L5,L19,IF(Y19=M5,M19,IF(Y19=N5,N19,"ERROR")))</f>
        <v>7.000000000000001E-3</v>
      </c>
      <c r="AB19">
        <f>IF(Y19=L5,L26,IF(Y19=M5,M26,IF(Y19=N5,N26,"ERROR")))</f>
        <v>1.3000000000000001E-2</v>
      </c>
      <c r="AC19">
        <f>IF(Y19=L5,L33,IF(Y19=M5,M33,IF(Y19=N5,N33,"ERROR")))</f>
        <v>7.4999999999999997E-3</v>
      </c>
    </row>
    <row r="20" spans="2:29" x14ac:dyDescent="0.2">
      <c r="C20" t="s">
        <v>291</v>
      </c>
      <c r="D20" s="23">
        <f>((0.05/54*(-10))+0.1)</f>
        <v>9.0740740740740747E-2</v>
      </c>
      <c r="E20" s="23">
        <f>((0.05/54*(-21))+0.1)</f>
        <v>8.0555555555555561E-2</v>
      </c>
      <c r="F20" s="19">
        <v>7.4999999999999997E-2</v>
      </c>
      <c r="G20" s="19">
        <v>7.4999999999999997E-2</v>
      </c>
      <c r="H20" s="19">
        <v>7.4999999999999997E-2</v>
      </c>
      <c r="I20" s="19">
        <v>7.4999999999999997E-2</v>
      </c>
      <c r="J20" s="19">
        <v>7.4999999999999997E-2</v>
      </c>
      <c r="K20" s="19">
        <v>0.375</v>
      </c>
      <c r="L20" s="24">
        <f t="shared" si="0"/>
        <v>8.0555555555555554E-3</v>
      </c>
      <c r="M20" s="20">
        <f t="shared" si="0"/>
        <v>7.4999999999999997E-3</v>
      </c>
      <c r="N20" s="20">
        <f t="shared" si="1"/>
        <v>7.4999999999999997E-3</v>
      </c>
      <c r="O20" s="20">
        <f t="shared" si="2"/>
        <v>7.4999999999999997E-3</v>
      </c>
      <c r="P20" s="20">
        <f t="shared" si="3"/>
        <v>7.4999999999999997E-3</v>
      </c>
      <c r="Q20" s="20">
        <f t="shared" si="4"/>
        <v>7.4999999999999997E-3</v>
      </c>
      <c r="S20">
        <v>2004</v>
      </c>
      <c r="T20" s="19">
        <f>T19+M5</f>
        <v>0.41277777777777774</v>
      </c>
      <c r="U20" s="19">
        <f>U19+M12</f>
        <v>0.25320370370370376</v>
      </c>
      <c r="V20" s="19">
        <f>V19+M19</f>
        <v>0.28864814814814815</v>
      </c>
      <c r="W20" s="19">
        <f>W19+M26</f>
        <v>0.6123658536585368</v>
      </c>
      <c r="X20" s="19">
        <f>X19+M33</f>
        <v>0.29481481481481486</v>
      </c>
      <c r="Y20" s="20">
        <f>Y19</f>
        <v>1.4999999999999999E-2</v>
      </c>
      <c r="Z20">
        <f>IF(Y20=L5,L12,IF(Y20=M5,M12,IF(Y20=N5,N12,"ERROR")))</f>
        <v>8.0000000000000002E-3</v>
      </c>
      <c r="AA20">
        <f>IF(Y20=L5,L19,IF(Y20=M5,M19,IF(Y20=N5,N19,"ERROR")))</f>
        <v>7.000000000000001E-3</v>
      </c>
      <c r="AB20">
        <f>IF(Y20=L5,L26,IF(Y20=M5,M26,IF(Y20=N5,N26,"ERROR")))</f>
        <v>1.3000000000000001E-2</v>
      </c>
      <c r="AC20">
        <f>IF(Y20=L5,L33,IF(Y20=M5,M33,IF(Y20=N5,N33,"ERROR")))</f>
        <v>7.4999999999999997E-3</v>
      </c>
    </row>
    <row r="21" spans="2:29" x14ac:dyDescent="0.2">
      <c r="C21" t="s">
        <v>292</v>
      </c>
      <c r="D21" s="23">
        <f>((0.05/54*9)+0)</f>
        <v>8.3333333333333332E-3</v>
      </c>
      <c r="E21" s="23">
        <f>((0.05/54*30)+0)</f>
        <v>2.777777777777778E-2</v>
      </c>
      <c r="F21" s="19">
        <v>0.06</v>
      </c>
      <c r="G21" s="19">
        <v>0.08</v>
      </c>
      <c r="H21" s="19">
        <v>0.08</v>
      </c>
      <c r="I21" s="19">
        <v>0.06</v>
      </c>
      <c r="J21" s="19">
        <v>0.03</v>
      </c>
      <c r="K21" s="19">
        <v>0.31</v>
      </c>
      <c r="L21" s="24">
        <f t="shared" si="0"/>
        <v>2.7777777777777779E-3</v>
      </c>
      <c r="M21" s="20">
        <f t="shared" si="0"/>
        <v>6.0000000000000001E-3</v>
      </c>
      <c r="N21" s="20">
        <f t="shared" si="1"/>
        <v>8.0000000000000002E-3</v>
      </c>
      <c r="O21" s="20">
        <f t="shared" si="2"/>
        <v>8.0000000000000002E-3</v>
      </c>
      <c r="P21" s="20">
        <f t="shared" si="3"/>
        <v>6.0000000000000001E-3</v>
      </c>
      <c r="Q21" s="20">
        <f t="shared" si="4"/>
        <v>3.0000000000000001E-3</v>
      </c>
      <c r="S21">
        <v>2005</v>
      </c>
      <c r="T21" s="19">
        <f>T20+M5</f>
        <v>0.42777777777777776</v>
      </c>
      <c r="U21" s="19">
        <f>U20+M12</f>
        <v>0.26120370370370377</v>
      </c>
      <c r="V21" s="19">
        <f>V20+M19</f>
        <v>0.29564814814814816</v>
      </c>
      <c r="W21" s="19">
        <f>W20+M26</f>
        <v>0.62536585365853681</v>
      </c>
      <c r="X21" s="19">
        <f>X20+M33</f>
        <v>0.30231481481481487</v>
      </c>
      <c r="Y21" s="20">
        <f>Y20</f>
        <v>1.4999999999999999E-2</v>
      </c>
      <c r="Z21">
        <f>IF(Y21=L5,L12,IF(Y21=M5,M12,IF(Y21=N5,N12,"ERROR")))</f>
        <v>8.0000000000000002E-3</v>
      </c>
      <c r="AA21">
        <f>IF(Y21=L5,L19,IF(Y21=M5,M19,IF(Y21=N5,N19,"ERROR")))</f>
        <v>7.000000000000001E-3</v>
      </c>
      <c r="AB21">
        <f>IF(Y21=L5,L26,IF(Y21=M5,M26,IF(Y21=N5,N26,"ERROR")))</f>
        <v>1.3000000000000001E-2</v>
      </c>
      <c r="AC21">
        <f>IF(Y21=L5,L33,IF(Y21=M5,M33,IF(Y21=N5,N33,"ERROR")))</f>
        <v>7.4999999999999997E-3</v>
      </c>
    </row>
    <row r="22" spans="2:29" x14ac:dyDescent="0.2">
      <c r="C22" t="s">
        <v>293</v>
      </c>
      <c r="D22" s="23">
        <v>0</v>
      </c>
      <c r="E22" s="23">
        <v>0</v>
      </c>
      <c r="F22" s="19">
        <v>5.0000000000000001E-3</v>
      </c>
      <c r="G22" s="19">
        <v>2.5000000000000001E-2</v>
      </c>
      <c r="H22" s="19">
        <v>0.03</v>
      </c>
      <c r="I22" s="19">
        <v>0.03</v>
      </c>
      <c r="J22" s="19">
        <v>0.03</v>
      </c>
      <c r="K22" s="19">
        <v>0.12</v>
      </c>
      <c r="L22" s="24">
        <f t="shared" si="0"/>
        <v>0</v>
      </c>
      <c r="M22" s="20">
        <f t="shared" si="0"/>
        <v>5.0000000000000001E-4</v>
      </c>
      <c r="N22" s="20">
        <f t="shared" si="1"/>
        <v>2.5000000000000001E-3</v>
      </c>
      <c r="O22" s="20">
        <f t="shared" si="2"/>
        <v>3.0000000000000001E-3</v>
      </c>
      <c r="P22" s="20">
        <f t="shared" si="3"/>
        <v>3.0000000000000001E-3</v>
      </c>
      <c r="Q22" s="20">
        <f t="shared" si="4"/>
        <v>3.0000000000000001E-3</v>
      </c>
      <c r="S22">
        <v>2006</v>
      </c>
      <c r="T22" s="19">
        <f>T21+M5</f>
        <v>0.44277777777777777</v>
      </c>
      <c r="U22" s="19">
        <f>U21+M12</f>
        <v>0.26920370370370378</v>
      </c>
      <c r="V22" s="19">
        <f>V21+M19</f>
        <v>0.30264814814814817</v>
      </c>
      <c r="W22" s="19">
        <f>W21+M26</f>
        <v>0.63836585365853682</v>
      </c>
      <c r="X22" s="19">
        <f>X21+M33</f>
        <v>0.30981481481481488</v>
      </c>
      <c r="Y22" s="20">
        <f>Y21</f>
        <v>1.4999999999999999E-2</v>
      </c>
      <c r="Z22">
        <f>IF(Y22=L5,L12,IF(Y22=M5,M12,IF(Y22=N5,N12,"ERROR")))</f>
        <v>8.0000000000000002E-3</v>
      </c>
      <c r="AA22">
        <f>IF(Y22=L5,L19,IF(Y22=M5,M19,IF(Y22=N5,N19,"ERROR")))</f>
        <v>7.000000000000001E-3</v>
      </c>
      <c r="AB22">
        <f>IF(Y22=L5,L26,IF(Y22=M5,M26,IF(Y22=N5,N26,"ERROR")))</f>
        <v>1.3000000000000001E-2</v>
      </c>
      <c r="AC22">
        <f>IF(Y22=L5,L33,IF(Y22=M5,M33,IF(Y22=N5,N33,"ERROR")))</f>
        <v>7.4999999999999997E-3</v>
      </c>
    </row>
    <row r="23" spans="2:29" x14ac:dyDescent="0.2">
      <c r="C23" t="s">
        <v>294</v>
      </c>
      <c r="D23" s="23">
        <v>0</v>
      </c>
      <c r="E23" s="23">
        <v>0</v>
      </c>
      <c r="F23" s="19">
        <v>0</v>
      </c>
      <c r="G23" s="19">
        <v>5.0000000000000001E-3</v>
      </c>
      <c r="H23" s="19">
        <v>2.5000000000000001E-2</v>
      </c>
      <c r="I23" s="19">
        <v>0.03</v>
      </c>
      <c r="J23" s="19">
        <v>0.03</v>
      </c>
      <c r="K23" s="19">
        <v>0.09</v>
      </c>
      <c r="L23" s="24">
        <f t="shared" si="0"/>
        <v>0</v>
      </c>
      <c r="M23" s="20">
        <f t="shared" si="0"/>
        <v>0</v>
      </c>
      <c r="N23" s="20">
        <f t="shared" si="1"/>
        <v>5.0000000000000001E-4</v>
      </c>
      <c r="O23" s="20">
        <f t="shared" si="2"/>
        <v>2.5000000000000001E-3</v>
      </c>
      <c r="P23" s="20">
        <f t="shared" si="3"/>
        <v>3.0000000000000001E-3</v>
      </c>
      <c r="Q23" s="20">
        <f t="shared" si="4"/>
        <v>3.0000000000000001E-3</v>
      </c>
      <c r="S23">
        <v>2007</v>
      </c>
      <c r="T23" s="19">
        <f>T22+M5</f>
        <v>0.45777777777777778</v>
      </c>
      <c r="U23" s="19">
        <f>U22+M12</f>
        <v>0.27720370370370379</v>
      </c>
      <c r="V23" s="19">
        <f>V22+M19</f>
        <v>0.30964814814814817</v>
      </c>
      <c r="W23" s="19">
        <f>W22+M26</f>
        <v>0.65136585365853683</v>
      </c>
      <c r="X23" s="19">
        <f>X22+M33</f>
        <v>0.31731481481481488</v>
      </c>
      <c r="Y23" s="20">
        <f>Y22</f>
        <v>1.4999999999999999E-2</v>
      </c>
      <c r="Z23">
        <f>IF(Y23=L5,L12,IF(Y23=M5,M12,IF(Y23=N5,N12,"ERROR")))</f>
        <v>8.0000000000000002E-3</v>
      </c>
      <c r="AA23">
        <f>IF(Y23=L5,L19,IF(Y23=M5,M19,IF(Y23=N5,N19,"ERROR")))</f>
        <v>7.000000000000001E-3</v>
      </c>
      <c r="AB23">
        <f>IF(Y23=L5,L26,IF(Y23=M5,M26,IF(Y23=N5,N26,"ERROR")))</f>
        <v>1.3000000000000001E-2</v>
      </c>
      <c r="AC23">
        <f>IF(Y23=L5,L33,IF(Y23=M5,M33,IF(Y23=N5,N33,"ERROR")))</f>
        <v>7.4999999999999997E-3</v>
      </c>
    </row>
    <row r="24" spans="2:29" x14ac:dyDescent="0.2">
      <c r="C24" t="s">
        <v>295</v>
      </c>
      <c r="D24" s="23">
        <v>0</v>
      </c>
      <c r="E24" s="23">
        <v>0</v>
      </c>
      <c r="F24" s="19">
        <v>0</v>
      </c>
      <c r="G24" s="19">
        <v>0</v>
      </c>
      <c r="H24" s="19">
        <v>0</v>
      </c>
      <c r="I24" s="19">
        <v>5.0000000000000001E-3</v>
      </c>
      <c r="J24" s="19">
        <v>2.5000000000000001E-2</v>
      </c>
      <c r="K24" s="19">
        <v>0.03</v>
      </c>
      <c r="L24" s="24">
        <f t="shared" si="0"/>
        <v>0</v>
      </c>
      <c r="M24" s="20">
        <f t="shared" si="0"/>
        <v>0</v>
      </c>
      <c r="N24" s="20">
        <f t="shared" si="1"/>
        <v>0</v>
      </c>
      <c r="O24" s="20">
        <f t="shared" si="2"/>
        <v>0</v>
      </c>
      <c r="P24" s="20">
        <f t="shared" si="3"/>
        <v>5.0000000000000001E-4</v>
      </c>
      <c r="Q24" s="20">
        <f t="shared" si="4"/>
        <v>2.5000000000000001E-3</v>
      </c>
      <c r="S24">
        <v>2008</v>
      </c>
      <c r="T24" s="19">
        <f>T23+M5</f>
        <v>0.4727777777777778</v>
      </c>
      <c r="U24" s="19">
        <f>U23+M12</f>
        <v>0.28520370370370379</v>
      </c>
      <c r="V24" s="19">
        <f>V23+M19</f>
        <v>0.31664814814814818</v>
      </c>
      <c r="W24" s="19">
        <f>W23+M26</f>
        <v>0.66436585365853684</v>
      </c>
      <c r="X24" s="19">
        <f>X23+M33</f>
        <v>0.32481481481481489</v>
      </c>
      <c r="Y24" s="20">
        <f>Y23</f>
        <v>1.4999999999999999E-2</v>
      </c>
      <c r="Z24">
        <f>IF(Y24=L5,L12,IF(Y24=M5,M12,IF(Y24=N5,N12,"ERROR")))</f>
        <v>8.0000000000000002E-3</v>
      </c>
      <c r="AA24">
        <f>IF(Y24=L5,L19,IF(Y24=M5,M19,IF(Y24=N5,N19,"ERROR")))</f>
        <v>7.000000000000001E-3</v>
      </c>
      <c r="AB24">
        <f>IF(Y24=L5,L26,IF(Y24=M5,M26,IF(Y24=N5,N26,"ERROR")))</f>
        <v>1.3000000000000001E-2</v>
      </c>
      <c r="AC24">
        <f>IF(Y24=L5,L33,IF(Y24=M5,M33,IF(Y24=N5,N33,"ERROR")))</f>
        <v>7.4999999999999997E-3</v>
      </c>
    </row>
    <row r="25" spans="2:29" x14ac:dyDescent="0.2">
      <c r="C25" t="s">
        <v>296</v>
      </c>
      <c r="D25" s="23">
        <v>0</v>
      </c>
      <c r="E25" s="23">
        <v>0</v>
      </c>
      <c r="F25" s="19">
        <v>0</v>
      </c>
      <c r="G25" s="19">
        <v>0</v>
      </c>
      <c r="H25" s="19">
        <v>0</v>
      </c>
      <c r="I25" s="19">
        <v>0</v>
      </c>
      <c r="J25" s="19">
        <v>5.0000000000000001E-3</v>
      </c>
      <c r="K25" s="19">
        <v>5.0000000000000001E-3</v>
      </c>
      <c r="L25" s="24">
        <f t="shared" si="0"/>
        <v>0</v>
      </c>
      <c r="M25" s="20">
        <f t="shared" si="0"/>
        <v>0</v>
      </c>
      <c r="N25" s="20">
        <f t="shared" si="1"/>
        <v>0</v>
      </c>
      <c r="O25" s="20">
        <f t="shared" si="2"/>
        <v>0</v>
      </c>
      <c r="P25" s="20">
        <f t="shared" si="3"/>
        <v>0</v>
      </c>
      <c r="Q25" s="20">
        <f t="shared" si="4"/>
        <v>5.0000000000000001E-4</v>
      </c>
      <c r="S25">
        <v>2009</v>
      </c>
      <c r="T25" s="19">
        <f>T24+M5</f>
        <v>0.48777777777777781</v>
      </c>
      <c r="U25" s="19">
        <f>U24+M12</f>
        <v>0.2932037037037038</v>
      </c>
      <c r="V25" s="19">
        <f>V24+M19</f>
        <v>0.32364814814814818</v>
      </c>
      <c r="W25" s="19">
        <f>W24+M26</f>
        <v>0.67736585365853685</v>
      </c>
      <c r="X25" s="19">
        <f>X24+M33</f>
        <v>0.3323148148148149</v>
      </c>
      <c r="Y25" s="20">
        <f>Y24</f>
        <v>1.4999999999999999E-2</v>
      </c>
      <c r="Z25">
        <f>IF(Y25=L5,L12,IF(Y25=M5,M12,IF(Y25=N5,N12,"ERROR")))</f>
        <v>8.0000000000000002E-3</v>
      </c>
      <c r="AA25">
        <f>IF(Y25=L5,L19,IF(Y25=M5,M19,IF(Y25=N5,N19,"ERROR")))</f>
        <v>7.000000000000001E-3</v>
      </c>
      <c r="AB25">
        <f>IF(Y25=L5,L26,IF(Y25=M5,M26,IF(Y25=N5,N26,"ERROR")))</f>
        <v>1.3000000000000001E-2</v>
      </c>
      <c r="AC25">
        <f>IF(Y25=L5,L33,IF(Y25=M5,M33,IF(Y25=N5,N33,"ERROR")))</f>
        <v>7.4999999999999997E-3</v>
      </c>
    </row>
    <row r="26" spans="2:29" x14ac:dyDescent="0.2">
      <c r="B26" t="s">
        <v>282</v>
      </c>
      <c r="C26" t="s">
        <v>290</v>
      </c>
      <c r="D26" s="23">
        <f>((0.05/41*(-7.5))+0.4)</f>
        <v>0.39085365853658538</v>
      </c>
      <c r="E26" s="23">
        <f>((0.05/41*(16))+0.15)</f>
        <v>0.1695121951219512</v>
      </c>
      <c r="F26" s="19">
        <v>0.13</v>
      </c>
      <c r="G26" s="19">
        <v>0.08</v>
      </c>
      <c r="H26" s="19">
        <v>0.04</v>
      </c>
      <c r="I26" s="19">
        <v>2.7E-2</v>
      </c>
      <c r="J26" s="19">
        <v>0.02</v>
      </c>
      <c r="K26" s="19">
        <v>0.29699999999999999</v>
      </c>
      <c r="L26" s="24">
        <f t="shared" si="0"/>
        <v>1.695121951219512E-2</v>
      </c>
      <c r="M26" s="20">
        <f t="shared" si="0"/>
        <v>1.3000000000000001E-2</v>
      </c>
      <c r="N26" s="20">
        <f t="shared" si="1"/>
        <v>8.0000000000000002E-3</v>
      </c>
      <c r="O26" s="20">
        <f t="shared" si="2"/>
        <v>4.0000000000000001E-3</v>
      </c>
      <c r="P26" s="20">
        <f t="shared" si="3"/>
        <v>2.7000000000000001E-3</v>
      </c>
      <c r="Q26" s="20">
        <f t="shared" si="4"/>
        <v>2E-3</v>
      </c>
      <c r="S26">
        <v>2010</v>
      </c>
      <c r="T26" s="19">
        <f>T25+M5</f>
        <v>0.50277777777777777</v>
      </c>
      <c r="U26" s="19">
        <f>U25+M12</f>
        <v>0.30120370370370381</v>
      </c>
      <c r="V26" s="19">
        <f>V25+M19</f>
        <v>0.33064814814814819</v>
      </c>
      <c r="W26" s="19">
        <f>W25+M26</f>
        <v>0.69036585365853687</v>
      </c>
      <c r="X26" s="19">
        <f>X25+M33</f>
        <v>0.3398148148148149</v>
      </c>
      <c r="Y26" s="20">
        <f>N5</f>
        <v>1.2E-2</v>
      </c>
      <c r="Z26">
        <f>IF(Y26=L5,L12,IF(Y26=M5,M12,IF(Y26=N5,N12,"ERROR")))</f>
        <v>7.000000000000001E-3</v>
      </c>
      <c r="AA26">
        <f>IF(Y26=L5,L19,IF(Y26=M5,M19,IF(Y26=N5,N19,"ERROR")))</f>
        <v>6.5000000000000006E-3</v>
      </c>
      <c r="AB26">
        <f>IF(Y26=L5,L26,IF(Y26=M5,M26,IF(Y26=N5,N26,"ERROR")))</f>
        <v>8.0000000000000002E-3</v>
      </c>
      <c r="AC26">
        <f>IF(Y26=L5,L33,IF(Y26=M5,M33,IF(Y26=N5,N33,"ERROR")))</f>
        <v>7.4999999999999997E-3</v>
      </c>
    </row>
    <row r="27" spans="2:29" x14ac:dyDescent="0.2">
      <c r="C27" t="s">
        <v>291</v>
      </c>
      <c r="D27" s="23">
        <f>((0.05/41*(7))+0.15)</f>
        <v>0.15853658536585366</v>
      </c>
      <c r="E27" s="23">
        <f>((0.05/41*(18))+0.2)</f>
        <v>0.22195121951219512</v>
      </c>
      <c r="F27" s="19">
        <v>0.17</v>
      </c>
      <c r="G27" s="19">
        <v>0.08</v>
      </c>
      <c r="H27" s="19">
        <v>2.7E-2</v>
      </c>
      <c r="I27" s="19">
        <v>0.02</v>
      </c>
      <c r="J27" s="19">
        <v>1.2999999999999999E-2</v>
      </c>
      <c r="K27" s="19">
        <v>0.31</v>
      </c>
      <c r="L27" s="24">
        <f t="shared" si="0"/>
        <v>2.2195121951219511E-2</v>
      </c>
      <c r="M27" s="20">
        <f t="shared" si="0"/>
        <v>1.7000000000000001E-2</v>
      </c>
      <c r="N27" s="20">
        <f t="shared" si="1"/>
        <v>8.0000000000000002E-3</v>
      </c>
      <c r="O27" s="20">
        <f t="shared" si="2"/>
        <v>2.7000000000000001E-3</v>
      </c>
      <c r="P27" s="20">
        <f t="shared" si="3"/>
        <v>2E-3</v>
      </c>
      <c r="Q27" s="20">
        <f t="shared" si="4"/>
        <v>1.2999999999999999E-3</v>
      </c>
      <c r="S27">
        <v>2011</v>
      </c>
      <c r="T27" s="19">
        <f>T26+N5</f>
        <v>0.51477777777777778</v>
      </c>
      <c r="U27" s="19">
        <f>U26+N12</f>
        <v>0.30820370370370381</v>
      </c>
      <c r="V27" s="19">
        <f>V26+N19</f>
        <v>0.3371481481481482</v>
      </c>
      <c r="W27" s="19">
        <f>W26+N26</f>
        <v>0.69836585365853687</v>
      </c>
      <c r="X27" s="19">
        <f>X26+N33</f>
        <v>0.34731481481481491</v>
      </c>
      <c r="Y27" s="20">
        <f>Y26</f>
        <v>1.2E-2</v>
      </c>
      <c r="Z27">
        <f>IF(Y27=L5,L12,IF(Y27=M5,M12,IF(Y27=N5,N12,"ERROR")))</f>
        <v>7.000000000000001E-3</v>
      </c>
      <c r="AA27">
        <f>IF(Y27=L5,L19,IF(Y27=M5,M19,IF(Y27=N5,N19,"ERROR")))</f>
        <v>6.5000000000000006E-3</v>
      </c>
      <c r="AB27">
        <f>IF(Y27=L5,L26,IF(Y27=M5,M26,IF(Y27=N5,N26,"ERROR")))</f>
        <v>8.0000000000000002E-3</v>
      </c>
      <c r="AC27">
        <f>IF(Y27=L5,L33,IF(Y27=M5,M33,IF(Y27=N5,N33,"ERROR")))</f>
        <v>7.4999999999999997E-3</v>
      </c>
    </row>
    <row r="28" spans="2:29" x14ac:dyDescent="0.2">
      <c r="C28" t="s">
        <v>292</v>
      </c>
      <c r="D28" s="23">
        <f>((0.05/41*(7))+0)</f>
        <v>8.5365853658536592E-3</v>
      </c>
      <c r="E28" s="23">
        <f>F29</f>
        <v>7.0000000000000007E-2</v>
      </c>
      <c r="F28" s="19">
        <v>0.21</v>
      </c>
      <c r="G28" s="19">
        <v>0.24</v>
      </c>
      <c r="H28" s="19">
        <v>0.2</v>
      </c>
      <c r="I28" s="19">
        <v>0.13</v>
      </c>
      <c r="J28" s="19">
        <v>0.05</v>
      </c>
      <c r="K28" s="19">
        <v>0.83</v>
      </c>
      <c r="L28" s="24">
        <f t="shared" si="0"/>
        <v>7.000000000000001E-3</v>
      </c>
      <c r="M28" s="20">
        <f t="shared" si="0"/>
        <v>2.0999999999999998E-2</v>
      </c>
      <c r="N28" s="20">
        <f t="shared" si="1"/>
        <v>2.4E-2</v>
      </c>
      <c r="O28" s="20">
        <f t="shared" si="2"/>
        <v>0.02</v>
      </c>
      <c r="P28" s="20">
        <f t="shared" si="3"/>
        <v>1.3000000000000001E-2</v>
      </c>
      <c r="Q28" s="20">
        <f t="shared" si="4"/>
        <v>5.0000000000000001E-3</v>
      </c>
      <c r="S28">
        <v>2012</v>
      </c>
      <c r="T28" s="19">
        <f>T27+N5</f>
        <v>0.52677777777777779</v>
      </c>
      <c r="U28" s="19">
        <f>U27+N12</f>
        <v>0.31520370370370382</v>
      </c>
      <c r="V28" s="19">
        <f>V27+N19</f>
        <v>0.3436481481481482</v>
      </c>
      <c r="W28" s="19">
        <f>W27+N26</f>
        <v>0.70636585365853688</v>
      </c>
      <c r="X28" s="19">
        <f>X27+N33</f>
        <v>0.35481481481481492</v>
      </c>
      <c r="Y28" s="20">
        <f>Y27</f>
        <v>1.2E-2</v>
      </c>
      <c r="Z28">
        <f>IF(Y28=L5,L12,IF(Y28=M5,M12,IF(Y28=N5,N12,"ERROR")))</f>
        <v>7.000000000000001E-3</v>
      </c>
      <c r="AA28">
        <f>IF(Y28=L5,L19,IF(Y28=M5,M19,IF(Y28=N5,N19,"ERROR")))</f>
        <v>6.5000000000000006E-3</v>
      </c>
      <c r="AB28">
        <f>IF(Y28=L5,L26,IF(Y28=M5,M26,IF(Y28=N5,N26,"ERROR")))</f>
        <v>8.0000000000000002E-3</v>
      </c>
      <c r="AC28">
        <f>IF(Y28=L5,L33,IF(Y28=M5,M33,IF(Y28=N5,N33,"ERROR")))</f>
        <v>7.4999999999999997E-3</v>
      </c>
    </row>
    <row r="29" spans="2:29" x14ac:dyDescent="0.2">
      <c r="C29" t="s">
        <v>293</v>
      </c>
      <c r="D29" s="23">
        <v>0</v>
      </c>
      <c r="E29" s="23">
        <f>F30</f>
        <v>0.02</v>
      </c>
      <c r="F29" s="19">
        <v>7.0000000000000007E-2</v>
      </c>
      <c r="G29" s="19">
        <v>0.21</v>
      </c>
      <c r="H29" s="19">
        <v>0.2</v>
      </c>
      <c r="I29" s="19">
        <v>0.14000000000000001</v>
      </c>
      <c r="J29" s="19">
        <v>6.7000000000000004E-2</v>
      </c>
      <c r="K29" s="19">
        <v>0.68700000000000006</v>
      </c>
      <c r="L29" s="24">
        <f t="shared" si="0"/>
        <v>2E-3</v>
      </c>
      <c r="M29" s="20">
        <f t="shared" si="0"/>
        <v>7.000000000000001E-3</v>
      </c>
      <c r="N29" s="20">
        <f t="shared" si="1"/>
        <v>2.0999999999999998E-2</v>
      </c>
      <c r="O29" s="20">
        <f t="shared" si="2"/>
        <v>0.02</v>
      </c>
      <c r="P29" s="20">
        <f t="shared" si="3"/>
        <v>1.4000000000000002E-2</v>
      </c>
      <c r="Q29" s="20">
        <f t="shared" si="4"/>
        <v>6.7000000000000002E-3</v>
      </c>
      <c r="S29">
        <v>2013</v>
      </c>
      <c r="T29" s="19">
        <f>T28+N5</f>
        <v>0.5387777777777778</v>
      </c>
      <c r="U29" s="19">
        <f>U28+N12</f>
        <v>0.32220370370370383</v>
      </c>
      <c r="V29" s="19">
        <f>V28+N19</f>
        <v>0.35014814814814821</v>
      </c>
      <c r="W29" s="19">
        <f>W28+N26</f>
        <v>0.71436585365853689</v>
      </c>
      <c r="X29" s="19">
        <f>X28+N33</f>
        <v>0.36231481481481492</v>
      </c>
      <c r="Y29" s="20">
        <f>Y28</f>
        <v>1.2E-2</v>
      </c>
      <c r="Z29">
        <f>IF(Y29=L5,L12,IF(Y29=M5,M12,IF(Y29=N5,N12,"ERROR")))</f>
        <v>7.000000000000001E-3</v>
      </c>
      <c r="AA29">
        <f>IF(Y29=L5,L19,IF(Y29=M5,M19,IF(Y29=N5,N19,"ERROR")))</f>
        <v>6.5000000000000006E-3</v>
      </c>
      <c r="AB29">
        <f>IF(Y29=L5,L26,IF(Y29=M5,M26,IF(Y29=N5,N26,"ERROR")))</f>
        <v>8.0000000000000002E-3</v>
      </c>
      <c r="AC29">
        <f>IF(Y29=L5,L33,IF(Y29=M5,M33,IF(Y29=N5,N33,"ERROR")))</f>
        <v>7.4999999999999997E-3</v>
      </c>
    </row>
    <row r="30" spans="2:29" x14ac:dyDescent="0.2">
      <c r="C30" t="s">
        <v>294</v>
      </c>
      <c r="D30" s="23">
        <v>0</v>
      </c>
      <c r="E30" s="23">
        <v>0</v>
      </c>
      <c r="F30" s="19">
        <v>0.02</v>
      </c>
      <c r="G30" s="19">
        <v>7.0000000000000007E-2</v>
      </c>
      <c r="H30" s="19">
        <v>0.21</v>
      </c>
      <c r="I30" s="19">
        <v>0.2</v>
      </c>
      <c r="J30" s="19">
        <v>0.14000000000000001</v>
      </c>
      <c r="K30" s="19">
        <v>0.64</v>
      </c>
      <c r="L30" s="24">
        <f t="shared" si="0"/>
        <v>0</v>
      </c>
      <c r="M30" s="20">
        <f t="shared" si="0"/>
        <v>2E-3</v>
      </c>
      <c r="N30" s="20">
        <f t="shared" si="1"/>
        <v>7.000000000000001E-3</v>
      </c>
      <c r="O30" s="20">
        <f t="shared" si="2"/>
        <v>2.0999999999999998E-2</v>
      </c>
      <c r="P30" s="20">
        <f t="shared" si="3"/>
        <v>0.02</v>
      </c>
      <c r="Q30" s="20">
        <f t="shared" si="4"/>
        <v>1.4000000000000002E-2</v>
      </c>
      <c r="S30">
        <v>2014</v>
      </c>
      <c r="T30" s="19">
        <f>T29+N5</f>
        <v>0.55077777777777781</v>
      </c>
      <c r="U30" s="19">
        <f>U29+N12</f>
        <v>0.32920370370370383</v>
      </c>
      <c r="V30" s="19">
        <f>V29+N19</f>
        <v>0.35664814814814821</v>
      </c>
      <c r="W30" s="19">
        <f>W29+N26</f>
        <v>0.72236585365853689</v>
      </c>
      <c r="X30" s="19">
        <f>X29+N33</f>
        <v>0.36981481481481493</v>
      </c>
      <c r="Y30" s="20">
        <f>Y29</f>
        <v>1.2E-2</v>
      </c>
      <c r="Z30">
        <f>IF(Y30=L5,L12,IF(Y30=M5,M12,IF(Y30=N5,N12,"ERROR")))</f>
        <v>7.000000000000001E-3</v>
      </c>
      <c r="AA30">
        <f>IF(Y30=L5,L19,IF(Y30=M5,M19,IF(Y30=N5,N19,"ERROR")))</f>
        <v>6.5000000000000006E-3</v>
      </c>
      <c r="AB30">
        <f>IF(Y30=L5,L26,IF(Y30=M5,M26,IF(Y30=N5,N26,"ERROR")))</f>
        <v>8.0000000000000002E-3</v>
      </c>
      <c r="AC30">
        <f>IF(Y30=L5,L33,IF(Y30=M5,M33,IF(Y30=N5,N33,"ERROR")))</f>
        <v>7.4999999999999997E-3</v>
      </c>
    </row>
    <row r="31" spans="2:29" x14ac:dyDescent="0.2">
      <c r="C31" t="s">
        <v>295</v>
      </c>
      <c r="D31" s="23">
        <v>0</v>
      </c>
      <c r="E31" s="23">
        <v>0</v>
      </c>
      <c r="F31" s="19">
        <v>0</v>
      </c>
      <c r="G31" s="19">
        <v>0</v>
      </c>
      <c r="H31" s="19">
        <v>0.02</v>
      </c>
      <c r="I31" s="19">
        <v>7.0000000000000007E-2</v>
      </c>
      <c r="J31" s="19">
        <v>0.21</v>
      </c>
      <c r="K31" s="19">
        <v>0.3</v>
      </c>
      <c r="L31" s="24">
        <f t="shared" si="0"/>
        <v>0</v>
      </c>
      <c r="M31" s="20">
        <f t="shared" si="0"/>
        <v>0</v>
      </c>
      <c r="N31" s="20">
        <f t="shared" si="1"/>
        <v>0</v>
      </c>
      <c r="O31" s="20">
        <f t="shared" si="2"/>
        <v>2E-3</v>
      </c>
      <c r="P31" s="20">
        <f t="shared" si="3"/>
        <v>7.000000000000001E-3</v>
      </c>
      <c r="Q31" s="20">
        <f t="shared" si="4"/>
        <v>2.0999999999999998E-2</v>
      </c>
      <c r="S31">
        <v>2015</v>
      </c>
      <c r="T31" s="19">
        <f>T30+N5</f>
        <v>0.56277777777777782</v>
      </c>
      <c r="U31" s="19">
        <f>U30+N12</f>
        <v>0.33620370370370384</v>
      </c>
      <c r="V31" s="19">
        <f>V30+N19</f>
        <v>0.36314814814814822</v>
      </c>
      <c r="W31" s="19">
        <f>W30+N26</f>
        <v>0.7303658536585369</v>
      </c>
      <c r="X31" s="19">
        <f>X30+N33</f>
        <v>0.37731481481481494</v>
      </c>
      <c r="Y31" s="20">
        <f>Y30</f>
        <v>1.2E-2</v>
      </c>
      <c r="Z31">
        <f>IF(Y31=L5,L12,IF(Y31=M5,M12,IF(Y31=N5,N12,"ERROR")))</f>
        <v>7.000000000000001E-3</v>
      </c>
      <c r="AA31">
        <f>IF(Y31=L5,L19,IF(Y31=M5,M19,IF(Y31=N5,N19,"ERROR")))</f>
        <v>6.5000000000000006E-3</v>
      </c>
      <c r="AB31">
        <f>IF(Y31=L5,L26,IF(Y31=M5,M26,IF(Y31=N5,N26,"ERROR")))</f>
        <v>8.0000000000000002E-3</v>
      </c>
      <c r="AC31">
        <f>IF(Y31=L5,L33,IF(Y31=M5,M33,IF(Y31=N5,N33,"ERROR")))</f>
        <v>7.4999999999999997E-3</v>
      </c>
    </row>
    <row r="32" spans="2:29" x14ac:dyDescent="0.2">
      <c r="C32" t="s">
        <v>296</v>
      </c>
      <c r="D32" s="23">
        <v>0</v>
      </c>
      <c r="E32" s="23">
        <v>0</v>
      </c>
      <c r="F32" s="19">
        <v>0</v>
      </c>
      <c r="G32" s="19">
        <v>0</v>
      </c>
      <c r="H32" s="19">
        <v>0</v>
      </c>
      <c r="I32" s="19">
        <v>0.02</v>
      </c>
      <c r="J32" s="19">
        <v>7.0000000000000007E-2</v>
      </c>
      <c r="K32" s="19">
        <v>0.09</v>
      </c>
      <c r="L32" s="24">
        <f t="shared" si="0"/>
        <v>0</v>
      </c>
      <c r="M32" s="20">
        <f t="shared" si="0"/>
        <v>0</v>
      </c>
      <c r="N32" s="20">
        <f t="shared" si="1"/>
        <v>0</v>
      </c>
      <c r="O32" s="20">
        <f t="shared" si="2"/>
        <v>0</v>
      </c>
      <c r="P32" s="20">
        <f t="shared" si="3"/>
        <v>2E-3</v>
      </c>
      <c r="Q32" s="20">
        <f t="shared" si="4"/>
        <v>7.000000000000001E-3</v>
      </c>
      <c r="S32">
        <v>2016</v>
      </c>
      <c r="T32" s="19">
        <f>T31+N5</f>
        <v>0.57477777777777783</v>
      </c>
      <c r="U32" s="19">
        <f>U31+N12</f>
        <v>0.34320370370370384</v>
      </c>
      <c r="V32" s="19">
        <f>V31+N19</f>
        <v>0.36964814814814823</v>
      </c>
      <c r="W32" s="19">
        <f>W31+N26</f>
        <v>0.73836585365853691</v>
      </c>
      <c r="X32" s="19">
        <f>X31+N33</f>
        <v>0.38481481481481494</v>
      </c>
      <c r="Y32" s="20">
        <f>Y31</f>
        <v>1.2E-2</v>
      </c>
      <c r="Z32">
        <f>IF(Y32=L5,L12,IF(Y32=M5,M12,IF(Y32=N5,N12,"ERROR")))</f>
        <v>7.000000000000001E-3</v>
      </c>
      <c r="AA32">
        <f>IF(Y32=L5,L19,IF(Y32=M5,M19,IF(Y32=N5,N19,"ERROR")))</f>
        <v>6.5000000000000006E-3</v>
      </c>
      <c r="AB32">
        <f>IF(Y32=L5,L26,IF(Y32=M5,M26,IF(Y32=N5,N26,"ERROR")))</f>
        <v>8.0000000000000002E-3</v>
      </c>
      <c r="AC32">
        <f>IF(Y32=L5,L33,IF(Y32=M5,M33,IF(Y32=N5,N33,"ERROR")))</f>
        <v>7.4999999999999997E-3</v>
      </c>
    </row>
    <row r="33" spans="1:29" x14ac:dyDescent="0.2">
      <c r="B33" t="s">
        <v>283</v>
      </c>
      <c r="C33" t="s">
        <v>290</v>
      </c>
      <c r="D33" s="23">
        <f>((0.05/54*(7))+0.15)</f>
        <v>0.15648148148148147</v>
      </c>
      <c r="E33" s="23">
        <f>((0.05/54*(9))+0.1)</f>
        <v>0.10833333333333334</v>
      </c>
      <c r="F33" s="19">
        <v>7.4999999999999997E-2</v>
      </c>
      <c r="G33" s="19">
        <v>7.4999999999999997E-2</v>
      </c>
      <c r="H33" s="19">
        <v>7.4999999999999997E-2</v>
      </c>
      <c r="I33" s="19">
        <v>7.4999999999999997E-2</v>
      </c>
      <c r="J33" s="19">
        <v>7.4999999999999997E-2</v>
      </c>
      <c r="K33" s="19">
        <v>0.375</v>
      </c>
      <c r="L33" s="24">
        <f t="shared" si="0"/>
        <v>1.0833333333333334E-2</v>
      </c>
      <c r="M33" s="20">
        <f t="shared" si="0"/>
        <v>7.4999999999999997E-3</v>
      </c>
      <c r="N33" s="20">
        <f t="shared" si="1"/>
        <v>7.4999999999999997E-3</v>
      </c>
      <c r="O33" s="20">
        <f t="shared" si="2"/>
        <v>7.4999999999999997E-3</v>
      </c>
      <c r="P33" s="20">
        <f t="shared" si="3"/>
        <v>7.4999999999999997E-3</v>
      </c>
      <c r="Q33" s="20">
        <f t="shared" si="4"/>
        <v>7.4999999999999997E-3</v>
      </c>
      <c r="S33">
        <v>2017</v>
      </c>
      <c r="T33" s="19">
        <f>T32+N5</f>
        <v>0.58677777777777784</v>
      </c>
      <c r="U33" s="19">
        <f>U32+N12</f>
        <v>0.35020370370370385</v>
      </c>
      <c r="V33" s="19">
        <f>V32+N19</f>
        <v>0.37614814814814823</v>
      </c>
      <c r="W33" s="19">
        <f>W32+N26</f>
        <v>0.74636585365853692</v>
      </c>
      <c r="X33" s="19">
        <f>X32+N33</f>
        <v>0.39231481481481495</v>
      </c>
      <c r="Y33" s="20">
        <f>Y32</f>
        <v>1.2E-2</v>
      </c>
      <c r="Z33">
        <f>IF(Y33=L5,L12,IF(Y33=M5,M12,IF(Y33=N5,N12,"ERROR")))</f>
        <v>7.000000000000001E-3</v>
      </c>
      <c r="AA33">
        <f>IF(Y33=L5,L19,IF(Y33=M5,M19,IF(Y33=N5,N19,"ERROR")))</f>
        <v>6.5000000000000006E-3</v>
      </c>
      <c r="AB33">
        <f>IF(Y33=L5,L26,IF(Y33=M5,M26,IF(Y33=N5,N26,"ERROR")))</f>
        <v>8.0000000000000002E-3</v>
      </c>
      <c r="AC33">
        <f>IF(Y33=L5,L33,IF(Y33=M5,M33,IF(Y33=N5,N33,"ERROR")))</f>
        <v>7.4999999999999997E-3</v>
      </c>
    </row>
    <row r="34" spans="1:29" x14ac:dyDescent="0.2">
      <c r="C34" t="s">
        <v>291</v>
      </c>
      <c r="D34" s="23">
        <f>((0.05/54*(22.5))+0.1)</f>
        <v>0.12083333333333335</v>
      </c>
      <c r="E34" s="23">
        <f>((0.05/54*(14))+0.05)</f>
        <v>6.2962962962962971E-2</v>
      </c>
      <c r="F34" s="19">
        <v>7.4999999999999997E-2</v>
      </c>
      <c r="G34" s="19">
        <v>7.4999999999999997E-2</v>
      </c>
      <c r="H34" s="19">
        <v>7.4999999999999997E-2</v>
      </c>
      <c r="I34" s="19">
        <v>7.4999999999999997E-2</v>
      </c>
      <c r="J34" s="19">
        <v>7.4999999999999997E-2</v>
      </c>
      <c r="K34" s="19">
        <v>0.375</v>
      </c>
      <c r="L34" s="24">
        <f t="shared" si="0"/>
        <v>6.2962962962962972E-3</v>
      </c>
      <c r="M34" s="20">
        <f t="shared" si="0"/>
        <v>7.4999999999999997E-3</v>
      </c>
      <c r="N34" s="20">
        <f t="shared" si="1"/>
        <v>7.4999999999999997E-3</v>
      </c>
      <c r="O34" s="20">
        <f t="shared" si="2"/>
        <v>7.4999999999999997E-3</v>
      </c>
      <c r="P34" s="20">
        <f t="shared" si="3"/>
        <v>7.4999999999999997E-3</v>
      </c>
      <c r="Q34" s="20">
        <f t="shared" si="4"/>
        <v>7.4999999999999997E-3</v>
      </c>
      <c r="S34">
        <v>2018</v>
      </c>
      <c r="T34" s="19">
        <f>T33+N5</f>
        <v>0.59877777777777785</v>
      </c>
      <c r="U34" s="19">
        <f>U33+N12</f>
        <v>0.35720370370370386</v>
      </c>
      <c r="V34" s="19">
        <f>V33+N19</f>
        <v>0.38264814814814824</v>
      </c>
      <c r="W34" s="19">
        <f>W33+N26</f>
        <v>0.75436585365853692</v>
      </c>
      <c r="X34" s="19">
        <f>X33+N33</f>
        <v>0.39981481481481496</v>
      </c>
      <c r="Y34" s="20">
        <f>Y33</f>
        <v>1.2E-2</v>
      </c>
      <c r="Z34">
        <f>IF(Y34=L5,L12,IF(Y34=M5,M12,IF(Y34=N5,N12,"ERROR")))</f>
        <v>7.000000000000001E-3</v>
      </c>
      <c r="AA34">
        <f>IF(Y34=L5,L19,IF(Y34=M5,M19,IF(Y34=N5,N19,"ERROR")))</f>
        <v>6.5000000000000006E-3</v>
      </c>
      <c r="AB34">
        <f>IF(Y34=L5,L26,IF(Y34=M5,M26,IF(Y34=N5,N26,"ERROR")))</f>
        <v>8.0000000000000002E-3</v>
      </c>
      <c r="AC34">
        <f>IF(Y34=L5,L33,IF(Y34=M5,M33,IF(Y34=N5,N33,"ERROR")))</f>
        <v>7.4999999999999997E-3</v>
      </c>
    </row>
    <row r="35" spans="1:29" x14ac:dyDescent="0.2">
      <c r="C35" t="s">
        <v>292</v>
      </c>
      <c r="D35" s="23">
        <f>((0.05/54*(-11))+0.1)</f>
        <v>8.981481481481482E-2</v>
      </c>
      <c r="E35" s="23">
        <f>((0.05/54*(-1))+F36)</f>
        <v>2.6074074074074072E-2</v>
      </c>
      <c r="F35" s="19">
        <v>0.04</v>
      </c>
      <c r="G35" s="19">
        <v>0.05</v>
      </c>
      <c r="H35" s="19">
        <v>0.05</v>
      </c>
      <c r="I35" s="19">
        <v>0.05</v>
      </c>
      <c r="J35" s="19">
        <v>0.05</v>
      </c>
      <c r="K35" s="19">
        <v>0.24</v>
      </c>
      <c r="L35" s="24">
        <f t="shared" si="0"/>
        <v>2.6074074074074072E-3</v>
      </c>
      <c r="M35" s="20">
        <f t="shared" si="0"/>
        <v>4.0000000000000001E-3</v>
      </c>
      <c r="N35" s="20">
        <f t="shared" si="1"/>
        <v>5.0000000000000001E-3</v>
      </c>
      <c r="O35" s="20">
        <f t="shared" si="2"/>
        <v>5.0000000000000001E-3</v>
      </c>
      <c r="P35" s="20">
        <f t="shared" si="3"/>
        <v>5.0000000000000001E-3</v>
      </c>
      <c r="Q35" s="20">
        <f t="shared" si="4"/>
        <v>5.0000000000000001E-3</v>
      </c>
      <c r="S35">
        <v>2019</v>
      </c>
      <c r="T35" s="19">
        <f>T34+N5</f>
        <v>0.61077777777777786</v>
      </c>
      <c r="U35" s="19">
        <f>U34+N12</f>
        <v>0.36420370370370386</v>
      </c>
      <c r="V35" s="19">
        <f>V34+N19</f>
        <v>0.38914814814814824</v>
      </c>
      <c r="W35" s="19">
        <f>W34+N26</f>
        <v>0.76236585365853693</v>
      </c>
      <c r="X35" s="19">
        <f>X34+N33</f>
        <v>0.40731481481481496</v>
      </c>
      <c r="Y35" s="20">
        <f>Y34</f>
        <v>1.2E-2</v>
      </c>
      <c r="Z35">
        <f>IF(Y35=L5,L12,IF(Y35=M5,M12,IF(Y35=N5,N12,"ERROR")))</f>
        <v>7.000000000000001E-3</v>
      </c>
      <c r="AA35">
        <f>IF(Y35=L5,L19,IF(Y35=M5,M19,IF(Y35=N5,N19,"ERROR")))</f>
        <v>6.5000000000000006E-3</v>
      </c>
      <c r="AB35">
        <f>IF(Y35=L5,L26,IF(Y35=M5,M26,IF(Y35=N5,N26,"ERROR")))</f>
        <v>8.0000000000000002E-3</v>
      </c>
      <c r="AC35">
        <f>IF(Y35=L5,L33,IF(Y35=M5,M33,IF(Y35=N5,N33,"ERROR")))</f>
        <v>7.4999999999999997E-3</v>
      </c>
    </row>
    <row r="36" spans="1:29" x14ac:dyDescent="0.2">
      <c r="C36" t="s">
        <v>293</v>
      </c>
      <c r="D36" s="23">
        <v>0</v>
      </c>
      <c r="E36" s="23">
        <f>((0.05/54*(-3))+E35)</f>
        <v>2.3296296296296294E-2</v>
      </c>
      <c r="F36" s="19">
        <v>2.7E-2</v>
      </c>
      <c r="G36" s="19">
        <v>0.03</v>
      </c>
      <c r="H36" s="19">
        <v>0.03</v>
      </c>
      <c r="I36" s="19">
        <v>0.03</v>
      </c>
      <c r="J36" s="19">
        <v>0.03</v>
      </c>
      <c r="K36" s="19">
        <v>0.14699999999999999</v>
      </c>
      <c r="L36" s="24">
        <f t="shared" si="0"/>
        <v>2.3296296296296294E-3</v>
      </c>
      <c r="M36" s="20">
        <f t="shared" si="0"/>
        <v>2.7000000000000001E-3</v>
      </c>
      <c r="N36" s="20">
        <f t="shared" si="1"/>
        <v>3.0000000000000001E-3</v>
      </c>
      <c r="O36" s="20">
        <f t="shared" si="2"/>
        <v>3.0000000000000001E-3</v>
      </c>
      <c r="P36" s="20">
        <f t="shared" si="3"/>
        <v>3.0000000000000001E-3</v>
      </c>
      <c r="Q36" s="20">
        <f t="shared" si="4"/>
        <v>3.0000000000000001E-3</v>
      </c>
      <c r="S36">
        <v>2020</v>
      </c>
      <c r="T36" s="19">
        <f>T35+N5</f>
        <v>0.62277777777777787</v>
      </c>
      <c r="U36" s="19">
        <f>U35+N12</f>
        <v>0.37120370370370387</v>
      </c>
      <c r="V36" s="19">
        <f>V35+N19</f>
        <v>0.39564814814814825</v>
      </c>
      <c r="W36" s="19">
        <f>W35+N26</f>
        <v>0.77036585365853694</v>
      </c>
      <c r="X36" s="19">
        <f>X35+N33</f>
        <v>0.41481481481481497</v>
      </c>
      <c r="Y36" s="20">
        <f>Y35</f>
        <v>1.2E-2</v>
      </c>
      <c r="Z36">
        <f>IF(Y36=L5,L12,IF(Y36=M5,M12,IF(Y36=N5,N12,"ERROR")))</f>
        <v>7.000000000000001E-3</v>
      </c>
      <c r="AA36">
        <f>IF(Y36=L5,L19,IF(Y36=M5,M19,IF(Y36=N5,N19,"ERROR")))</f>
        <v>6.5000000000000006E-3</v>
      </c>
      <c r="AB36">
        <f>IF(Y36=L5,L26,IF(Y36=M5,M26,IF(Y36=N5,N26,"ERROR")))</f>
        <v>8.0000000000000002E-3</v>
      </c>
      <c r="AC36">
        <f>IF(Y36=L5,L33,IF(Y36=M5,M33,IF(Y36=N5,N33,"ERROR")))</f>
        <v>7.4999999999999997E-3</v>
      </c>
    </row>
    <row r="37" spans="1:29" x14ac:dyDescent="0.2">
      <c r="C37" t="s">
        <v>294</v>
      </c>
      <c r="D37" s="23">
        <v>0</v>
      </c>
      <c r="E37" s="23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24">
        <f t="shared" si="0"/>
        <v>0</v>
      </c>
      <c r="M37" s="20">
        <f t="shared" si="0"/>
        <v>0</v>
      </c>
      <c r="N37" s="20">
        <f t="shared" si="1"/>
        <v>0</v>
      </c>
      <c r="O37" s="20">
        <f t="shared" si="2"/>
        <v>0</v>
      </c>
      <c r="P37" s="20">
        <f t="shared" si="3"/>
        <v>0</v>
      </c>
      <c r="Q37" s="20">
        <f t="shared" si="4"/>
        <v>0</v>
      </c>
    </row>
    <row r="38" spans="1:29" x14ac:dyDescent="0.2">
      <c r="C38" t="s">
        <v>295</v>
      </c>
      <c r="D38" s="23">
        <v>0</v>
      </c>
      <c r="E38" s="23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24">
        <f t="shared" si="0"/>
        <v>0</v>
      </c>
      <c r="M38" s="20">
        <f t="shared" si="0"/>
        <v>0</v>
      </c>
      <c r="N38" s="20">
        <f t="shared" si="1"/>
        <v>0</v>
      </c>
      <c r="O38" s="20">
        <f t="shared" si="2"/>
        <v>0</v>
      </c>
      <c r="P38" s="20">
        <f t="shared" si="3"/>
        <v>0</v>
      </c>
      <c r="Q38" s="20">
        <f t="shared" si="4"/>
        <v>0</v>
      </c>
    </row>
    <row r="39" spans="1:29" x14ac:dyDescent="0.2">
      <c r="C39" t="s">
        <v>296</v>
      </c>
      <c r="D39" s="23">
        <v>0</v>
      </c>
      <c r="E39" s="23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24">
        <f t="shared" si="0"/>
        <v>0</v>
      </c>
      <c r="M39" s="20">
        <f t="shared" si="0"/>
        <v>0</v>
      </c>
      <c r="N39" s="20">
        <f t="shared" si="1"/>
        <v>0</v>
      </c>
      <c r="O39" s="20">
        <f t="shared" si="2"/>
        <v>0</v>
      </c>
      <c r="P39" s="20">
        <f t="shared" si="3"/>
        <v>0</v>
      </c>
      <c r="Q39" s="20">
        <f t="shared" si="4"/>
        <v>0</v>
      </c>
      <c r="T39" t="s">
        <v>306</v>
      </c>
      <c r="Y39" t="s">
        <v>305</v>
      </c>
    </row>
    <row r="40" spans="1:29" x14ac:dyDescent="0.2">
      <c r="A40" t="s">
        <v>230</v>
      </c>
      <c r="B40" t="s">
        <v>280</v>
      </c>
      <c r="C40" t="s">
        <v>290</v>
      </c>
      <c r="D40" s="23">
        <f>((0.05/54*(22))+0.15)</f>
        <v>0.17037037037037037</v>
      </c>
      <c r="E40" s="23">
        <f>((0.05/54*(-8))+0.15)</f>
        <v>0.14259259259259258</v>
      </c>
      <c r="F40" s="19">
        <v>0.17</v>
      </c>
      <c r="G40" s="19">
        <v>0.12</v>
      </c>
      <c r="H40" s="19">
        <v>0.105</v>
      </c>
      <c r="I40" s="19">
        <v>0.1</v>
      </c>
      <c r="J40" s="19">
        <v>0.1</v>
      </c>
      <c r="K40" s="19">
        <v>0.59499999999999997</v>
      </c>
      <c r="L40" s="24">
        <f t="shared" si="0"/>
        <v>1.4259259259259258E-2</v>
      </c>
      <c r="M40" s="20">
        <f t="shared" si="0"/>
        <v>1.7000000000000001E-2</v>
      </c>
      <c r="N40" s="20">
        <f t="shared" si="1"/>
        <v>1.2E-2</v>
      </c>
      <c r="O40" s="20">
        <f t="shared" si="2"/>
        <v>1.0499999999999999E-2</v>
      </c>
      <c r="P40" s="20">
        <f t="shared" si="3"/>
        <v>0.01</v>
      </c>
      <c r="Q40" s="20">
        <f t="shared" si="4"/>
        <v>0.01</v>
      </c>
      <c r="T40" t="s">
        <v>280</v>
      </c>
      <c r="U40" t="s">
        <v>281</v>
      </c>
      <c r="V40" t="s">
        <v>297</v>
      </c>
      <c r="W40" t="s">
        <v>282</v>
      </c>
      <c r="X40" t="s">
        <v>283</v>
      </c>
      <c r="Y40" t="s">
        <v>280</v>
      </c>
      <c r="Z40" t="s">
        <v>281</v>
      </c>
      <c r="AA40" t="s">
        <v>297</v>
      </c>
      <c r="AB40" t="s">
        <v>282</v>
      </c>
      <c r="AC40" t="s">
        <v>283</v>
      </c>
    </row>
    <row r="41" spans="1:29" x14ac:dyDescent="0.2">
      <c r="C41" t="s">
        <v>291</v>
      </c>
      <c r="D41" s="23">
        <f>((0.05/54*(20.5))+0.2)</f>
        <v>0.2189814814814815</v>
      </c>
      <c r="E41" s="23">
        <f>((0.05/54*(10.5))+0.2)</f>
        <v>0.20972222222222223</v>
      </c>
      <c r="F41" s="19">
        <v>0.17</v>
      </c>
      <c r="G41" s="19">
        <v>0.11</v>
      </c>
      <c r="H41" s="19">
        <v>0.09</v>
      </c>
      <c r="I41" s="19">
        <v>0.08</v>
      </c>
      <c r="J41" s="19">
        <v>0.08</v>
      </c>
      <c r="K41" s="19">
        <v>0.53</v>
      </c>
      <c r="L41" s="24">
        <f t="shared" si="0"/>
        <v>2.0972222222222222E-2</v>
      </c>
      <c r="M41" s="20">
        <f t="shared" si="0"/>
        <v>1.7000000000000001E-2</v>
      </c>
      <c r="N41" s="20">
        <f t="shared" si="1"/>
        <v>1.0999999999999999E-2</v>
      </c>
      <c r="O41" s="20">
        <f t="shared" si="2"/>
        <v>8.9999999999999993E-3</v>
      </c>
      <c r="P41" s="20">
        <f t="shared" si="3"/>
        <v>8.0000000000000002E-3</v>
      </c>
      <c r="Q41" s="20">
        <f t="shared" si="4"/>
        <v>8.0000000000000002E-3</v>
      </c>
      <c r="S41">
        <v>1990</v>
      </c>
      <c r="T41" s="19">
        <f>D40</f>
        <v>0.17037037037037037</v>
      </c>
      <c r="U41" s="19">
        <f>D47</f>
        <v>0.10972222222222222</v>
      </c>
      <c r="V41" s="19">
        <f>$D$19</f>
        <v>0.18981481481481483</v>
      </c>
      <c r="W41" s="19">
        <f>D61</f>
        <v>0.35731707317073169</v>
      </c>
      <c r="X41" s="19">
        <f>D68</f>
        <v>9.8611111111111122E-2</v>
      </c>
      <c r="Y41" s="20">
        <f>L40</f>
        <v>1.4259259259259258E-2</v>
      </c>
      <c r="Z41">
        <f>IF(Y41=L40,L47,IF(Y41=M40,M47,IF(Y41=N40,N47,"ERROR")))</f>
        <v>1.0972222222222222E-2</v>
      </c>
      <c r="AA41">
        <f>IF(Y41=L40,L54,IF(Y41=M40,M54,IF(Y41=N40,N54,"ERROR")))</f>
        <v>8.0555555555555554E-3</v>
      </c>
      <c r="AB41">
        <f>IF(Y41=L40,L61,IF(Y41=M40,M61,IF(Y41=N40,N61,"ERROR")))</f>
        <v>2.0999999999999998E-2</v>
      </c>
      <c r="AC41">
        <f>IF(Y41=L40,L68,IF(Y41=M40,M68,IF(Y41=N40,N68,"ERROR")))</f>
        <v>7.6851851851851855E-3</v>
      </c>
    </row>
    <row r="42" spans="1:29" x14ac:dyDescent="0.2">
      <c r="C42" t="s">
        <v>292</v>
      </c>
      <c r="D42" s="23">
        <f>((0.05/54*(24))+0)</f>
        <v>2.2222222222222223E-2</v>
      </c>
      <c r="E42" s="23">
        <f>((0.05/54*(-22.5))+0.2)</f>
        <v>0.17916666666666667</v>
      </c>
      <c r="F42" s="19">
        <v>0.2</v>
      </c>
      <c r="G42" s="19">
        <v>0.14000000000000001</v>
      </c>
      <c r="H42" s="19">
        <v>0.12</v>
      </c>
      <c r="I42" s="19">
        <v>0.11</v>
      </c>
      <c r="J42" s="19">
        <v>0.11</v>
      </c>
      <c r="K42" s="19">
        <v>0.68</v>
      </c>
      <c r="L42" s="24">
        <f t="shared" si="0"/>
        <v>1.7916666666666668E-2</v>
      </c>
      <c r="M42" s="20">
        <f t="shared" si="0"/>
        <v>0.02</v>
      </c>
      <c r="N42" s="20">
        <f t="shared" si="1"/>
        <v>1.4000000000000002E-2</v>
      </c>
      <c r="O42" s="20">
        <f t="shared" si="2"/>
        <v>1.2E-2</v>
      </c>
      <c r="P42" s="20">
        <f t="shared" si="3"/>
        <v>1.0999999999999999E-2</v>
      </c>
      <c r="Q42" s="20">
        <f t="shared" si="4"/>
        <v>1.0999999999999999E-2</v>
      </c>
      <c r="S42">
        <v>1991</v>
      </c>
      <c r="T42" s="19">
        <f>T41+L40</f>
        <v>0.18462962962962962</v>
      </c>
      <c r="U42" s="19">
        <f>U41+L47</f>
        <v>0.12069444444444444</v>
      </c>
      <c r="V42" s="19">
        <f>V41+$L$19</f>
        <v>0.19689814814814816</v>
      </c>
      <c r="W42" s="19">
        <f>W41+$L$26</f>
        <v>0.37426829268292683</v>
      </c>
      <c r="X42" s="19">
        <f>X41+$L$33</f>
        <v>0.10944444444444446</v>
      </c>
      <c r="Y42" s="20">
        <f>Y41</f>
        <v>1.4259259259259258E-2</v>
      </c>
      <c r="Z42">
        <f>IF(Y42=L40,L47,IF(Y42=M40,M47,IF(Y42=N40,N47,"ERROR")))</f>
        <v>1.0972222222222222E-2</v>
      </c>
      <c r="AA42">
        <f>IF(Y42=L40,L54,IF(Y42=M40,M54,IF(Y42=N40,N54,"ERROR")))</f>
        <v>8.0555555555555554E-3</v>
      </c>
      <c r="AB42">
        <f>IF(Y42=L40,L61,IF(Y42=M40,M61,IF(Y42=N40,N61,"ERROR")))</f>
        <v>2.0999999999999998E-2</v>
      </c>
      <c r="AC42">
        <f>IF(Y42=L40,L68,IF(Y42=M40,M68,IF(Y42=N40,N68,"ERROR")))</f>
        <v>7.6851851851851855E-3</v>
      </c>
    </row>
    <row r="43" spans="1:29" x14ac:dyDescent="0.2">
      <c r="C43" t="s">
        <v>293</v>
      </c>
      <c r="D43" s="23">
        <v>0</v>
      </c>
      <c r="E43" s="23">
        <f>D42</f>
        <v>2.2222222222222223E-2</v>
      </c>
      <c r="F43" s="19">
        <v>0.1</v>
      </c>
      <c r="G43" s="19">
        <v>0.16</v>
      </c>
      <c r="H43" s="19">
        <v>0.16</v>
      </c>
      <c r="I43" s="19">
        <v>0.12</v>
      </c>
      <c r="J43" s="19">
        <v>0.08</v>
      </c>
      <c r="K43" s="19">
        <v>0.62</v>
      </c>
      <c r="L43" s="24">
        <f t="shared" si="0"/>
        <v>2.2222222222222222E-3</v>
      </c>
      <c r="M43" s="20">
        <f t="shared" si="0"/>
        <v>0.01</v>
      </c>
      <c r="N43" s="20">
        <f t="shared" si="1"/>
        <v>1.6E-2</v>
      </c>
      <c r="O43" s="20">
        <f t="shared" si="2"/>
        <v>1.6E-2</v>
      </c>
      <c r="P43" s="20">
        <f t="shared" si="3"/>
        <v>1.2E-2</v>
      </c>
      <c r="Q43" s="20">
        <f t="shared" si="4"/>
        <v>8.0000000000000002E-3</v>
      </c>
      <c r="S43">
        <v>1992</v>
      </c>
      <c r="T43" s="19">
        <f>T42+L40</f>
        <v>0.19888888888888887</v>
      </c>
      <c r="U43" s="19">
        <f>U42+L47</f>
        <v>0.13166666666666665</v>
      </c>
      <c r="V43" s="19">
        <f>V42+$L$19</f>
        <v>0.20398148148148149</v>
      </c>
      <c r="W43" s="19">
        <f>W42+$L$26</f>
        <v>0.39121951219512197</v>
      </c>
      <c r="X43" s="19">
        <f>X42+$L$33</f>
        <v>0.12027777777777779</v>
      </c>
      <c r="Y43" s="20">
        <f>Y42</f>
        <v>1.4259259259259258E-2</v>
      </c>
      <c r="Z43">
        <f>IF(Y43=L40,L47,IF(Y43=M40,M47,IF(Y43=N40,N47,"ERROR")))</f>
        <v>1.0972222222222222E-2</v>
      </c>
      <c r="AA43">
        <f>IF(Y43=L40,L54,IF(Y43=M40,M54,IF(Y43=N40,N54,"ERROR")))</f>
        <v>8.0555555555555554E-3</v>
      </c>
      <c r="AB43">
        <f>IF(Y43=L40,L61,IF(Y43=M40,M61,IF(Y43=N40,N61,"ERROR")))</f>
        <v>2.0999999999999998E-2</v>
      </c>
      <c r="AC43">
        <f>IF(Y43=L40,L68,IF(Y43=M40,M68,IF(Y43=N40,N68,"ERROR")))</f>
        <v>7.6851851851851855E-3</v>
      </c>
    </row>
    <row r="44" spans="1:29" x14ac:dyDescent="0.2">
      <c r="C44" t="s">
        <v>294</v>
      </c>
      <c r="D44" s="23">
        <v>0</v>
      </c>
      <c r="E44" s="23">
        <v>0</v>
      </c>
      <c r="F44" s="19">
        <v>0.02</v>
      </c>
      <c r="G44" s="19">
        <v>0.1</v>
      </c>
      <c r="H44" s="19">
        <v>0.16</v>
      </c>
      <c r="I44" s="19">
        <v>0.16</v>
      </c>
      <c r="J44" s="19">
        <v>0.12</v>
      </c>
      <c r="K44" s="19">
        <v>0.56000000000000005</v>
      </c>
      <c r="L44" s="24">
        <f t="shared" si="0"/>
        <v>0</v>
      </c>
      <c r="M44" s="20">
        <f t="shared" si="0"/>
        <v>2E-3</v>
      </c>
      <c r="N44" s="20">
        <f t="shared" si="1"/>
        <v>0.01</v>
      </c>
      <c r="O44" s="20">
        <f t="shared" si="2"/>
        <v>1.6E-2</v>
      </c>
      <c r="P44" s="20">
        <f t="shared" si="3"/>
        <v>1.6E-2</v>
      </c>
      <c r="Q44" s="20">
        <f t="shared" si="4"/>
        <v>1.2E-2</v>
      </c>
      <c r="S44">
        <v>1993</v>
      </c>
      <c r="T44" s="19">
        <f>T43+L40</f>
        <v>0.21314814814814811</v>
      </c>
      <c r="U44" s="19">
        <f>U43+L47</f>
        <v>0.14263888888888887</v>
      </c>
      <c r="V44" s="19">
        <f>V43+$L$19</f>
        <v>0.21106481481481482</v>
      </c>
      <c r="W44" s="19">
        <f>W43+$L$26</f>
        <v>0.4081707317073171</v>
      </c>
      <c r="X44" s="19">
        <f>X43+$L$33</f>
        <v>0.13111111111111112</v>
      </c>
      <c r="Y44" s="20">
        <f>Y43</f>
        <v>1.4259259259259258E-2</v>
      </c>
      <c r="Z44">
        <f>IF(Y44=L40,L47,IF(Y44=M40,M47,IF(Y44=N40,N47,"ERROR")))</f>
        <v>1.0972222222222222E-2</v>
      </c>
      <c r="AA44">
        <f>IF(Y44=L40,L54,IF(Y44=M40,M54,IF(Y44=N40,N54,"ERROR")))</f>
        <v>8.0555555555555554E-3</v>
      </c>
      <c r="AB44">
        <f>IF(Y44=L40,L61,IF(Y44=M40,M61,IF(Y44=N40,N61,"ERROR")))</f>
        <v>2.0999999999999998E-2</v>
      </c>
      <c r="AC44">
        <f>IF(Y44=L40,L68,IF(Y44=M40,M68,IF(Y44=N40,N68,"ERROR")))</f>
        <v>7.6851851851851855E-3</v>
      </c>
    </row>
    <row r="45" spans="1:29" x14ac:dyDescent="0.2">
      <c r="C45" t="s">
        <v>295</v>
      </c>
      <c r="D45" s="23">
        <v>0</v>
      </c>
      <c r="E45" s="23">
        <v>0</v>
      </c>
      <c r="F45" s="19">
        <v>0</v>
      </c>
      <c r="G45" s="19">
        <v>0</v>
      </c>
      <c r="H45" s="19">
        <v>0.02</v>
      </c>
      <c r="I45" s="19">
        <v>0.1</v>
      </c>
      <c r="J45" s="19">
        <v>0.16</v>
      </c>
      <c r="K45" s="19">
        <v>0.28000000000000003</v>
      </c>
      <c r="L45" s="24">
        <f t="shared" si="0"/>
        <v>0</v>
      </c>
      <c r="M45" s="20">
        <f t="shared" si="0"/>
        <v>0</v>
      </c>
      <c r="N45" s="20">
        <f t="shared" si="1"/>
        <v>0</v>
      </c>
      <c r="O45" s="20">
        <f t="shared" si="2"/>
        <v>2E-3</v>
      </c>
      <c r="P45" s="20">
        <f t="shared" si="3"/>
        <v>0.01</v>
      </c>
      <c r="Q45" s="20">
        <f t="shared" si="4"/>
        <v>1.6E-2</v>
      </c>
      <c r="S45">
        <v>1994</v>
      </c>
      <c r="T45" s="19">
        <f>T44+L40</f>
        <v>0.22740740740740736</v>
      </c>
      <c r="U45" s="19">
        <f>U44+L47</f>
        <v>0.15361111111111109</v>
      </c>
      <c r="V45" s="19">
        <f>V44+$L$19</f>
        <v>0.21814814814814815</v>
      </c>
      <c r="W45" s="19">
        <f>W44+$L$26</f>
        <v>0.42512195121951224</v>
      </c>
      <c r="X45" s="19">
        <f>X44+$L$33</f>
        <v>0.14194444444444446</v>
      </c>
      <c r="Y45" s="20">
        <f>Y44</f>
        <v>1.4259259259259258E-2</v>
      </c>
      <c r="Z45">
        <f>IF(Y45=L40,L47,IF(Y45=M40,M47,IF(Y45=N40,N47,"ERROR")))</f>
        <v>1.0972222222222222E-2</v>
      </c>
      <c r="AA45">
        <f>IF(Y45=L40,L54,IF(Y45=M40,M54,IF(Y45=N40,N54,"ERROR")))</f>
        <v>8.0555555555555554E-3</v>
      </c>
      <c r="AB45">
        <f>IF(Y45=L40,L61,IF(Y45=M40,M61,IF(Y45=N40,N61,"ERROR")))</f>
        <v>2.0999999999999998E-2</v>
      </c>
      <c r="AC45">
        <f>IF(Y45=L40,L68,IF(Y45=M40,M68,IF(Y45=N40,N68,"ERROR")))</f>
        <v>7.6851851851851855E-3</v>
      </c>
    </row>
    <row r="46" spans="1:29" x14ac:dyDescent="0.2">
      <c r="C46" t="s">
        <v>296</v>
      </c>
      <c r="D46" s="23">
        <v>0</v>
      </c>
      <c r="E46" s="23">
        <v>0</v>
      </c>
      <c r="F46" s="19">
        <v>0</v>
      </c>
      <c r="G46" s="19">
        <v>0</v>
      </c>
      <c r="H46" s="19">
        <v>0</v>
      </c>
      <c r="I46" s="19">
        <v>0.02</v>
      </c>
      <c r="J46" s="19">
        <v>0.1</v>
      </c>
      <c r="K46" s="19">
        <v>0.12</v>
      </c>
      <c r="L46" s="24">
        <f t="shared" si="0"/>
        <v>0</v>
      </c>
      <c r="M46" s="20">
        <f t="shared" si="0"/>
        <v>0</v>
      </c>
      <c r="N46" s="20">
        <f t="shared" si="1"/>
        <v>0</v>
      </c>
      <c r="O46" s="20">
        <f t="shared" si="2"/>
        <v>0</v>
      </c>
      <c r="P46" s="20">
        <f t="shared" si="3"/>
        <v>2E-3</v>
      </c>
      <c r="Q46" s="20">
        <f t="shared" si="4"/>
        <v>0.01</v>
      </c>
      <c r="S46">
        <v>1995</v>
      </c>
      <c r="T46" s="19">
        <f>T45+L40</f>
        <v>0.24166666666666661</v>
      </c>
      <c r="U46" s="19">
        <f>U45+L47</f>
        <v>0.1645833333333333</v>
      </c>
      <c r="V46" s="19">
        <f>V45+$L$19</f>
        <v>0.22523148148148148</v>
      </c>
      <c r="W46" s="19">
        <f>W45+$L$26</f>
        <v>0.44207317073170738</v>
      </c>
      <c r="X46" s="19">
        <f>X45+$L$33</f>
        <v>0.15277777777777779</v>
      </c>
      <c r="Y46" s="20">
        <f>Y45</f>
        <v>1.4259259259259258E-2</v>
      </c>
      <c r="Z46">
        <f>IF(Y46=L40,L47,IF(Y46=M40,M47,IF(Y46=N40,N47,"ERROR")))</f>
        <v>1.0972222222222222E-2</v>
      </c>
      <c r="AA46">
        <f>IF(Y46=L40,L54,IF(Y46=M40,M54,IF(Y46=N40,N54,"ERROR")))</f>
        <v>8.0555555555555554E-3</v>
      </c>
      <c r="AB46">
        <f>IF(Y46=L40,L61,IF(Y46=M40,M61,IF(Y46=N40,N61,"ERROR")))</f>
        <v>2.0999999999999998E-2</v>
      </c>
      <c r="AC46">
        <f>IF(Y46=L40,L68,IF(Y46=M40,M68,IF(Y46=N40,N68,"ERROR")))</f>
        <v>7.6851851851851855E-3</v>
      </c>
    </row>
    <row r="47" spans="1:29" x14ac:dyDescent="0.2">
      <c r="B47" t="s">
        <v>281</v>
      </c>
      <c r="C47" t="s">
        <v>290</v>
      </c>
      <c r="D47" s="23">
        <f>((0.05/54*(10.5))+0.1)</f>
        <v>0.10972222222222222</v>
      </c>
      <c r="E47" s="23">
        <f>((0.05/54*(10.5))+0.1)</f>
        <v>0.10972222222222222</v>
      </c>
      <c r="F47" s="19">
        <v>9.6000000000000002E-2</v>
      </c>
      <c r="G47" s="19">
        <v>6.6000000000000003E-2</v>
      </c>
      <c r="H47" s="19">
        <v>0.05</v>
      </c>
      <c r="I47" s="19">
        <v>4.4999999999999998E-2</v>
      </c>
      <c r="J47" s="19">
        <v>4.4999999999999998E-2</v>
      </c>
      <c r="K47" s="19">
        <v>0.30199999999999999</v>
      </c>
      <c r="L47" s="24">
        <f t="shared" si="0"/>
        <v>1.0972222222222222E-2</v>
      </c>
      <c r="M47" s="20">
        <f t="shared" si="0"/>
        <v>9.6000000000000009E-3</v>
      </c>
      <c r="N47" s="20">
        <f t="shared" si="1"/>
        <v>6.6E-3</v>
      </c>
      <c r="O47" s="20">
        <f t="shared" si="2"/>
        <v>5.0000000000000001E-3</v>
      </c>
      <c r="P47" s="20">
        <f t="shared" si="3"/>
        <v>4.4999999999999997E-3</v>
      </c>
      <c r="Q47" s="20">
        <f t="shared" si="4"/>
        <v>4.4999999999999997E-3</v>
      </c>
      <c r="S47">
        <v>1996</v>
      </c>
      <c r="T47" s="19">
        <f>T46+L40</f>
        <v>0.25592592592592589</v>
      </c>
      <c r="U47" s="19">
        <f>U46+L47</f>
        <v>0.17555555555555552</v>
      </c>
      <c r="V47" s="19">
        <f>V46+$L$19</f>
        <v>0.23231481481481481</v>
      </c>
      <c r="W47" s="19">
        <f>W46+$L$26</f>
        <v>0.45902439024390251</v>
      </c>
      <c r="X47" s="19">
        <f>X46+$L$33</f>
        <v>0.16361111111111112</v>
      </c>
      <c r="Y47" s="20">
        <f>Y46</f>
        <v>1.4259259259259258E-2</v>
      </c>
      <c r="Z47">
        <f>IF(Y47=L40,L47,IF(Y47=M40,M47,IF(Y47=N40,N47,"ERROR")))</f>
        <v>1.0972222222222222E-2</v>
      </c>
      <c r="AA47">
        <f>IF(Y47=L40,L54,IF(Y47=M40,M54,IF(Y47=N40,N54,"ERROR")))</f>
        <v>8.0555555555555554E-3</v>
      </c>
      <c r="AB47">
        <f>IF(Y47=L40,L61,IF(Y47=M40,M61,IF(Y47=N40,N61,"ERROR")))</f>
        <v>2.0999999999999998E-2</v>
      </c>
      <c r="AC47">
        <f>IF(Y47=L40,L68,IF(Y47=M40,M68,IF(Y47=N40,N68,"ERROR")))</f>
        <v>7.6851851851851855E-3</v>
      </c>
    </row>
    <row r="48" spans="1:29" x14ac:dyDescent="0.2">
      <c r="C48" t="s">
        <v>291</v>
      </c>
      <c r="D48" s="23">
        <f>((0.05/54*(11))+0.05)</f>
        <v>6.0185185185185189E-2</v>
      </c>
      <c r="E48" s="23">
        <f>((0.05/54*(-10))+0.1)</f>
        <v>9.0740740740740747E-2</v>
      </c>
      <c r="F48" s="19">
        <v>0.08</v>
      </c>
      <c r="G48" s="19">
        <v>0.06</v>
      </c>
      <c r="H48" s="19">
        <v>4.4999999999999998E-2</v>
      </c>
      <c r="I48" s="19">
        <v>0.04</v>
      </c>
      <c r="J48" s="19">
        <v>0.04</v>
      </c>
      <c r="K48" s="19">
        <v>0.26500000000000001</v>
      </c>
      <c r="L48" s="24">
        <f t="shared" si="0"/>
        <v>9.0740740740740747E-3</v>
      </c>
      <c r="M48" s="20">
        <f t="shared" si="0"/>
        <v>8.0000000000000002E-3</v>
      </c>
      <c r="N48" s="20">
        <f t="shared" si="1"/>
        <v>6.0000000000000001E-3</v>
      </c>
      <c r="O48" s="20">
        <f t="shared" si="2"/>
        <v>4.4999999999999997E-3</v>
      </c>
      <c r="P48" s="20">
        <f t="shared" si="3"/>
        <v>4.0000000000000001E-3</v>
      </c>
      <c r="Q48" s="20">
        <f t="shared" si="4"/>
        <v>4.0000000000000001E-3</v>
      </c>
      <c r="S48">
        <v>1997</v>
      </c>
      <c r="T48" s="19">
        <f>T47+L40</f>
        <v>0.27018518518518514</v>
      </c>
      <c r="U48" s="19">
        <f>U47+L47</f>
        <v>0.18652777777777774</v>
      </c>
      <c r="V48" s="19">
        <f>V47+$L$19</f>
        <v>0.23939814814814814</v>
      </c>
      <c r="W48" s="19">
        <f>W47+$L$26</f>
        <v>0.47597560975609765</v>
      </c>
      <c r="X48" s="19">
        <f>X47+$L$33</f>
        <v>0.17444444444444446</v>
      </c>
      <c r="Y48" s="20">
        <f>Y47</f>
        <v>1.4259259259259258E-2</v>
      </c>
      <c r="Z48">
        <f>IF(Y48=L40,L47,IF(Y48=M40,M47,IF(Y48=N40,N47,"ERROR")))</f>
        <v>1.0972222222222222E-2</v>
      </c>
      <c r="AA48">
        <f>IF(Y48=L40,L54,IF(Y48=M40,M54,IF(Y48=N40,N54,"ERROR")))</f>
        <v>8.0555555555555554E-3</v>
      </c>
      <c r="AB48">
        <f>IF(Y48=L40,L61,IF(Y48=M40,M61,IF(Y48=N40,N61,"ERROR")))</f>
        <v>2.0999999999999998E-2</v>
      </c>
      <c r="AC48">
        <f>IF(Y48=L40,L68,IF(Y48=M40,M68,IF(Y48=N40,N68,"ERROR")))</f>
        <v>7.6851851851851855E-3</v>
      </c>
    </row>
    <row r="49" spans="2:29" x14ac:dyDescent="0.2">
      <c r="C49" t="s">
        <v>292</v>
      </c>
      <c r="D49" s="23">
        <f>F49</f>
        <v>0.02</v>
      </c>
      <c r="E49" s="23">
        <f>((0.05/54*(10))+0)</f>
        <v>9.2592592592592587E-3</v>
      </c>
      <c r="F49" s="19">
        <v>0.02</v>
      </c>
      <c r="G49" s="19">
        <v>7.8E-2</v>
      </c>
      <c r="H49" s="19">
        <v>8.4000000000000005E-2</v>
      </c>
      <c r="I49" s="19">
        <v>4.8000000000000001E-2</v>
      </c>
      <c r="J49" s="19">
        <v>1.7999999999999999E-2</v>
      </c>
      <c r="K49" s="19">
        <v>0.248</v>
      </c>
      <c r="L49" s="24">
        <f t="shared" si="0"/>
        <v>9.2592592592592585E-4</v>
      </c>
      <c r="M49" s="20">
        <f t="shared" si="0"/>
        <v>2E-3</v>
      </c>
      <c r="N49" s="20">
        <f t="shared" si="1"/>
        <v>7.7999999999999996E-3</v>
      </c>
      <c r="O49" s="20">
        <f t="shared" si="2"/>
        <v>8.4000000000000012E-3</v>
      </c>
      <c r="P49" s="20">
        <f t="shared" si="3"/>
        <v>4.8000000000000004E-3</v>
      </c>
      <c r="Q49" s="20">
        <f t="shared" si="4"/>
        <v>1.8E-3</v>
      </c>
      <c r="S49">
        <v>1998</v>
      </c>
      <c r="T49" s="19">
        <f>T48+L40</f>
        <v>0.28444444444444439</v>
      </c>
      <c r="U49" s="19">
        <f>U48+L47</f>
        <v>0.19749999999999995</v>
      </c>
      <c r="V49" s="19">
        <f>V48+$L$19</f>
        <v>0.24648148148148147</v>
      </c>
      <c r="W49" s="19">
        <f>W48+$L$26</f>
        <v>0.49292682926829279</v>
      </c>
      <c r="X49" s="19">
        <f>X48+$L$33</f>
        <v>0.18527777777777779</v>
      </c>
      <c r="Y49" s="20">
        <f>Y48</f>
        <v>1.4259259259259258E-2</v>
      </c>
      <c r="Z49">
        <f>IF(Y49=L40,L47,IF(Y49=M40,M47,IF(Y49=N40,N47,"ERROR")))</f>
        <v>1.0972222222222222E-2</v>
      </c>
      <c r="AA49">
        <f>IF(Y49=L40,L54,IF(Y49=M40,M54,IF(Y49=N40,N54,"ERROR")))</f>
        <v>8.0555555555555554E-3</v>
      </c>
      <c r="AB49">
        <f>IF(Y49=L40,L61,IF(Y49=M40,M61,IF(Y49=N40,N61,"ERROR")))</f>
        <v>2.0999999999999998E-2</v>
      </c>
      <c r="AC49">
        <f>IF(Y49=L40,L68,IF(Y49=M40,M68,IF(Y49=N40,N68,"ERROR")))</f>
        <v>7.6851851851851855E-3</v>
      </c>
    </row>
    <row r="50" spans="2:29" x14ac:dyDescent="0.2">
      <c r="C50" t="s">
        <v>293</v>
      </c>
      <c r="D50" s="23">
        <v>0</v>
      </c>
      <c r="E50" s="23">
        <v>0</v>
      </c>
      <c r="F50" s="19">
        <v>0</v>
      </c>
      <c r="G50" s="19">
        <v>1.2E-2</v>
      </c>
      <c r="H50" s="19">
        <v>3.9E-2</v>
      </c>
      <c r="I50" s="19">
        <v>4.2000000000000003E-2</v>
      </c>
      <c r="J50" s="19">
        <v>2.4E-2</v>
      </c>
      <c r="K50" s="19">
        <v>0.11700000000000001</v>
      </c>
      <c r="L50" s="24">
        <f t="shared" si="0"/>
        <v>0</v>
      </c>
      <c r="M50" s="20">
        <f t="shared" si="0"/>
        <v>0</v>
      </c>
      <c r="N50" s="20">
        <f t="shared" si="1"/>
        <v>1.2000000000000001E-3</v>
      </c>
      <c r="O50" s="20">
        <f t="shared" si="2"/>
        <v>3.8999999999999998E-3</v>
      </c>
      <c r="P50" s="20">
        <f t="shared" si="3"/>
        <v>4.2000000000000006E-3</v>
      </c>
      <c r="Q50" s="20">
        <f t="shared" si="4"/>
        <v>2.4000000000000002E-3</v>
      </c>
      <c r="S50">
        <v>1999</v>
      </c>
      <c r="T50" s="19">
        <f>T49+L40</f>
        <v>0.29870370370370364</v>
      </c>
      <c r="U50" s="19">
        <f>U49+L47</f>
        <v>0.20847222222222217</v>
      </c>
      <c r="V50" s="19">
        <f>V49+$L$19</f>
        <v>0.2535648148148148</v>
      </c>
      <c r="W50" s="19">
        <f>W49+$L$26</f>
        <v>0.50987804878048792</v>
      </c>
      <c r="X50" s="19">
        <f>X49+$L$33</f>
        <v>0.19611111111111112</v>
      </c>
      <c r="Y50" s="20">
        <f>Y49</f>
        <v>1.4259259259259258E-2</v>
      </c>
      <c r="Z50">
        <f>IF(Y50=L40,L47,IF(Y50=M40,M47,IF(Y50=N40,N47,"ERROR")))</f>
        <v>1.0972222222222222E-2</v>
      </c>
      <c r="AA50">
        <f>IF(Y50=L40,L54,IF(Y50=M40,M54,IF(Y50=N40,N54,"ERROR")))</f>
        <v>8.0555555555555554E-3</v>
      </c>
      <c r="AB50">
        <f>IF(Y50=L40,L61,IF(Y50=M40,M61,IF(Y50=N40,N61,"ERROR")))</f>
        <v>2.0999999999999998E-2</v>
      </c>
      <c r="AC50">
        <f>IF(Y50=L40,L68,IF(Y50=M40,M68,IF(Y50=N40,N68,"ERROR")))</f>
        <v>7.6851851851851855E-3</v>
      </c>
    </row>
    <row r="51" spans="2:29" x14ac:dyDescent="0.2">
      <c r="C51" t="s">
        <v>294</v>
      </c>
      <c r="D51" s="23">
        <v>0</v>
      </c>
      <c r="E51" s="23">
        <v>0</v>
      </c>
      <c r="F51" s="19">
        <v>0</v>
      </c>
      <c r="G51" s="19">
        <v>0</v>
      </c>
      <c r="H51" s="19">
        <v>1.2E-2</v>
      </c>
      <c r="I51" s="19">
        <v>3.9E-2</v>
      </c>
      <c r="J51" s="19">
        <v>4.2000000000000003E-2</v>
      </c>
      <c r="K51" s="19">
        <v>9.2999999999999999E-2</v>
      </c>
      <c r="L51" s="24">
        <f t="shared" si="0"/>
        <v>0</v>
      </c>
      <c r="M51" s="20">
        <f t="shared" si="0"/>
        <v>0</v>
      </c>
      <c r="N51" s="20">
        <f t="shared" si="1"/>
        <v>0</v>
      </c>
      <c r="O51" s="20">
        <f t="shared" si="2"/>
        <v>1.2000000000000001E-3</v>
      </c>
      <c r="P51" s="20">
        <f t="shared" si="3"/>
        <v>3.8999999999999998E-3</v>
      </c>
      <c r="Q51" s="20">
        <f t="shared" si="4"/>
        <v>4.2000000000000006E-3</v>
      </c>
      <c r="S51">
        <v>2000</v>
      </c>
      <c r="T51" s="19">
        <f>T50+L40</f>
        <v>0.31296296296296289</v>
      </c>
      <c r="U51" s="19">
        <f>U50+L47</f>
        <v>0.21944444444444439</v>
      </c>
      <c r="V51" s="19">
        <f>V50+$L$19</f>
        <v>0.26064814814814813</v>
      </c>
      <c r="W51" s="19">
        <f>W50+$L$26</f>
        <v>0.52682926829268306</v>
      </c>
      <c r="X51" s="19">
        <f>X50+$L$33</f>
        <v>0.20694444444444446</v>
      </c>
      <c r="Y51" s="20">
        <f>M40</f>
        <v>1.7000000000000001E-2</v>
      </c>
      <c r="Z51">
        <f>IF(Y51=L40,L47,IF(Y51=M40,M47,IF(Y51=N40,N47,"ERROR")))</f>
        <v>9.6000000000000009E-3</v>
      </c>
      <c r="AA51">
        <f>IF(Y51=L40,L54,IF(Y51=M40,M54,IF(Y51=N40,N54,"ERROR")))</f>
        <v>8.0000000000000002E-3</v>
      </c>
      <c r="AB51">
        <f>IF(Y51=L40,L61,IF(Y51=M40,M61,IF(Y51=N40,N61,"ERROR")))</f>
        <v>1.6E-2</v>
      </c>
      <c r="AC51">
        <f>IF(Y51=L40,L68,IF(Y51=M40,M68,IF(Y51=N40,N68,"ERROR")))</f>
        <v>7.4999999999999997E-3</v>
      </c>
    </row>
    <row r="52" spans="2:29" x14ac:dyDescent="0.2">
      <c r="C52" t="s">
        <v>295</v>
      </c>
      <c r="D52" s="23">
        <v>0</v>
      </c>
      <c r="E52" s="23">
        <v>0</v>
      </c>
      <c r="F52" s="19">
        <v>0</v>
      </c>
      <c r="G52" s="19">
        <v>0</v>
      </c>
      <c r="H52" s="19">
        <v>0</v>
      </c>
      <c r="I52" s="19">
        <v>0</v>
      </c>
      <c r="J52" s="19">
        <v>1.2E-2</v>
      </c>
      <c r="K52" s="19">
        <v>1.2E-2</v>
      </c>
      <c r="L52" s="24">
        <f t="shared" si="0"/>
        <v>0</v>
      </c>
      <c r="M52" s="20">
        <f t="shared" si="0"/>
        <v>0</v>
      </c>
      <c r="N52" s="20">
        <f t="shared" si="1"/>
        <v>0</v>
      </c>
      <c r="O52" s="20">
        <f t="shared" si="2"/>
        <v>0</v>
      </c>
      <c r="P52" s="20">
        <f t="shared" si="3"/>
        <v>0</v>
      </c>
      <c r="Q52" s="20">
        <f t="shared" si="4"/>
        <v>1.2000000000000001E-3</v>
      </c>
      <c r="S52">
        <v>2001</v>
      </c>
      <c r="T52" s="19">
        <f>T51+M40</f>
        <v>0.3299629629629629</v>
      </c>
      <c r="U52" s="19">
        <f>U51+M47</f>
        <v>0.22904444444444438</v>
      </c>
      <c r="V52" s="19">
        <f>V51+M54</f>
        <v>0.26864814814814814</v>
      </c>
      <c r="W52" s="19">
        <f>W51+M61</f>
        <v>0.54282926829268308</v>
      </c>
      <c r="X52" s="19">
        <f>X51+M68</f>
        <v>0.21444444444444447</v>
      </c>
      <c r="Y52" s="20">
        <f>Y51</f>
        <v>1.7000000000000001E-2</v>
      </c>
      <c r="Z52">
        <f>IF(Y52=L40,L47,IF(Y52=M40,M47,IF(Y52=N40,N47,"ERROR")))</f>
        <v>9.6000000000000009E-3</v>
      </c>
      <c r="AA52">
        <f>IF(Y52=L40,L54,IF(Y52=M40,M54,IF(Y52=N40,N54,"ERROR")))</f>
        <v>8.0000000000000002E-3</v>
      </c>
      <c r="AB52">
        <f>IF(Y52=L40,L61,IF(Y52=M40,M61,IF(Y52=N40,N61,"ERROR")))</f>
        <v>1.6E-2</v>
      </c>
      <c r="AC52">
        <f>IF(Y52=L40,L68,IF(Y52=M40,M68,IF(Y52=N40,N68,"ERROR")))</f>
        <v>7.4999999999999997E-3</v>
      </c>
    </row>
    <row r="53" spans="2:29" x14ac:dyDescent="0.2">
      <c r="C53" t="s">
        <v>296</v>
      </c>
      <c r="D53" s="23">
        <v>0</v>
      </c>
      <c r="E53" s="23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24">
        <f t="shared" si="0"/>
        <v>0</v>
      </c>
      <c r="M53" s="20">
        <f t="shared" si="0"/>
        <v>0</v>
      </c>
      <c r="N53" s="20">
        <f t="shared" si="1"/>
        <v>0</v>
      </c>
      <c r="O53" s="20">
        <f t="shared" si="2"/>
        <v>0</v>
      </c>
      <c r="P53" s="20">
        <f t="shared" si="3"/>
        <v>0</v>
      </c>
      <c r="Q53" s="20">
        <f t="shared" si="4"/>
        <v>0</v>
      </c>
      <c r="S53">
        <v>2002</v>
      </c>
      <c r="T53" s="19">
        <f>T52+M40</f>
        <v>0.34696296296296292</v>
      </c>
      <c r="U53" s="19">
        <f>U52+M47</f>
        <v>0.23864444444444438</v>
      </c>
      <c r="V53" s="19">
        <f>V52+M54</f>
        <v>0.27664814814814814</v>
      </c>
      <c r="W53" s="19">
        <f>W52+M61</f>
        <v>0.55882926829268309</v>
      </c>
      <c r="X53" s="19">
        <f>X52+M68</f>
        <v>0.22194444444444447</v>
      </c>
      <c r="Y53" s="20">
        <f>Y52</f>
        <v>1.7000000000000001E-2</v>
      </c>
      <c r="Z53">
        <f>IF(Y53=L40,L47,IF(Y53=M40,M47,IF(Y53=N40,N47,"ERROR")))</f>
        <v>9.6000000000000009E-3</v>
      </c>
      <c r="AA53">
        <f>IF(Y53=L40,L54,IF(Y53=M40,M54,IF(Y53=N40,N54,"ERROR")))</f>
        <v>8.0000000000000002E-3</v>
      </c>
      <c r="AB53">
        <f>IF(Y53=L40,L61,IF(Y53=M40,M61,IF(Y53=N40,N61,"ERROR")))</f>
        <v>1.6E-2</v>
      </c>
      <c r="AC53">
        <f>IF(Y53=L40,L68,IF(Y53=M40,M68,IF(Y53=N40,N68,"ERROR")))</f>
        <v>7.4999999999999997E-3</v>
      </c>
    </row>
    <row r="54" spans="2:29" x14ac:dyDescent="0.2">
      <c r="B54" t="s">
        <v>297</v>
      </c>
      <c r="C54" t="s">
        <v>290</v>
      </c>
      <c r="D54" s="23">
        <f>((0.05/54*11)+0.1)</f>
        <v>0.11018518518518519</v>
      </c>
      <c r="E54" s="23">
        <f>((0.05/54*(-21))+0.1)</f>
        <v>8.0555555555555561E-2</v>
      </c>
      <c r="F54" s="19">
        <v>0.08</v>
      </c>
      <c r="G54" s="19">
        <v>7.0000000000000007E-2</v>
      </c>
      <c r="H54" s="19">
        <v>0.06</v>
      </c>
      <c r="I54" s="19">
        <v>0.05</v>
      </c>
      <c r="J54" s="19">
        <v>4.4999999999999998E-2</v>
      </c>
      <c r="K54" s="19">
        <v>0.30499999999999999</v>
      </c>
      <c r="L54" s="24">
        <f t="shared" si="0"/>
        <v>8.0555555555555554E-3</v>
      </c>
      <c r="M54" s="20">
        <f t="shared" si="0"/>
        <v>8.0000000000000002E-3</v>
      </c>
      <c r="N54" s="20">
        <f t="shared" si="1"/>
        <v>7.000000000000001E-3</v>
      </c>
      <c r="O54" s="20">
        <f t="shared" si="2"/>
        <v>6.0000000000000001E-3</v>
      </c>
      <c r="P54" s="20">
        <f t="shared" si="3"/>
        <v>5.0000000000000001E-3</v>
      </c>
      <c r="Q54" s="20">
        <f t="shared" si="4"/>
        <v>4.4999999999999997E-3</v>
      </c>
      <c r="S54">
        <v>2003</v>
      </c>
      <c r="T54" s="19">
        <f>T53+M40</f>
        <v>0.36396296296296293</v>
      </c>
      <c r="U54" s="19">
        <f>U53+M47</f>
        <v>0.24824444444444438</v>
      </c>
      <c r="V54" s="19">
        <f>V53+M54</f>
        <v>0.28464814814814815</v>
      </c>
      <c r="W54" s="19">
        <f>W53+M61</f>
        <v>0.5748292682926831</v>
      </c>
      <c r="X54" s="19">
        <f>X53+M68</f>
        <v>0.22944444444444448</v>
      </c>
      <c r="Y54" s="20">
        <f>Y53</f>
        <v>1.7000000000000001E-2</v>
      </c>
      <c r="Z54">
        <f>IF(Y54=L40,L47,IF(Y54=M40,M47,IF(Y54=N40,N47,"ERROR")))</f>
        <v>9.6000000000000009E-3</v>
      </c>
      <c r="AA54">
        <f>IF(Y54=L40,L54,IF(Y54=M40,M54,IF(Y54=N40,N54,"ERROR")))</f>
        <v>8.0000000000000002E-3</v>
      </c>
      <c r="AB54">
        <f>IF(Y54=L40,L61,IF(Y54=M40,M61,IF(Y54=N40,N61,"ERROR")))</f>
        <v>1.6E-2</v>
      </c>
      <c r="AC54">
        <f>IF(Y54=L40,L68,IF(Y54=M40,M68,IF(Y54=N40,N68,"ERROR")))</f>
        <v>7.4999999999999997E-3</v>
      </c>
    </row>
    <row r="55" spans="2:29" x14ac:dyDescent="0.2">
      <c r="C55" t="s">
        <v>291</v>
      </c>
      <c r="D55" s="23">
        <f>((0.05/54*(-21))+0.2)</f>
        <v>0.18055555555555558</v>
      </c>
      <c r="E55" s="23">
        <f>((0.05/54*10)+0.2)</f>
        <v>0.20925925925925926</v>
      </c>
      <c r="F55" s="19">
        <v>0.13</v>
      </c>
      <c r="G55" s="19">
        <v>0.1</v>
      </c>
      <c r="H55" s="19">
        <v>0.09</v>
      </c>
      <c r="I55" s="19">
        <v>8.5000000000000006E-2</v>
      </c>
      <c r="J55" s="19">
        <v>8.5000000000000006E-2</v>
      </c>
      <c r="K55" s="19">
        <v>0.49</v>
      </c>
      <c r="L55" s="24">
        <f t="shared" si="0"/>
        <v>2.0925925925925924E-2</v>
      </c>
      <c r="M55" s="20">
        <f t="shared" si="0"/>
        <v>1.3000000000000001E-2</v>
      </c>
      <c r="N55" s="20">
        <f t="shared" si="1"/>
        <v>0.01</v>
      </c>
      <c r="O55" s="20">
        <f t="shared" si="2"/>
        <v>8.9999999999999993E-3</v>
      </c>
      <c r="P55" s="20">
        <f t="shared" si="3"/>
        <v>8.5000000000000006E-3</v>
      </c>
      <c r="Q55" s="20">
        <f t="shared" si="4"/>
        <v>8.5000000000000006E-3</v>
      </c>
      <c r="S55">
        <v>2004</v>
      </c>
      <c r="T55" s="19">
        <f>T54+M40</f>
        <v>0.38096296296296295</v>
      </c>
      <c r="U55" s="19">
        <f>U54+M47</f>
        <v>0.25784444444444438</v>
      </c>
      <c r="V55" s="19">
        <f>V54+M54</f>
        <v>0.29264814814814816</v>
      </c>
      <c r="W55" s="19">
        <f>W54+M61</f>
        <v>0.59082926829268312</v>
      </c>
      <c r="X55" s="19">
        <f>X54+M68</f>
        <v>0.23694444444444449</v>
      </c>
      <c r="Y55" s="20">
        <f>Y54</f>
        <v>1.7000000000000001E-2</v>
      </c>
      <c r="Z55">
        <f>IF(Y55=L40,L47,IF(Y55=M40,M47,IF(Y55=N40,N47,"ERROR")))</f>
        <v>9.6000000000000009E-3</v>
      </c>
      <c r="AA55">
        <f>IF(Y55=L40,L54,IF(Y55=M40,M54,IF(Y55=N40,N54,"ERROR")))</f>
        <v>8.0000000000000002E-3</v>
      </c>
      <c r="AB55">
        <f>IF(Y55=L40,L61,IF(Y55=M40,M61,IF(Y55=N40,N61,"ERROR")))</f>
        <v>1.6E-2</v>
      </c>
      <c r="AC55">
        <f>IF(Y55=L40,L68,IF(Y55=M40,M68,IF(Y55=N40,N68,"ERROR")))</f>
        <v>7.4999999999999997E-3</v>
      </c>
    </row>
    <row r="56" spans="2:29" x14ac:dyDescent="0.2">
      <c r="C56" t="s">
        <v>292</v>
      </c>
      <c r="D56" s="23">
        <f>((0.05/54*10)+0.05)</f>
        <v>5.9259259259259262E-2</v>
      </c>
      <c r="E56" s="23">
        <f>((0.05/54*(-22))+0.05)</f>
        <v>2.9629629629629631E-2</v>
      </c>
      <c r="F56" s="19">
        <v>7.0000000000000007E-2</v>
      </c>
      <c r="G56" s="19">
        <v>0.09</v>
      </c>
      <c r="H56" s="19">
        <v>0.09</v>
      </c>
      <c r="I56" s="19">
        <v>7.0000000000000007E-2</v>
      </c>
      <c r="J56" s="19">
        <v>0.03</v>
      </c>
      <c r="K56" s="19">
        <v>0.35</v>
      </c>
      <c r="L56" s="24">
        <f t="shared" si="0"/>
        <v>2.9629629629629632E-3</v>
      </c>
      <c r="M56" s="20">
        <f t="shared" si="0"/>
        <v>7.000000000000001E-3</v>
      </c>
      <c r="N56" s="20">
        <f t="shared" si="1"/>
        <v>8.9999999999999993E-3</v>
      </c>
      <c r="O56" s="20">
        <f t="shared" si="2"/>
        <v>8.9999999999999993E-3</v>
      </c>
      <c r="P56" s="20">
        <f t="shared" si="3"/>
        <v>7.000000000000001E-3</v>
      </c>
      <c r="Q56" s="20">
        <f t="shared" si="4"/>
        <v>3.0000000000000001E-3</v>
      </c>
      <c r="S56">
        <v>2005</v>
      </c>
      <c r="T56" s="19">
        <f>T55+M40</f>
        <v>0.39796296296296296</v>
      </c>
      <c r="U56" s="19">
        <f>U55+M47</f>
        <v>0.26744444444444437</v>
      </c>
      <c r="V56" s="19">
        <f>V55+M54</f>
        <v>0.30064814814814816</v>
      </c>
      <c r="W56" s="19">
        <f>W55+M61</f>
        <v>0.60682926829268313</v>
      </c>
      <c r="X56" s="19">
        <f>X55+M68</f>
        <v>0.24444444444444449</v>
      </c>
      <c r="Y56" s="20">
        <f>Y55</f>
        <v>1.7000000000000001E-2</v>
      </c>
      <c r="Z56">
        <f>IF(Y56=L40,L47,IF(Y56=M40,M47,IF(Y56=N40,N47,"ERROR")))</f>
        <v>9.6000000000000009E-3</v>
      </c>
      <c r="AA56">
        <f>IF(Y56=L40,L54,IF(Y56=M40,M54,IF(Y56=N40,N54,"ERROR")))</f>
        <v>8.0000000000000002E-3</v>
      </c>
      <c r="AB56">
        <f>IF(Y56=L40,L61,IF(Y56=M40,M61,IF(Y56=N40,N61,"ERROR")))</f>
        <v>1.6E-2</v>
      </c>
      <c r="AC56">
        <f>IF(Y56=L40,L68,IF(Y56=M40,M68,IF(Y56=N40,N68,"ERROR")))</f>
        <v>7.4999999999999997E-3</v>
      </c>
    </row>
    <row r="57" spans="2:29" x14ac:dyDescent="0.2">
      <c r="C57" t="s">
        <v>293</v>
      </c>
      <c r="D57" s="23">
        <v>0</v>
      </c>
      <c r="E57" s="23">
        <v>0</v>
      </c>
      <c r="F57" s="19">
        <v>5.0000000000000001E-3</v>
      </c>
      <c r="G57" s="19">
        <v>2.5000000000000001E-2</v>
      </c>
      <c r="H57" s="19">
        <v>0.03</v>
      </c>
      <c r="I57" s="19">
        <v>0.03</v>
      </c>
      <c r="J57" s="19">
        <v>0.03</v>
      </c>
      <c r="K57" s="19">
        <v>0.12</v>
      </c>
      <c r="L57" s="24">
        <f t="shared" si="0"/>
        <v>0</v>
      </c>
      <c r="M57" s="20">
        <f t="shared" si="0"/>
        <v>5.0000000000000001E-4</v>
      </c>
      <c r="N57" s="20">
        <f t="shared" si="1"/>
        <v>2.5000000000000001E-3</v>
      </c>
      <c r="O57" s="20">
        <f t="shared" si="2"/>
        <v>3.0000000000000001E-3</v>
      </c>
      <c r="P57" s="20">
        <f t="shared" si="3"/>
        <v>3.0000000000000001E-3</v>
      </c>
      <c r="Q57" s="20">
        <f t="shared" si="4"/>
        <v>3.0000000000000001E-3</v>
      </c>
      <c r="S57">
        <v>2006</v>
      </c>
      <c r="T57" s="19">
        <f>T56+M40</f>
        <v>0.41496296296296298</v>
      </c>
      <c r="U57" s="19">
        <f>U56+M47</f>
        <v>0.27704444444444437</v>
      </c>
      <c r="V57" s="19">
        <f>V56+M54</f>
        <v>0.30864814814814817</v>
      </c>
      <c r="W57" s="19">
        <f>W56+M61</f>
        <v>0.62282926829268315</v>
      </c>
      <c r="X57" s="19">
        <f>X56+M68</f>
        <v>0.25194444444444447</v>
      </c>
      <c r="Y57" s="20">
        <f>Y56</f>
        <v>1.7000000000000001E-2</v>
      </c>
      <c r="Z57">
        <f>IF(Y57=L40,L47,IF(Y57=M40,M47,IF(Y57=N40,N47,"ERROR")))</f>
        <v>9.6000000000000009E-3</v>
      </c>
      <c r="AA57">
        <f>IF(Y57=L40,L54,IF(Y57=M40,M54,IF(Y57=N40,N54,"ERROR")))</f>
        <v>8.0000000000000002E-3</v>
      </c>
      <c r="AB57">
        <f>IF(Y57=L40,L61,IF(Y57=M40,M61,IF(Y57=N40,N61,"ERROR")))</f>
        <v>1.6E-2</v>
      </c>
      <c r="AC57">
        <f>IF(Y57=L40,L68,IF(Y57=M40,M68,IF(Y57=N40,N68,"ERROR")))</f>
        <v>7.4999999999999997E-3</v>
      </c>
    </row>
    <row r="58" spans="2:29" x14ac:dyDescent="0.2">
      <c r="C58" t="s">
        <v>294</v>
      </c>
      <c r="D58" s="23">
        <v>0</v>
      </c>
      <c r="E58" s="23">
        <v>0</v>
      </c>
      <c r="F58" s="19">
        <v>0</v>
      </c>
      <c r="G58" s="19">
        <v>5.0000000000000001E-3</v>
      </c>
      <c r="H58" s="19">
        <v>2.5000000000000001E-2</v>
      </c>
      <c r="I58" s="19">
        <v>0.03</v>
      </c>
      <c r="J58" s="19">
        <v>0.03</v>
      </c>
      <c r="K58" s="19">
        <v>0.09</v>
      </c>
      <c r="L58" s="24">
        <f t="shared" si="0"/>
        <v>0</v>
      </c>
      <c r="M58" s="20">
        <f t="shared" si="0"/>
        <v>0</v>
      </c>
      <c r="N58" s="20">
        <f t="shared" si="1"/>
        <v>5.0000000000000001E-4</v>
      </c>
      <c r="O58" s="20">
        <f t="shared" si="2"/>
        <v>2.5000000000000001E-3</v>
      </c>
      <c r="P58" s="20">
        <f t="shared" si="3"/>
        <v>3.0000000000000001E-3</v>
      </c>
      <c r="Q58" s="20">
        <f t="shared" si="4"/>
        <v>3.0000000000000001E-3</v>
      </c>
      <c r="S58">
        <v>2007</v>
      </c>
      <c r="T58" s="19">
        <f>T57+M40</f>
        <v>0.43196296296296299</v>
      </c>
      <c r="U58" s="19">
        <f>U57+M47</f>
        <v>0.28664444444444437</v>
      </c>
      <c r="V58" s="19">
        <f>V57+M54</f>
        <v>0.31664814814814818</v>
      </c>
      <c r="W58" s="19">
        <f>W57+M61</f>
        <v>0.63882926829268316</v>
      </c>
      <c r="X58" s="19">
        <f>X57+M68</f>
        <v>0.25944444444444448</v>
      </c>
      <c r="Y58" s="20">
        <f>Y57</f>
        <v>1.7000000000000001E-2</v>
      </c>
      <c r="Z58">
        <f>IF(Y58=L40,L47,IF(Y58=M40,M47,IF(Y58=N40,N47,"ERROR")))</f>
        <v>9.6000000000000009E-3</v>
      </c>
      <c r="AA58">
        <f>IF(Y58=L40,L54,IF(Y58=M40,M54,IF(Y58=N40,N54,"ERROR")))</f>
        <v>8.0000000000000002E-3</v>
      </c>
      <c r="AB58">
        <f>IF(Y58=L40,L61,IF(Y58=M40,M61,IF(Y58=N40,N61,"ERROR")))</f>
        <v>1.6E-2</v>
      </c>
      <c r="AC58">
        <f>IF(Y58=L40,L68,IF(Y58=M40,M68,IF(Y58=N40,N68,"ERROR")))</f>
        <v>7.4999999999999997E-3</v>
      </c>
    </row>
    <row r="59" spans="2:29" x14ac:dyDescent="0.2">
      <c r="C59" t="s">
        <v>295</v>
      </c>
      <c r="D59" s="23">
        <v>0</v>
      </c>
      <c r="E59" s="23">
        <v>0</v>
      </c>
      <c r="F59" s="19">
        <v>0</v>
      </c>
      <c r="G59" s="19">
        <v>0</v>
      </c>
      <c r="H59" s="19">
        <v>0</v>
      </c>
      <c r="I59" s="19">
        <v>5.0000000000000001E-3</v>
      </c>
      <c r="J59" s="19">
        <v>2.5000000000000001E-2</v>
      </c>
      <c r="K59" s="19">
        <v>0.03</v>
      </c>
      <c r="L59" s="24">
        <f t="shared" si="0"/>
        <v>0</v>
      </c>
      <c r="M59" s="20">
        <f t="shared" si="0"/>
        <v>0</v>
      </c>
      <c r="N59" s="20">
        <f t="shared" si="1"/>
        <v>0</v>
      </c>
      <c r="O59" s="20">
        <f t="shared" si="2"/>
        <v>0</v>
      </c>
      <c r="P59" s="20">
        <f t="shared" si="3"/>
        <v>5.0000000000000001E-4</v>
      </c>
      <c r="Q59" s="20">
        <f t="shared" si="4"/>
        <v>2.5000000000000001E-3</v>
      </c>
      <c r="S59">
        <v>2008</v>
      </c>
      <c r="T59" s="19">
        <f>T58+M40</f>
        <v>0.44896296296296301</v>
      </c>
      <c r="U59" s="19">
        <f>U58+M47</f>
        <v>0.29624444444444437</v>
      </c>
      <c r="V59" s="19">
        <f>V58+M54</f>
        <v>0.32464814814814819</v>
      </c>
      <c r="W59" s="19">
        <f>W58+M61</f>
        <v>0.65482926829268318</v>
      </c>
      <c r="X59" s="19">
        <f>X58+M68</f>
        <v>0.26694444444444448</v>
      </c>
      <c r="Y59" s="20">
        <f>Y58</f>
        <v>1.7000000000000001E-2</v>
      </c>
      <c r="Z59">
        <f>IF(Y59=L40,L47,IF(Y59=M40,M47,IF(Y59=N40,N47,"ERROR")))</f>
        <v>9.6000000000000009E-3</v>
      </c>
      <c r="AA59">
        <f>IF(Y59=L40,L54,IF(Y59=M40,M54,IF(Y59=N40,N54,"ERROR")))</f>
        <v>8.0000000000000002E-3</v>
      </c>
      <c r="AB59">
        <f>IF(Y59=L40,L61,IF(Y59=M40,M61,IF(Y59=N40,N61,"ERROR")))</f>
        <v>1.6E-2</v>
      </c>
      <c r="AC59">
        <f>IF(Y59=L40,L68,IF(Y59=M40,M68,IF(Y59=N40,N68,"ERROR")))</f>
        <v>7.4999999999999997E-3</v>
      </c>
    </row>
    <row r="60" spans="2:29" x14ac:dyDescent="0.2">
      <c r="C60" t="s">
        <v>296</v>
      </c>
      <c r="D60" s="23">
        <v>0</v>
      </c>
      <c r="E60" s="23">
        <v>0</v>
      </c>
      <c r="F60" s="19">
        <v>0</v>
      </c>
      <c r="G60" s="19">
        <v>0</v>
      </c>
      <c r="H60" s="19">
        <v>0</v>
      </c>
      <c r="I60" s="19">
        <v>0</v>
      </c>
      <c r="J60" s="19">
        <v>5.0000000000000001E-3</v>
      </c>
      <c r="K60" s="19">
        <v>5.0000000000000001E-3</v>
      </c>
      <c r="L60" s="24">
        <f t="shared" si="0"/>
        <v>0</v>
      </c>
      <c r="M60" s="20">
        <f t="shared" si="0"/>
        <v>0</v>
      </c>
      <c r="N60" s="20">
        <f t="shared" si="1"/>
        <v>0</v>
      </c>
      <c r="O60" s="20">
        <f t="shared" si="2"/>
        <v>0</v>
      </c>
      <c r="P60" s="20">
        <f t="shared" si="3"/>
        <v>0</v>
      </c>
      <c r="Q60" s="20">
        <f t="shared" si="4"/>
        <v>5.0000000000000001E-4</v>
      </c>
      <c r="S60">
        <v>2009</v>
      </c>
      <c r="T60" s="19">
        <f>T59+M40</f>
        <v>0.46596296296296302</v>
      </c>
      <c r="U60" s="19">
        <f>U59+M47</f>
        <v>0.30584444444444436</v>
      </c>
      <c r="V60" s="19">
        <f>V59+M54</f>
        <v>0.33264814814814819</v>
      </c>
      <c r="W60" s="19">
        <f>W59+M61</f>
        <v>0.67082926829268319</v>
      </c>
      <c r="X60" s="19">
        <f>X59+M68</f>
        <v>0.27444444444444449</v>
      </c>
      <c r="Y60" s="20">
        <f>Y59</f>
        <v>1.7000000000000001E-2</v>
      </c>
      <c r="Z60">
        <f>IF(Y60=L40,L47,IF(Y60=M40,M47,IF(Y60=N40,N47,"ERROR")))</f>
        <v>9.6000000000000009E-3</v>
      </c>
      <c r="AA60">
        <f>IF(Y60=L40,L54,IF(Y60=M40,M54,IF(Y60=N40,N54,"ERROR")))</f>
        <v>8.0000000000000002E-3</v>
      </c>
      <c r="AB60">
        <f>IF(Y60=L40,L61,IF(Y60=M40,M61,IF(Y60=N40,N61,"ERROR")))</f>
        <v>1.6E-2</v>
      </c>
      <c r="AC60">
        <f>IF(Y60=L40,L68,IF(Y60=M40,M68,IF(Y60=N40,N68,"ERROR")))</f>
        <v>7.4999999999999997E-3</v>
      </c>
    </row>
    <row r="61" spans="2:29" x14ac:dyDescent="0.2">
      <c r="B61" t="s">
        <v>282</v>
      </c>
      <c r="C61" t="s">
        <v>290</v>
      </c>
      <c r="D61" s="23">
        <f>((0.05/41*(6))+0.35)</f>
        <v>0.35731707317073169</v>
      </c>
      <c r="E61" s="23">
        <f>H63</f>
        <v>0.21</v>
      </c>
      <c r="F61" s="19">
        <v>0.16</v>
      </c>
      <c r="G61" s="19">
        <v>7.2999999999999995E-2</v>
      </c>
      <c r="H61" s="19">
        <v>2.7E-2</v>
      </c>
      <c r="I61" s="19">
        <v>0.02</v>
      </c>
      <c r="J61" s="19">
        <v>1.2999999999999999E-2</v>
      </c>
      <c r="K61" s="19">
        <v>0.29299999999999998</v>
      </c>
      <c r="L61" s="24">
        <f t="shared" si="0"/>
        <v>2.0999999999999998E-2</v>
      </c>
      <c r="M61" s="20">
        <f t="shared" si="0"/>
        <v>1.6E-2</v>
      </c>
      <c r="N61" s="20">
        <f t="shared" si="1"/>
        <v>7.2999999999999992E-3</v>
      </c>
      <c r="O61" s="20">
        <f t="shared" si="2"/>
        <v>2.7000000000000001E-3</v>
      </c>
      <c r="P61" s="20">
        <f t="shared" si="3"/>
        <v>2E-3</v>
      </c>
      <c r="Q61" s="20">
        <f t="shared" si="4"/>
        <v>1.2999999999999999E-3</v>
      </c>
      <c r="S61">
        <v>2010</v>
      </c>
      <c r="T61" s="19">
        <f>T60+M40</f>
        <v>0.48296296296296304</v>
      </c>
      <c r="U61" s="19">
        <f>U60+M47</f>
        <v>0.31544444444444436</v>
      </c>
      <c r="V61" s="19">
        <f>V60+M54</f>
        <v>0.3406481481481482</v>
      </c>
      <c r="W61" s="19">
        <f>W60+M61</f>
        <v>0.6868292682926832</v>
      </c>
      <c r="X61" s="19">
        <f>X60+M68</f>
        <v>0.2819444444444445</v>
      </c>
      <c r="Y61" s="20">
        <f>N40</f>
        <v>1.2E-2</v>
      </c>
      <c r="Z61">
        <f>IF(Y61=L40,L47,IF(Y61=M40,M47,IF(Y61=N40,N47,"ERROR")))</f>
        <v>6.6E-3</v>
      </c>
      <c r="AA61">
        <f>IF(Y61=L40,L54,IF(Y61=M40,M54,IF(Y61=N40,N54,"ERROR")))</f>
        <v>7.000000000000001E-3</v>
      </c>
      <c r="AB61">
        <f>IF(Y61=L40,L61,IF(Y61=M40,M61,IF(Y61=N40,N61,"ERROR")))</f>
        <v>7.2999999999999992E-3</v>
      </c>
      <c r="AC61">
        <f>IF(Y61=L40,L68,IF(Y61=M40,M68,IF(Y61=N40,N68,"ERROR")))</f>
        <v>7.4999999999999997E-3</v>
      </c>
    </row>
    <row r="62" spans="2:29" x14ac:dyDescent="0.2">
      <c r="C62" t="s">
        <v>291</v>
      </c>
      <c r="D62" s="23">
        <f>((0.05/41*(8))+0.1)</f>
        <v>0.10975609756097561</v>
      </c>
      <c r="E62" s="23">
        <f>((0.05/41*(8.5))+0.25)</f>
        <v>0.26036585365853659</v>
      </c>
      <c r="F62" s="19">
        <v>0.22</v>
      </c>
      <c r="G62" s="19">
        <v>0.15</v>
      </c>
      <c r="H62" s="19">
        <v>0.08</v>
      </c>
      <c r="I62" s="19">
        <v>0.05</v>
      </c>
      <c r="J62" s="19">
        <v>0.04</v>
      </c>
      <c r="K62" s="19">
        <v>0.54</v>
      </c>
      <c r="L62" s="24">
        <f t="shared" si="0"/>
        <v>2.6036585365853661E-2</v>
      </c>
      <c r="M62" s="20">
        <f t="shared" si="0"/>
        <v>2.1999999999999999E-2</v>
      </c>
      <c r="N62" s="20">
        <f t="shared" si="1"/>
        <v>1.4999999999999999E-2</v>
      </c>
      <c r="O62" s="20">
        <f t="shared" si="2"/>
        <v>8.0000000000000002E-3</v>
      </c>
      <c r="P62" s="20">
        <f t="shared" si="3"/>
        <v>5.0000000000000001E-3</v>
      </c>
      <c r="Q62" s="20">
        <f t="shared" si="4"/>
        <v>4.0000000000000001E-3</v>
      </c>
      <c r="S62">
        <v>2011</v>
      </c>
      <c r="T62" s="19">
        <f>T61+N40</f>
        <v>0.49496296296296305</v>
      </c>
      <c r="U62" s="19">
        <f>U61+N47</f>
        <v>0.32204444444444436</v>
      </c>
      <c r="V62" s="19">
        <f>V61+N54</f>
        <v>0.34764814814814821</v>
      </c>
      <c r="W62" s="19">
        <f>W61+N61</f>
        <v>0.69412926829268318</v>
      </c>
      <c r="X62" s="19">
        <f>X61+N68</f>
        <v>0.2894444444444445</v>
      </c>
      <c r="Y62" s="20">
        <f>Y61</f>
        <v>1.2E-2</v>
      </c>
      <c r="Z62">
        <f>IF(Y62=L40,L47,IF(Y62=M40,M47,IF(Y62=N40,N47,"ERROR")))</f>
        <v>6.6E-3</v>
      </c>
      <c r="AA62">
        <f>IF(Y62=L40,L54,IF(Y62=M40,M54,IF(Y62=N40,N54,"ERROR")))</f>
        <v>7.000000000000001E-3</v>
      </c>
      <c r="AB62">
        <f>IF(Y62=L40,L61,IF(Y62=M40,M61,IF(Y62=N40,N61,"ERROR")))</f>
        <v>7.2999999999999992E-3</v>
      </c>
      <c r="AC62">
        <f>IF(Y62=L40,L68,IF(Y62=M40,M68,IF(Y62=N40,N68,"ERROR")))</f>
        <v>7.4999999999999997E-3</v>
      </c>
    </row>
    <row r="63" spans="2:29" x14ac:dyDescent="0.2">
      <c r="C63" t="s">
        <v>292</v>
      </c>
      <c r="D63" s="23">
        <f>I61</f>
        <v>0.02</v>
      </c>
      <c r="E63" s="23">
        <f>((0.05/41*(-16))+0.05)</f>
        <v>3.0487804878048783E-2</v>
      </c>
      <c r="F63" s="19">
        <v>0.2</v>
      </c>
      <c r="G63" s="19">
        <v>0.25</v>
      </c>
      <c r="H63" s="19">
        <v>0.21</v>
      </c>
      <c r="I63" s="19">
        <v>0.14000000000000001</v>
      </c>
      <c r="J63" s="19">
        <v>0.05</v>
      </c>
      <c r="K63" s="19">
        <v>0.85</v>
      </c>
      <c r="L63" s="24">
        <f t="shared" si="0"/>
        <v>3.0487804878048782E-3</v>
      </c>
      <c r="M63" s="20">
        <f t="shared" si="0"/>
        <v>0.02</v>
      </c>
      <c r="N63" s="20">
        <f t="shared" si="1"/>
        <v>2.5000000000000001E-2</v>
      </c>
      <c r="O63" s="20">
        <f t="shared" si="2"/>
        <v>2.0999999999999998E-2</v>
      </c>
      <c r="P63" s="20">
        <f t="shared" si="3"/>
        <v>1.4000000000000002E-2</v>
      </c>
      <c r="Q63" s="20">
        <f t="shared" si="4"/>
        <v>5.0000000000000001E-3</v>
      </c>
      <c r="S63">
        <v>2012</v>
      </c>
      <c r="T63" s="19">
        <f>T62+N40</f>
        <v>0.50696296296296306</v>
      </c>
      <c r="U63" s="19">
        <f>U62+N47</f>
        <v>0.32864444444444435</v>
      </c>
      <c r="V63" s="19">
        <f>V62+N54</f>
        <v>0.35464814814814821</v>
      </c>
      <c r="W63" s="19">
        <f>W62+N61</f>
        <v>0.70142926829268315</v>
      </c>
      <c r="X63" s="19">
        <f>X62+N68</f>
        <v>0.29694444444444451</v>
      </c>
      <c r="Y63" s="20">
        <f>Y62</f>
        <v>1.2E-2</v>
      </c>
      <c r="Z63">
        <f>IF(Y63=L40,L47,IF(Y63=M40,M47,IF(Y63=N40,N47,"ERROR")))</f>
        <v>6.6E-3</v>
      </c>
      <c r="AA63">
        <f>IF(Y63=L40,L54,IF(Y63=M40,M54,IF(Y63=N40,N54,"ERROR")))</f>
        <v>7.000000000000001E-3</v>
      </c>
      <c r="AB63">
        <f>IF(Y63=L40,L61,IF(Y63=M40,M61,IF(Y63=N40,N61,"ERROR")))</f>
        <v>7.2999999999999992E-3</v>
      </c>
      <c r="AC63">
        <f>IF(Y63=L40,L68,IF(Y63=M40,M68,IF(Y63=N40,N68,"ERROR")))</f>
        <v>7.4999999999999997E-3</v>
      </c>
    </row>
    <row r="64" spans="2:29" x14ac:dyDescent="0.2">
      <c r="C64" t="s">
        <v>293</v>
      </c>
      <c r="D64" s="23">
        <v>0</v>
      </c>
      <c r="E64" s="23">
        <f>F65</f>
        <v>0.01</v>
      </c>
      <c r="F64" s="19">
        <v>0.05</v>
      </c>
      <c r="G64" s="19">
        <v>0.18</v>
      </c>
      <c r="H64" s="19">
        <v>0.2</v>
      </c>
      <c r="I64" s="19">
        <v>0.17</v>
      </c>
      <c r="J64" s="19">
        <v>0.08</v>
      </c>
      <c r="K64" s="19">
        <v>0.68</v>
      </c>
      <c r="L64" s="24">
        <f t="shared" si="0"/>
        <v>1E-3</v>
      </c>
      <c r="M64" s="20">
        <f t="shared" si="0"/>
        <v>5.0000000000000001E-3</v>
      </c>
      <c r="N64" s="20">
        <f t="shared" si="1"/>
        <v>1.7999999999999999E-2</v>
      </c>
      <c r="O64" s="20">
        <f t="shared" si="2"/>
        <v>0.02</v>
      </c>
      <c r="P64" s="20">
        <f t="shared" si="3"/>
        <v>1.7000000000000001E-2</v>
      </c>
      <c r="Q64" s="20">
        <f t="shared" si="4"/>
        <v>8.0000000000000002E-3</v>
      </c>
      <c r="S64">
        <v>2013</v>
      </c>
      <c r="T64" s="19">
        <f>T63+N40</f>
        <v>0.51896296296296307</v>
      </c>
      <c r="U64" s="19">
        <f>U63+N47</f>
        <v>0.33524444444444434</v>
      </c>
      <c r="V64" s="19">
        <f>V63+N54</f>
        <v>0.36164814814814822</v>
      </c>
      <c r="W64" s="19">
        <f>W63+N61</f>
        <v>0.70872926829268312</v>
      </c>
      <c r="X64" s="19">
        <f>X63+N68</f>
        <v>0.30444444444444452</v>
      </c>
      <c r="Y64" s="20">
        <f>Y63</f>
        <v>1.2E-2</v>
      </c>
      <c r="Z64">
        <f>IF(Y64=L40,L47,IF(Y64=M40,M47,IF(Y64=N40,N47,"ERROR")))</f>
        <v>6.6E-3</v>
      </c>
      <c r="AA64">
        <f>IF(Y64=L40,L54,IF(Y64=M40,M54,IF(Y64=N40,N54,"ERROR")))</f>
        <v>7.000000000000001E-3</v>
      </c>
      <c r="AB64">
        <f>IF(Y64=L40,L61,IF(Y64=M40,M61,IF(Y64=N40,N61,"ERROR")))</f>
        <v>7.2999999999999992E-3</v>
      </c>
      <c r="AC64">
        <f>IF(Y64=L40,L68,IF(Y64=M40,M68,IF(Y64=N40,N68,"ERROR")))</f>
        <v>7.4999999999999997E-3</v>
      </c>
    </row>
    <row r="65" spans="1:38" x14ac:dyDescent="0.2">
      <c r="C65" t="s">
        <v>294</v>
      </c>
      <c r="D65" s="23">
        <v>0</v>
      </c>
      <c r="E65" s="23">
        <v>0</v>
      </c>
      <c r="F65" s="19">
        <v>0.01</v>
      </c>
      <c r="G65" s="19">
        <v>0.05</v>
      </c>
      <c r="H65" s="19">
        <v>0.18</v>
      </c>
      <c r="I65" s="19">
        <v>0.2</v>
      </c>
      <c r="J65" s="19">
        <v>0.17</v>
      </c>
      <c r="K65" s="19">
        <v>0.61</v>
      </c>
      <c r="L65" s="24">
        <f t="shared" si="0"/>
        <v>0</v>
      </c>
      <c r="M65" s="20">
        <f t="shared" si="0"/>
        <v>1E-3</v>
      </c>
      <c r="N65" s="20">
        <f t="shared" si="1"/>
        <v>5.0000000000000001E-3</v>
      </c>
      <c r="O65" s="20">
        <f t="shared" si="2"/>
        <v>1.7999999999999999E-2</v>
      </c>
      <c r="P65" s="20">
        <f t="shared" si="3"/>
        <v>0.02</v>
      </c>
      <c r="Q65" s="20">
        <f t="shared" si="4"/>
        <v>1.7000000000000001E-2</v>
      </c>
      <c r="S65">
        <v>2014</v>
      </c>
      <c r="T65" s="19">
        <f>T64+N40</f>
        <v>0.53096296296296308</v>
      </c>
      <c r="U65" s="19">
        <f>U64+N47</f>
        <v>0.34184444444444434</v>
      </c>
      <c r="V65" s="19">
        <f>V64+N54</f>
        <v>0.36864814814814822</v>
      </c>
      <c r="W65" s="19">
        <f>W64+N61</f>
        <v>0.7160292682926831</v>
      </c>
      <c r="X65" s="19">
        <f>X64+N68</f>
        <v>0.31194444444444452</v>
      </c>
      <c r="Y65" s="20">
        <f>Y64</f>
        <v>1.2E-2</v>
      </c>
      <c r="Z65">
        <f>IF(Y65=L40,L47,IF(Y65=M40,M47,IF(Y65=N40,N47,"ERROR")))</f>
        <v>6.6E-3</v>
      </c>
      <c r="AA65">
        <f>IF(Y65=L40,L54,IF(Y65=M40,M54,IF(Y65=N40,N54,"ERROR")))</f>
        <v>7.000000000000001E-3</v>
      </c>
      <c r="AB65">
        <f>IF(Y65=L40,L61,IF(Y65=M40,M61,IF(Y65=N40,N61,"ERROR")))</f>
        <v>7.2999999999999992E-3</v>
      </c>
      <c r="AC65">
        <f>IF(Y65=L40,L68,IF(Y65=M40,M68,IF(Y65=N40,N68,"ERROR")))</f>
        <v>7.4999999999999997E-3</v>
      </c>
    </row>
    <row r="66" spans="1:38" x14ac:dyDescent="0.2">
      <c r="C66" t="s">
        <v>295</v>
      </c>
      <c r="D66" s="23">
        <v>0</v>
      </c>
      <c r="E66" s="23">
        <v>0</v>
      </c>
      <c r="F66" s="19">
        <v>0</v>
      </c>
      <c r="G66" s="19">
        <v>0</v>
      </c>
      <c r="H66" s="19">
        <v>0.01</v>
      </c>
      <c r="I66" s="19">
        <v>0.05</v>
      </c>
      <c r="J66" s="19">
        <v>0.18</v>
      </c>
      <c r="K66" s="19">
        <v>0.24</v>
      </c>
      <c r="L66" s="24">
        <f t="shared" si="0"/>
        <v>0</v>
      </c>
      <c r="M66" s="20">
        <f t="shared" si="0"/>
        <v>0</v>
      </c>
      <c r="N66" s="20">
        <f t="shared" si="1"/>
        <v>0</v>
      </c>
      <c r="O66" s="20">
        <f t="shared" si="2"/>
        <v>1E-3</v>
      </c>
      <c r="P66" s="20">
        <f t="shared" si="3"/>
        <v>5.0000000000000001E-3</v>
      </c>
      <c r="Q66" s="20">
        <f t="shared" si="4"/>
        <v>1.7999999999999999E-2</v>
      </c>
      <c r="S66">
        <v>2015</v>
      </c>
      <c r="T66" s="19">
        <f>T65+N40</f>
        <v>0.54296296296296309</v>
      </c>
      <c r="U66" s="19">
        <f>U65+N47</f>
        <v>0.34844444444444433</v>
      </c>
      <c r="V66" s="19">
        <f>V65+N54</f>
        <v>0.37564814814814823</v>
      </c>
      <c r="W66" s="19">
        <f>W65+N61</f>
        <v>0.72332926829268307</v>
      </c>
      <c r="X66" s="19">
        <f>X65+N68</f>
        <v>0.31944444444444453</v>
      </c>
      <c r="Y66" s="20">
        <f>Y65</f>
        <v>1.2E-2</v>
      </c>
      <c r="Z66">
        <f>IF(Y66=L40,L47,IF(Y66=M40,M47,IF(Y66=N40,N47,"ERROR")))</f>
        <v>6.6E-3</v>
      </c>
      <c r="AA66">
        <f>IF(Y66=L40,L54,IF(Y66=M40,M54,IF(Y66=N40,N54,"ERROR")))</f>
        <v>7.000000000000001E-3</v>
      </c>
      <c r="AB66">
        <f>IF(Y66=L40,L61,IF(Y66=M40,M61,IF(Y66=N40,N61,"ERROR")))</f>
        <v>7.2999999999999992E-3</v>
      </c>
      <c r="AC66">
        <f>IF(Y66=L40,L68,IF(Y66=M40,M68,IF(Y66=N40,N68,"ERROR")))</f>
        <v>7.4999999999999997E-3</v>
      </c>
    </row>
    <row r="67" spans="1:38" x14ac:dyDescent="0.2">
      <c r="C67" t="s">
        <v>296</v>
      </c>
      <c r="D67" s="23">
        <v>0</v>
      </c>
      <c r="E67" s="23">
        <v>0</v>
      </c>
      <c r="F67" s="19">
        <v>0</v>
      </c>
      <c r="G67" s="19">
        <v>0</v>
      </c>
      <c r="H67" s="19">
        <v>0</v>
      </c>
      <c r="I67" s="19">
        <v>0.01</v>
      </c>
      <c r="J67" s="19">
        <v>0.05</v>
      </c>
      <c r="K67" s="19">
        <v>0.06</v>
      </c>
      <c r="L67" s="24">
        <f t="shared" si="0"/>
        <v>0</v>
      </c>
      <c r="M67" s="20">
        <f t="shared" si="0"/>
        <v>0</v>
      </c>
      <c r="N67" s="20">
        <f t="shared" si="1"/>
        <v>0</v>
      </c>
      <c r="O67" s="20">
        <f t="shared" si="2"/>
        <v>0</v>
      </c>
      <c r="P67" s="20">
        <f t="shared" si="3"/>
        <v>1E-3</v>
      </c>
      <c r="Q67" s="20">
        <f t="shared" si="4"/>
        <v>5.0000000000000001E-3</v>
      </c>
      <c r="S67">
        <v>2016</v>
      </c>
      <c r="T67" s="19">
        <f>T66+N40</f>
        <v>0.5549629629629631</v>
      </c>
      <c r="U67" s="19">
        <f>U66+N47</f>
        <v>0.35504444444444433</v>
      </c>
      <c r="V67" s="19">
        <f>V66+N54</f>
        <v>0.38264814814814824</v>
      </c>
      <c r="W67" s="19">
        <f>W66+N61</f>
        <v>0.73062926829268304</v>
      </c>
      <c r="X67" s="19">
        <f>X66+N68</f>
        <v>0.32694444444444454</v>
      </c>
      <c r="Y67" s="20">
        <f>Y66</f>
        <v>1.2E-2</v>
      </c>
      <c r="Z67">
        <f>IF(Y67=L40,L47,IF(Y67=M40,M47,IF(Y67=N40,N47,"ERROR")))</f>
        <v>6.6E-3</v>
      </c>
      <c r="AA67">
        <f>IF(Y67=L40,L54,IF(Y67=M40,M54,IF(Y67=N40,N54,"ERROR")))</f>
        <v>7.000000000000001E-3</v>
      </c>
      <c r="AB67">
        <f>IF(Y67=L40,L61,IF(Y67=M40,M61,IF(Y67=N40,N61,"ERROR")))</f>
        <v>7.2999999999999992E-3</v>
      </c>
      <c r="AC67">
        <f>IF(Y67=L40,L68,IF(Y67=M40,M68,IF(Y67=N40,N68,"ERROR")))</f>
        <v>7.4999999999999997E-3</v>
      </c>
    </row>
    <row r="68" spans="1:38" x14ac:dyDescent="0.2">
      <c r="B68" t="s">
        <v>283</v>
      </c>
      <c r="C68" t="s">
        <v>290</v>
      </c>
      <c r="D68" s="23">
        <f>((0.05/54*(-1.5))+0.1)</f>
        <v>9.8611111111111122E-2</v>
      </c>
      <c r="E68" s="23">
        <f>((0.05/54*(-25))+0.1)</f>
        <v>7.6851851851851852E-2</v>
      </c>
      <c r="F68" s="19">
        <v>7.4999999999999997E-2</v>
      </c>
      <c r="G68" s="19">
        <v>7.4999999999999997E-2</v>
      </c>
      <c r="H68" s="19">
        <v>7.4999999999999997E-2</v>
      </c>
      <c r="I68" s="19">
        <v>7.4999999999999997E-2</v>
      </c>
      <c r="J68" s="19">
        <v>7.4999999999999997E-2</v>
      </c>
      <c r="K68" s="19">
        <v>0.375</v>
      </c>
      <c r="L68" s="24">
        <f t="shared" si="0"/>
        <v>7.6851851851851855E-3</v>
      </c>
      <c r="M68" s="20">
        <f t="shared" si="0"/>
        <v>7.4999999999999997E-3</v>
      </c>
      <c r="N68" s="20">
        <f t="shared" si="1"/>
        <v>7.4999999999999997E-3</v>
      </c>
      <c r="O68" s="20">
        <f t="shared" si="2"/>
        <v>7.4999999999999997E-3</v>
      </c>
      <c r="P68" s="20">
        <f t="shared" si="3"/>
        <v>7.4999999999999997E-3</v>
      </c>
      <c r="Q68" s="20">
        <f t="shared" si="4"/>
        <v>7.4999999999999997E-3</v>
      </c>
      <c r="S68">
        <v>2017</v>
      </c>
      <c r="T68" s="19">
        <f>T67+N40</f>
        <v>0.56696296296296311</v>
      </c>
      <c r="U68" s="19">
        <f>U67+N47</f>
        <v>0.36164444444444432</v>
      </c>
      <c r="V68" s="19">
        <f>V67+N54</f>
        <v>0.38964814814814824</v>
      </c>
      <c r="W68" s="19">
        <f>W67+N61</f>
        <v>0.73792926829268302</v>
      </c>
      <c r="X68" s="19">
        <f>X67+N68</f>
        <v>0.33444444444444454</v>
      </c>
      <c r="Y68" s="20">
        <f>Y67</f>
        <v>1.2E-2</v>
      </c>
      <c r="Z68">
        <f>IF(Y68=L40,L47,IF(Y68=M40,M47,IF(Y68=N40,N47,"ERROR")))</f>
        <v>6.6E-3</v>
      </c>
      <c r="AA68">
        <f>IF(Y68=L40,L54,IF(Y68=M40,M54,IF(Y68=N40,N54,"ERROR")))</f>
        <v>7.000000000000001E-3</v>
      </c>
      <c r="AB68">
        <f>IF(Y68=L40,L61,IF(Y68=M40,M61,IF(Y68=N40,N61,"ERROR")))</f>
        <v>7.2999999999999992E-3</v>
      </c>
      <c r="AC68">
        <f>IF(Y68=L40,L68,IF(Y68=M40,M68,IF(Y68=N40,N68,"ERROR")))</f>
        <v>7.4999999999999997E-3</v>
      </c>
    </row>
    <row r="69" spans="1:38" x14ac:dyDescent="0.2">
      <c r="C69" t="s">
        <v>291</v>
      </c>
      <c r="D69" s="23">
        <f>((0.05/54*(3))+E68)</f>
        <v>7.9629629629629634E-2</v>
      </c>
      <c r="E69" s="23">
        <f>((0.05/54*(32))+0.1)</f>
        <v>0.12962962962962965</v>
      </c>
      <c r="F69" s="19">
        <v>7.4999999999999997E-2</v>
      </c>
      <c r="G69" s="19">
        <v>7.4999999999999997E-2</v>
      </c>
      <c r="H69" s="19">
        <v>7.4999999999999997E-2</v>
      </c>
      <c r="I69" s="19">
        <v>7.4999999999999997E-2</v>
      </c>
      <c r="J69" s="19">
        <v>7.4999999999999997E-2</v>
      </c>
      <c r="K69" s="19">
        <v>0.375</v>
      </c>
      <c r="L69" s="24">
        <f t="shared" si="0"/>
        <v>1.2962962962962964E-2</v>
      </c>
      <c r="M69" s="20">
        <f t="shared" si="0"/>
        <v>7.4999999999999997E-3</v>
      </c>
      <c r="N69" s="20">
        <f t="shared" si="1"/>
        <v>7.4999999999999997E-3</v>
      </c>
      <c r="O69" s="20">
        <f t="shared" si="2"/>
        <v>7.4999999999999997E-3</v>
      </c>
      <c r="P69" s="20">
        <f t="shared" si="3"/>
        <v>7.4999999999999997E-3</v>
      </c>
      <c r="Q69" s="20">
        <f t="shared" si="4"/>
        <v>7.4999999999999997E-3</v>
      </c>
      <c r="S69">
        <v>2018</v>
      </c>
      <c r="T69" s="19">
        <f>T68+N40</f>
        <v>0.57896296296296312</v>
      </c>
      <c r="U69" s="19">
        <f>U68+N47</f>
        <v>0.36824444444444432</v>
      </c>
      <c r="V69" s="19">
        <f>V68+N54</f>
        <v>0.39664814814814825</v>
      </c>
      <c r="W69" s="19">
        <f>W68+N61</f>
        <v>0.74522926829268299</v>
      </c>
      <c r="X69" s="19">
        <f>X68+N68</f>
        <v>0.34194444444444455</v>
      </c>
      <c r="Y69" s="20">
        <f>Y68</f>
        <v>1.2E-2</v>
      </c>
      <c r="Z69">
        <f>IF(Y69=L40,L47,IF(Y69=M40,M47,IF(Y69=N40,N47,"ERROR")))</f>
        <v>6.6E-3</v>
      </c>
      <c r="AA69">
        <f>IF(Y69=L40,L54,IF(Y69=M40,M54,IF(Y69=N40,N54,"ERROR")))</f>
        <v>7.000000000000001E-3</v>
      </c>
      <c r="AB69">
        <f>IF(Y69=L40,L61,IF(Y69=M40,M61,IF(Y69=N40,N61,"ERROR")))</f>
        <v>7.2999999999999992E-3</v>
      </c>
      <c r="AC69">
        <f>IF(Y69=L40,L68,IF(Y69=M40,M68,IF(Y69=N40,N68,"ERROR")))</f>
        <v>7.4999999999999997E-3</v>
      </c>
    </row>
    <row r="70" spans="1:38" x14ac:dyDescent="0.2">
      <c r="C70" t="s">
        <v>292</v>
      </c>
      <c r="D70" s="23">
        <f>((0.05/54*(-6))+F70)</f>
        <v>2.9444444444444447E-2</v>
      </c>
      <c r="E70" s="23">
        <f>((0.05/54*(-8))+D70)</f>
        <v>2.2037037037037039E-2</v>
      </c>
      <c r="F70" s="19">
        <v>3.5000000000000003E-2</v>
      </c>
      <c r="G70" s="19">
        <v>0.04</v>
      </c>
      <c r="H70" s="19">
        <v>0.04</v>
      </c>
      <c r="I70" s="19">
        <v>0.04</v>
      </c>
      <c r="J70" s="19">
        <v>0.04</v>
      </c>
      <c r="K70" s="19">
        <v>0.19500000000000001</v>
      </c>
      <c r="L70" s="24">
        <f t="shared" ref="L70:L74" si="5">E70/10</f>
        <v>2.2037037037037038E-3</v>
      </c>
      <c r="M70" s="20">
        <f t="shared" ref="M70:M73" si="6">F70/10</f>
        <v>3.5000000000000005E-3</v>
      </c>
      <c r="N70" s="20">
        <f t="shared" ref="N70:N74" si="7">G70/10</f>
        <v>4.0000000000000001E-3</v>
      </c>
      <c r="O70" s="20">
        <f t="shared" ref="O70:O74" si="8">H70/10</f>
        <v>4.0000000000000001E-3</v>
      </c>
      <c r="P70" s="20">
        <f t="shared" ref="P70:P74" si="9">I70/10</f>
        <v>4.0000000000000001E-3</v>
      </c>
      <c r="Q70" s="20">
        <f t="shared" ref="Q70:Q74" si="10">J70/10</f>
        <v>4.0000000000000001E-3</v>
      </c>
      <c r="S70">
        <v>2019</v>
      </c>
      <c r="T70" s="19">
        <f>T69+N40</f>
        <v>0.59096296296296313</v>
      </c>
      <c r="U70" s="19">
        <f>U69+N47</f>
        <v>0.37484444444444431</v>
      </c>
      <c r="V70" s="19">
        <f>V69+N54</f>
        <v>0.40364814814814826</v>
      </c>
      <c r="W70" s="19">
        <f>W69+N61</f>
        <v>0.75252926829268296</v>
      </c>
      <c r="X70" s="19">
        <f>X69+N68</f>
        <v>0.34944444444444456</v>
      </c>
      <c r="Y70" s="20">
        <f>Y69</f>
        <v>1.2E-2</v>
      </c>
      <c r="Z70">
        <f>IF(Y70=L40,L47,IF(Y70=M40,M47,IF(Y70=N40,N47,"ERROR")))</f>
        <v>6.6E-3</v>
      </c>
      <c r="AA70">
        <f>IF(Y70=L40,L54,IF(Y70=M40,M54,IF(Y70=N40,N54,"ERROR")))</f>
        <v>7.000000000000001E-3</v>
      </c>
      <c r="AB70">
        <f>IF(Y70=L40,L61,IF(Y70=M40,M61,IF(Y70=N40,N61,"ERROR")))</f>
        <v>7.2999999999999992E-3</v>
      </c>
      <c r="AC70">
        <f>IF(Y70=L40,L68,IF(Y70=M40,M68,IF(Y70=N40,N68,"ERROR")))</f>
        <v>7.4999999999999997E-3</v>
      </c>
    </row>
    <row r="71" spans="1:38" x14ac:dyDescent="0.2">
      <c r="C71" t="s">
        <v>293</v>
      </c>
      <c r="D71" s="23">
        <v>0</v>
      </c>
      <c r="E71" s="23">
        <f>((0.05/54*(-6))+G71)</f>
        <v>1.4444444444444444E-2</v>
      </c>
      <c r="F71" s="19">
        <v>1.7000000000000001E-2</v>
      </c>
      <c r="G71" s="19">
        <v>0.02</v>
      </c>
      <c r="H71" s="19">
        <v>0.02</v>
      </c>
      <c r="I71" s="19">
        <v>0.02</v>
      </c>
      <c r="J71" s="19">
        <v>0.02</v>
      </c>
      <c r="K71" s="19">
        <v>9.7000000000000003E-2</v>
      </c>
      <c r="L71" s="24">
        <f t="shared" si="5"/>
        <v>1.4444444444444444E-3</v>
      </c>
      <c r="M71" s="20">
        <f t="shared" si="6"/>
        <v>1.7000000000000001E-3</v>
      </c>
      <c r="N71" s="20">
        <f t="shared" si="7"/>
        <v>2E-3</v>
      </c>
      <c r="O71" s="20">
        <f t="shared" si="8"/>
        <v>2E-3</v>
      </c>
      <c r="P71" s="20">
        <f t="shared" si="9"/>
        <v>2E-3</v>
      </c>
      <c r="Q71" s="20">
        <f t="shared" si="10"/>
        <v>2E-3</v>
      </c>
      <c r="S71">
        <v>2020</v>
      </c>
      <c r="T71" s="19">
        <f>T70+N40</f>
        <v>0.60296296296296314</v>
      </c>
      <c r="U71" s="19">
        <f>U70+N47</f>
        <v>0.38144444444444431</v>
      </c>
      <c r="V71" s="19">
        <f>V70+N54</f>
        <v>0.41064814814814826</v>
      </c>
      <c r="W71" s="19">
        <f>W70+N61</f>
        <v>0.75982926829268294</v>
      </c>
      <c r="X71" s="19">
        <f>X70+N68</f>
        <v>0.35694444444444456</v>
      </c>
      <c r="Y71" s="20">
        <f>Y70</f>
        <v>1.2E-2</v>
      </c>
      <c r="Z71">
        <f>IF(Y71=L40,L47,IF(Y71=M40,M47,IF(Y71=N40,N47,"ERROR")))</f>
        <v>6.6E-3</v>
      </c>
      <c r="AA71">
        <f>IF(Y71=L40,L54,IF(Y71=M40,M54,IF(Y71=N40,N54,"ERROR")))</f>
        <v>7.000000000000001E-3</v>
      </c>
      <c r="AB71">
        <f>IF(Y71=L40,L61,IF(Y71=M40,M61,IF(Y71=N40,N61,"ERROR")))</f>
        <v>7.2999999999999992E-3</v>
      </c>
      <c r="AC71">
        <f>IF(Y71=L40,L68,IF(Y71=M40,M68,IF(Y71=N40,N68,"ERROR")))</f>
        <v>7.4999999999999997E-3</v>
      </c>
    </row>
    <row r="72" spans="1:38" x14ac:dyDescent="0.2">
      <c r="C72" t="s">
        <v>294</v>
      </c>
      <c r="D72" s="23">
        <v>0</v>
      </c>
      <c r="E72" s="23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24">
        <f t="shared" si="5"/>
        <v>0</v>
      </c>
      <c r="M72" s="20">
        <f t="shared" si="6"/>
        <v>0</v>
      </c>
      <c r="N72" s="20">
        <f t="shared" si="7"/>
        <v>0</v>
      </c>
      <c r="O72" s="20">
        <f t="shared" si="8"/>
        <v>0</v>
      </c>
      <c r="P72" s="20">
        <f t="shared" si="9"/>
        <v>0</v>
      </c>
      <c r="Q72" s="20">
        <f t="shared" si="10"/>
        <v>0</v>
      </c>
    </row>
    <row r="73" spans="1:38" x14ac:dyDescent="0.2">
      <c r="C73" t="s">
        <v>295</v>
      </c>
      <c r="D73" s="23">
        <v>0</v>
      </c>
      <c r="E73" s="23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24">
        <f t="shared" si="5"/>
        <v>0</v>
      </c>
      <c r="M73" s="20">
        <f t="shared" si="6"/>
        <v>0</v>
      </c>
      <c r="N73" s="20">
        <f t="shared" si="7"/>
        <v>0</v>
      </c>
      <c r="O73" s="20">
        <f t="shared" si="8"/>
        <v>0</v>
      </c>
      <c r="P73" s="20">
        <f t="shared" si="9"/>
        <v>0</v>
      </c>
      <c r="Q73" s="20">
        <f t="shared" si="10"/>
        <v>0</v>
      </c>
    </row>
    <row r="74" spans="1:38" x14ac:dyDescent="0.2">
      <c r="C74" t="s">
        <v>296</v>
      </c>
      <c r="D74" s="23">
        <v>0</v>
      </c>
      <c r="E74" s="23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24">
        <f t="shared" si="5"/>
        <v>0</v>
      </c>
      <c r="M74" s="20">
        <f>F74/10</f>
        <v>0</v>
      </c>
      <c r="N74" s="20">
        <f t="shared" si="7"/>
        <v>0</v>
      </c>
      <c r="O74" s="20">
        <f t="shared" si="8"/>
        <v>0</v>
      </c>
      <c r="P74" s="20">
        <f t="shared" si="9"/>
        <v>0</v>
      </c>
      <c r="Q74" s="20">
        <f t="shared" si="10"/>
        <v>0</v>
      </c>
      <c r="T74" t="s">
        <v>306</v>
      </c>
      <c r="Y74" t="s">
        <v>305</v>
      </c>
    </row>
    <row r="75" spans="1:38" x14ac:dyDescent="0.2">
      <c r="A75" t="s">
        <v>237</v>
      </c>
      <c r="B75" t="s">
        <v>280</v>
      </c>
      <c r="C75" t="s">
        <v>290</v>
      </c>
      <c r="D75" s="21">
        <v>0.11</v>
      </c>
      <c r="E75" s="22">
        <f t="shared" ref="E75:E138" si="11">L75*10</f>
        <v>0.08</v>
      </c>
      <c r="F75" s="19">
        <f>M75*10</f>
        <v>0.14000000000000001</v>
      </c>
      <c r="G75" s="19">
        <f>N75*10</f>
        <v>0.1</v>
      </c>
      <c r="H75" s="19">
        <f>O75*10</f>
        <v>0.08</v>
      </c>
      <c r="I75" s="19">
        <f>P75*10</f>
        <v>0.08</v>
      </c>
      <c r="J75" s="19">
        <f>Q75*10</f>
        <v>0.08</v>
      </c>
      <c r="K75" s="19">
        <v>0.48</v>
      </c>
      <c r="L75" s="22">
        <v>8.0000000000000002E-3</v>
      </c>
      <c r="M75">
        <v>1.4E-2</v>
      </c>
      <c r="N75">
        <v>0.01</v>
      </c>
      <c r="O75">
        <v>8.0000000000000002E-3</v>
      </c>
      <c r="P75">
        <v>8.0000000000000002E-3</v>
      </c>
      <c r="Q75">
        <v>8.0000000000000002E-3</v>
      </c>
      <c r="T75" t="s">
        <v>280</v>
      </c>
      <c r="U75" t="s">
        <v>281</v>
      </c>
      <c r="V75" t="s">
        <v>297</v>
      </c>
      <c r="W75" t="s">
        <v>282</v>
      </c>
      <c r="X75" t="s">
        <v>283</v>
      </c>
      <c r="Y75" t="s">
        <v>280</v>
      </c>
      <c r="Z75" t="s">
        <v>281</v>
      </c>
      <c r="AA75" t="s">
        <v>297</v>
      </c>
      <c r="AB75" t="s">
        <v>282</v>
      </c>
      <c r="AC75" t="s">
        <v>283</v>
      </c>
      <c r="AD75" s="19"/>
      <c r="AE75" s="19"/>
      <c r="AF75" s="19"/>
      <c r="AH75" s="20"/>
      <c r="AI75" s="20"/>
      <c r="AJ75" s="20"/>
      <c r="AK75" s="20"/>
      <c r="AL75" s="20"/>
    </row>
    <row r="76" spans="1:38" x14ac:dyDescent="0.2">
      <c r="C76" t="s">
        <v>291</v>
      </c>
      <c r="D76" s="21">
        <v>0.1</v>
      </c>
      <c r="E76" s="22">
        <f t="shared" si="11"/>
        <v>0.15</v>
      </c>
      <c r="F76" s="19">
        <f t="shared" ref="F76:F78" si="12">M76*10</f>
        <v>0.14000000000000001</v>
      </c>
      <c r="G76" s="19">
        <f t="shared" ref="G76:G78" si="13">N76*10</f>
        <v>0.09</v>
      </c>
      <c r="H76" s="19">
        <f t="shared" ref="H76:H78" si="14">O76*10</f>
        <v>7.0000000000000007E-2</v>
      </c>
      <c r="I76" s="19">
        <f t="shared" ref="I76:I78" si="15">P76*10</f>
        <v>0.06</v>
      </c>
      <c r="J76" s="19">
        <f t="shared" ref="J76:J78" si="16">Q76*10</f>
        <v>0.06</v>
      </c>
      <c r="K76" s="19">
        <v>0.42</v>
      </c>
      <c r="L76" s="22">
        <v>1.4999999999999999E-2</v>
      </c>
      <c r="M76">
        <v>1.4E-2</v>
      </c>
      <c r="N76">
        <v>8.9999999999999993E-3</v>
      </c>
      <c r="O76">
        <v>7.0000000000000001E-3</v>
      </c>
      <c r="P76">
        <v>6.0000000000000001E-3</v>
      </c>
      <c r="Q76">
        <v>6.0000000000000001E-3</v>
      </c>
      <c r="S76">
        <v>1990</v>
      </c>
      <c r="T76" s="19">
        <f>D75</f>
        <v>0.11</v>
      </c>
      <c r="U76" s="19">
        <f>D82</f>
        <v>0.11</v>
      </c>
      <c r="V76" s="19">
        <f>$D$19</f>
        <v>0.18981481481481483</v>
      </c>
      <c r="W76" s="19">
        <f>D96</f>
        <v>0.11</v>
      </c>
      <c r="X76" s="19">
        <f>D103</f>
        <v>0.11</v>
      </c>
      <c r="Y76" s="20">
        <f>L75</f>
        <v>8.0000000000000002E-3</v>
      </c>
      <c r="Z76">
        <f>IF(Y76=L75,L82,IF(Y76=M75,M82,IF(Y76=N75,N82,"ERROR")))</f>
        <v>8.0000000000000002E-3</v>
      </c>
      <c r="AA76">
        <f>IF(Y76=L75,L89,IF(Y76=M75,M89,IF(Y76=N75,N89,"ERROR")))</f>
        <v>8.0000000000000002E-3</v>
      </c>
      <c r="AB76">
        <f>IF(Y76=L75,L96,IF(Y76=M75,M96,IF(Y76=N75,N96,"ERROR")))</f>
        <v>8.0000000000000002E-3</v>
      </c>
      <c r="AC76">
        <f>IF(Y76=L75,L103,IF(Y76=M75,M103,IF(Y76=N75,N103,"ERROR")))</f>
        <v>8.0000000000000002E-3</v>
      </c>
      <c r="AD76" s="19"/>
      <c r="AE76" s="19"/>
      <c r="AF76" s="19"/>
      <c r="AH76" s="20"/>
      <c r="AI76" s="20"/>
      <c r="AJ76" s="20"/>
      <c r="AK76" s="20"/>
      <c r="AL76" s="20"/>
    </row>
    <row r="77" spans="1:38" x14ac:dyDescent="0.2">
      <c r="C77" t="s">
        <v>292</v>
      </c>
      <c r="D77" s="21">
        <v>0.03</v>
      </c>
      <c r="E77" s="22">
        <f t="shared" si="11"/>
        <v>3.1E-2</v>
      </c>
      <c r="F77" s="19">
        <f t="shared" si="12"/>
        <v>0.16</v>
      </c>
      <c r="G77" s="19">
        <f t="shared" si="13"/>
        <v>0.10999999999999999</v>
      </c>
      <c r="H77" s="19">
        <f t="shared" si="14"/>
        <v>0.1</v>
      </c>
      <c r="I77" s="19">
        <f t="shared" si="15"/>
        <v>0.09</v>
      </c>
      <c r="J77" s="19">
        <f t="shared" si="16"/>
        <v>0.09</v>
      </c>
      <c r="K77" s="19">
        <v>0.54</v>
      </c>
      <c r="L77" s="22">
        <v>3.0999999999999999E-3</v>
      </c>
      <c r="M77">
        <v>1.6E-2</v>
      </c>
      <c r="N77">
        <v>1.0999999999999999E-2</v>
      </c>
      <c r="O77">
        <v>0.01</v>
      </c>
      <c r="P77">
        <v>8.9999999999999993E-3</v>
      </c>
      <c r="Q77">
        <v>8.9999999999999993E-3</v>
      </c>
      <c r="S77">
        <v>1991</v>
      </c>
      <c r="T77" s="19">
        <f>T76+L75</f>
        <v>0.11799999999999999</v>
      </c>
      <c r="U77" s="19">
        <f>U76+L82</f>
        <v>0.11799999999999999</v>
      </c>
      <c r="V77" s="19">
        <f>V76+$L$19</f>
        <v>0.19689814814814816</v>
      </c>
      <c r="W77" s="19">
        <f>W76+$L$26</f>
        <v>0.12695121951219512</v>
      </c>
      <c r="X77" s="19">
        <f>X76+$L$33</f>
        <v>0.12083333333333333</v>
      </c>
      <c r="Y77" s="20">
        <f>Y76</f>
        <v>8.0000000000000002E-3</v>
      </c>
      <c r="Z77">
        <f>IF(Y77=L75,L82,IF(Y77=M75,M82,IF(Y77=N75,N82,"ERROR")))</f>
        <v>8.0000000000000002E-3</v>
      </c>
      <c r="AA77">
        <f>IF(Y77=L75,L89,IF(Y77=M75,M89,IF(Y77=N75,N89,"ERROR")))</f>
        <v>8.0000000000000002E-3</v>
      </c>
      <c r="AB77">
        <f>IF(Y77=L75,L96,IF(Y77=M75,M96,IF(Y77=N75,N96,"ERROR")))</f>
        <v>8.0000000000000002E-3</v>
      </c>
      <c r="AC77">
        <f>IF(Y77=L75,L103,IF(Y77=M75,M103,IF(Y77=N75,N103,"ERROR")))</f>
        <v>8.0000000000000002E-3</v>
      </c>
      <c r="AD77" s="19"/>
      <c r="AE77" s="19"/>
      <c r="AF77" s="19"/>
      <c r="AH77" s="20"/>
      <c r="AI77" s="20"/>
      <c r="AJ77" s="20"/>
      <c r="AK77" s="20"/>
      <c r="AL77" s="20"/>
    </row>
    <row r="78" spans="1:38" x14ac:dyDescent="0.2">
      <c r="C78" t="s">
        <v>293</v>
      </c>
      <c r="D78" s="21">
        <v>0</v>
      </c>
      <c r="E78" s="22">
        <f t="shared" si="11"/>
        <v>7.0000000000000001E-3</v>
      </c>
      <c r="F78" s="19">
        <f t="shared" si="12"/>
        <v>0.08</v>
      </c>
      <c r="G78" s="19">
        <f t="shared" si="13"/>
        <v>0.13</v>
      </c>
      <c r="H78" s="19">
        <f t="shared" si="14"/>
        <v>0.13</v>
      </c>
      <c r="I78" s="19">
        <f t="shared" si="15"/>
        <v>0.1</v>
      </c>
      <c r="J78" s="19">
        <f t="shared" si="16"/>
        <v>0.06</v>
      </c>
      <c r="K78" s="19">
        <v>0.5</v>
      </c>
      <c r="L78" s="22">
        <v>6.9999999999999999E-4</v>
      </c>
      <c r="M78">
        <v>8.0000000000000002E-3</v>
      </c>
      <c r="N78">
        <v>1.2999999999999999E-2</v>
      </c>
      <c r="O78">
        <v>1.2999999999999999E-2</v>
      </c>
      <c r="P78">
        <v>0.01</v>
      </c>
      <c r="Q78">
        <v>6.0000000000000001E-3</v>
      </c>
      <c r="S78">
        <v>1992</v>
      </c>
      <c r="T78" s="19">
        <f>T77+L75</f>
        <v>0.126</v>
      </c>
      <c r="U78" s="19">
        <f>U77+L82</f>
        <v>0.126</v>
      </c>
      <c r="V78" s="19">
        <f>V77+$L$19</f>
        <v>0.20398148148148149</v>
      </c>
      <c r="W78" s="19">
        <f>W77+$L$26</f>
        <v>0.14390243902439023</v>
      </c>
      <c r="X78" s="19">
        <f>X77+$L$33</f>
        <v>0.13166666666666665</v>
      </c>
      <c r="Y78" s="20">
        <f>Y77</f>
        <v>8.0000000000000002E-3</v>
      </c>
      <c r="Z78">
        <f>IF(Y78=L75,L82,IF(Y78=M75,M82,IF(Y78=N75,N82,"ERROR")))</f>
        <v>8.0000000000000002E-3</v>
      </c>
      <c r="AA78">
        <f>IF(Y78=L75,L89,IF(Y78=M75,M89,IF(Y78=N75,N89,"ERROR")))</f>
        <v>8.0000000000000002E-3</v>
      </c>
      <c r="AB78">
        <f>IF(Y78=L75,L96,IF(Y78=M75,M96,IF(Y78=N75,N96,"ERROR")))</f>
        <v>8.0000000000000002E-3</v>
      </c>
      <c r="AC78">
        <f>IF(Y78=L75,L103,IF(Y78=M75,M103,IF(Y78=N75,N103,"ERROR")))</f>
        <v>8.0000000000000002E-3</v>
      </c>
      <c r="AD78" s="19"/>
      <c r="AE78" s="19"/>
      <c r="AF78" s="19"/>
      <c r="AH78" s="20"/>
      <c r="AI78" s="20"/>
      <c r="AJ78" s="20"/>
      <c r="AK78" s="20"/>
      <c r="AL78" s="20"/>
    </row>
    <row r="79" spans="1:38" x14ac:dyDescent="0.2">
      <c r="C79" t="s">
        <v>294</v>
      </c>
      <c r="D79" s="19"/>
      <c r="E79" s="19"/>
      <c r="H79" s="19"/>
      <c r="I79" s="19"/>
      <c r="L79" s="20"/>
      <c r="S79">
        <v>1993</v>
      </c>
      <c r="T79" s="19">
        <f>T78+L75</f>
        <v>0.13400000000000001</v>
      </c>
      <c r="U79" s="19">
        <f>U78+L82</f>
        <v>0.13400000000000001</v>
      </c>
      <c r="V79" s="19">
        <f>V78+$L$19</f>
        <v>0.21106481481481482</v>
      </c>
      <c r="W79" s="19">
        <f>W78+$L$26</f>
        <v>0.16085365853658534</v>
      </c>
      <c r="X79" s="19">
        <f>X78+$L$33</f>
        <v>0.14249999999999999</v>
      </c>
      <c r="Y79" s="20">
        <f>Y78</f>
        <v>8.0000000000000002E-3</v>
      </c>
      <c r="Z79">
        <f>IF(Y79=L75,L82,IF(Y79=M75,M82,IF(Y79=N75,N82,"ERROR")))</f>
        <v>8.0000000000000002E-3</v>
      </c>
      <c r="AA79">
        <f>IF(Y79=L75,L89,IF(Y79=M75,M89,IF(Y79=N75,N89,"ERROR")))</f>
        <v>8.0000000000000002E-3</v>
      </c>
      <c r="AB79">
        <f>IF(Y79=L75,L96,IF(Y79=M75,M96,IF(Y79=N75,N96,"ERROR")))</f>
        <v>8.0000000000000002E-3</v>
      </c>
      <c r="AC79">
        <f>IF(Y79=L75,L103,IF(Y79=M75,M103,IF(Y79=N75,N103,"ERROR")))</f>
        <v>8.0000000000000002E-3</v>
      </c>
    </row>
    <row r="80" spans="1:38" x14ac:dyDescent="0.2">
      <c r="C80" t="s">
        <v>295</v>
      </c>
      <c r="D80" s="19"/>
      <c r="E80" s="19"/>
      <c r="H80" s="19"/>
      <c r="I80" s="19"/>
      <c r="J80" s="19"/>
      <c r="L80" s="20"/>
      <c r="S80">
        <v>1994</v>
      </c>
      <c r="T80" s="19">
        <f>T79+L75</f>
        <v>0.14200000000000002</v>
      </c>
      <c r="U80" s="19">
        <f>U79+L82</f>
        <v>0.14200000000000002</v>
      </c>
      <c r="V80" s="19">
        <f>V79+$L$19</f>
        <v>0.21814814814814815</v>
      </c>
      <c r="W80" s="19">
        <f>W79+$L$26</f>
        <v>0.17780487804878045</v>
      </c>
      <c r="X80" s="19">
        <f>X79+$L$33</f>
        <v>0.15333333333333332</v>
      </c>
      <c r="Y80" s="20">
        <f>Y79</f>
        <v>8.0000000000000002E-3</v>
      </c>
      <c r="Z80">
        <f>IF(Y80=L75,L82,IF(Y80=M75,M82,IF(Y80=N75,N82,"ERROR")))</f>
        <v>8.0000000000000002E-3</v>
      </c>
      <c r="AA80">
        <f>IF(Y80=L75,L89,IF(Y80=M75,M89,IF(Y80=N75,N89,"ERROR")))</f>
        <v>8.0000000000000002E-3</v>
      </c>
      <c r="AB80">
        <f>IF(Y80=L75,L96,IF(Y80=M75,M96,IF(Y80=N75,N96,"ERROR")))</f>
        <v>8.0000000000000002E-3</v>
      </c>
      <c r="AC80">
        <f>IF(Y80=L75,L103,IF(Y80=M75,M103,IF(Y80=N75,N103,"ERROR")))</f>
        <v>8.0000000000000002E-3</v>
      </c>
    </row>
    <row r="81" spans="2:29" x14ac:dyDescent="0.2">
      <c r="C81" t="s">
        <v>296</v>
      </c>
      <c r="D81" s="19"/>
      <c r="E81" s="19"/>
      <c r="H81" s="19"/>
      <c r="I81" s="19"/>
      <c r="J81" s="19"/>
      <c r="L81" s="20"/>
      <c r="S81">
        <v>1995</v>
      </c>
      <c r="T81" s="19">
        <f>T80+L75</f>
        <v>0.15000000000000002</v>
      </c>
      <c r="U81" s="19">
        <f>U80+L82</f>
        <v>0.15000000000000002</v>
      </c>
      <c r="V81" s="19">
        <f>V80+$L$19</f>
        <v>0.22523148148148148</v>
      </c>
      <c r="W81" s="19">
        <f>W80+$L$26</f>
        <v>0.19475609756097556</v>
      </c>
      <c r="X81" s="19">
        <f>X80+$L$33</f>
        <v>0.16416666666666666</v>
      </c>
      <c r="Y81" s="20">
        <f>Y80</f>
        <v>8.0000000000000002E-3</v>
      </c>
      <c r="Z81">
        <f>IF(Y81=L75,L82,IF(Y81=M75,M82,IF(Y81=N75,N82,"ERROR")))</f>
        <v>8.0000000000000002E-3</v>
      </c>
      <c r="AA81">
        <f>IF(Y81=L75,L89,IF(Y81=M75,M89,IF(Y81=N75,N89,"ERROR")))</f>
        <v>8.0000000000000002E-3</v>
      </c>
      <c r="AB81">
        <f>IF(Y81=L75,L96,IF(Y81=M75,M96,IF(Y81=N75,N96,"ERROR")))</f>
        <v>8.0000000000000002E-3</v>
      </c>
      <c r="AC81">
        <f>IF(Y81=L75,L103,IF(Y81=M75,M103,IF(Y81=N75,N103,"ERROR")))</f>
        <v>8.0000000000000002E-3</v>
      </c>
    </row>
    <row r="82" spans="2:29" x14ac:dyDescent="0.2">
      <c r="B82" t="s">
        <v>281</v>
      </c>
      <c r="C82" t="s">
        <v>290</v>
      </c>
      <c r="D82" s="21">
        <v>0.11</v>
      </c>
      <c r="E82" s="22">
        <f t="shared" si="11"/>
        <v>0.08</v>
      </c>
      <c r="F82" s="19">
        <f t="shared" ref="F82:F85" si="17">M82*10</f>
        <v>0.08</v>
      </c>
      <c r="G82" s="19">
        <f t="shared" ref="G82:G85" si="18">N82*10</f>
        <v>0.05</v>
      </c>
      <c r="H82" s="19">
        <f t="shared" ref="H82:H85" si="19">O82*10</f>
        <v>0.04</v>
      </c>
      <c r="I82" s="19">
        <f t="shared" ref="I82:I85" si="20">P82*10</f>
        <v>0.04</v>
      </c>
      <c r="J82" s="19">
        <f t="shared" ref="J82:J85" si="21">Q82*10</f>
        <v>0.04</v>
      </c>
      <c r="K82" s="19">
        <v>0.24</v>
      </c>
      <c r="L82" s="22">
        <v>8.0000000000000002E-3</v>
      </c>
      <c r="M82" s="19">
        <v>8.0000000000000002E-3</v>
      </c>
      <c r="N82" s="19">
        <v>5.0000000000000001E-3</v>
      </c>
      <c r="O82" s="19">
        <v>4.0000000000000001E-3</v>
      </c>
      <c r="P82" s="19">
        <v>4.0000000000000001E-3</v>
      </c>
      <c r="Q82" s="19">
        <v>4.0000000000000001E-3</v>
      </c>
      <c r="S82">
        <v>1996</v>
      </c>
      <c r="T82" s="19">
        <f>T81+L75</f>
        <v>0.15800000000000003</v>
      </c>
      <c r="U82" s="19">
        <f>U81+L82</f>
        <v>0.15800000000000003</v>
      </c>
      <c r="V82" s="19">
        <f>V81+$L$19</f>
        <v>0.23231481481481481</v>
      </c>
      <c r="W82" s="19">
        <f>W81+$L$26</f>
        <v>0.21170731707317067</v>
      </c>
      <c r="X82" s="19">
        <f>X81+$L$33</f>
        <v>0.17499999999999999</v>
      </c>
      <c r="Y82" s="20">
        <f>Y81</f>
        <v>8.0000000000000002E-3</v>
      </c>
      <c r="Z82">
        <f>IF(Y82=L75,L82,IF(Y82=M75,M82,IF(Y82=N75,N82,"ERROR")))</f>
        <v>8.0000000000000002E-3</v>
      </c>
      <c r="AA82">
        <f>IF(Y82=L75,L89,IF(Y82=M75,M89,IF(Y82=N75,N89,"ERROR")))</f>
        <v>8.0000000000000002E-3</v>
      </c>
      <c r="AB82">
        <f>IF(Y82=L75,L96,IF(Y82=M75,M96,IF(Y82=N75,N96,"ERROR")))</f>
        <v>8.0000000000000002E-3</v>
      </c>
      <c r="AC82">
        <f>IF(Y82=L75,L103,IF(Y82=M75,M103,IF(Y82=N75,N103,"ERROR")))</f>
        <v>8.0000000000000002E-3</v>
      </c>
    </row>
    <row r="83" spans="2:29" x14ac:dyDescent="0.2">
      <c r="C83" t="s">
        <v>291</v>
      </c>
      <c r="D83" s="21">
        <v>0.1</v>
      </c>
      <c r="E83" s="22">
        <f t="shared" si="11"/>
        <v>0.15</v>
      </c>
      <c r="F83" s="19">
        <f t="shared" si="17"/>
        <v>0.06</v>
      </c>
      <c r="G83" s="19">
        <f t="shared" si="18"/>
        <v>0.05</v>
      </c>
      <c r="H83" s="19">
        <f t="shared" si="19"/>
        <v>0.04</v>
      </c>
      <c r="I83" s="19">
        <f t="shared" si="20"/>
        <v>0.03</v>
      </c>
      <c r="J83" s="19">
        <f t="shared" si="21"/>
        <v>0.03</v>
      </c>
      <c r="K83" s="19">
        <v>0.21</v>
      </c>
      <c r="L83" s="22">
        <v>1.4999999999999999E-2</v>
      </c>
      <c r="M83">
        <v>6.0000000000000001E-3</v>
      </c>
      <c r="N83">
        <v>5.0000000000000001E-3</v>
      </c>
      <c r="O83">
        <v>4.0000000000000001E-3</v>
      </c>
      <c r="P83">
        <v>3.0000000000000001E-3</v>
      </c>
      <c r="Q83" s="19">
        <v>3.0000000000000001E-3</v>
      </c>
      <c r="S83">
        <v>1997</v>
      </c>
      <c r="T83" s="19">
        <f>T82+L75</f>
        <v>0.16600000000000004</v>
      </c>
      <c r="U83" s="19">
        <f>U82+L82</f>
        <v>0.16600000000000004</v>
      </c>
      <c r="V83" s="19">
        <f>V82+$L$19</f>
        <v>0.23939814814814814</v>
      </c>
      <c r="W83" s="19">
        <f>W82+$L$26</f>
        <v>0.22865853658536578</v>
      </c>
      <c r="X83" s="19">
        <f>X82+$L$33</f>
        <v>0.18583333333333332</v>
      </c>
      <c r="Y83" s="20">
        <f>Y82</f>
        <v>8.0000000000000002E-3</v>
      </c>
      <c r="Z83">
        <f>IF(Y83=L75,L82,IF(Y83=M75,M82,IF(Y83=N75,N82,"ERROR")))</f>
        <v>8.0000000000000002E-3</v>
      </c>
      <c r="AA83">
        <f>IF(Y83=L75,L89,IF(Y83=M75,M89,IF(Y83=N75,N89,"ERROR")))</f>
        <v>8.0000000000000002E-3</v>
      </c>
      <c r="AB83">
        <f>IF(Y83=L75,L96,IF(Y83=M75,M96,IF(Y83=N75,N96,"ERROR")))</f>
        <v>8.0000000000000002E-3</v>
      </c>
      <c r="AC83">
        <f>IF(Y83=L75,L103,IF(Y83=M75,M103,IF(Y83=N75,N103,"ERROR")))</f>
        <v>8.0000000000000002E-3</v>
      </c>
    </row>
    <row r="84" spans="2:29" x14ac:dyDescent="0.2">
      <c r="C84" t="s">
        <v>292</v>
      </c>
      <c r="D84" s="21">
        <v>0.03</v>
      </c>
      <c r="E84" s="22">
        <f t="shared" si="11"/>
        <v>3.1E-2</v>
      </c>
      <c r="F84" s="19">
        <f t="shared" si="17"/>
        <v>0.02</v>
      </c>
      <c r="G84" s="19">
        <f t="shared" si="18"/>
        <v>0.06</v>
      </c>
      <c r="H84" s="19">
        <f t="shared" si="19"/>
        <v>7.0000000000000007E-2</v>
      </c>
      <c r="I84" s="19">
        <f t="shared" si="20"/>
        <v>0.04</v>
      </c>
      <c r="J84" s="19">
        <f t="shared" si="21"/>
        <v>0.01</v>
      </c>
      <c r="K84">
        <v>0.2</v>
      </c>
      <c r="L84" s="22">
        <v>3.0999999999999999E-3</v>
      </c>
      <c r="M84">
        <v>2E-3</v>
      </c>
      <c r="N84">
        <v>6.0000000000000001E-3</v>
      </c>
      <c r="O84">
        <v>7.0000000000000001E-3</v>
      </c>
      <c r="P84">
        <v>4.0000000000000001E-3</v>
      </c>
      <c r="Q84">
        <v>1E-3</v>
      </c>
      <c r="S84">
        <v>1998</v>
      </c>
      <c r="T84" s="19">
        <f>T83+L75</f>
        <v>0.17400000000000004</v>
      </c>
      <c r="U84" s="19">
        <f>U83+L82</f>
        <v>0.17400000000000004</v>
      </c>
      <c r="V84" s="19">
        <f>V83+$L$19</f>
        <v>0.24648148148148147</v>
      </c>
      <c r="W84" s="19">
        <f>W83+$L$26</f>
        <v>0.24560975609756089</v>
      </c>
      <c r="X84" s="19">
        <f>X83+$L$33</f>
        <v>0.19666666666666666</v>
      </c>
      <c r="Y84" s="20">
        <f>Y83</f>
        <v>8.0000000000000002E-3</v>
      </c>
      <c r="Z84">
        <f>IF(Y84=L75,L82,IF(Y84=M75,M82,IF(Y84=N75,N82,"ERROR")))</f>
        <v>8.0000000000000002E-3</v>
      </c>
      <c r="AA84">
        <f>IF(Y84=L75,L89,IF(Y84=M75,M89,IF(Y84=N75,N89,"ERROR")))</f>
        <v>8.0000000000000002E-3</v>
      </c>
      <c r="AB84">
        <f>IF(Y84=L75,L96,IF(Y84=M75,M96,IF(Y84=N75,N96,"ERROR")))</f>
        <v>8.0000000000000002E-3</v>
      </c>
      <c r="AC84">
        <f>IF(Y84=L75,L103,IF(Y84=M75,M103,IF(Y84=N75,N103,"ERROR")))</f>
        <v>8.0000000000000002E-3</v>
      </c>
    </row>
    <row r="85" spans="2:29" x14ac:dyDescent="0.2">
      <c r="C85" t="s">
        <v>293</v>
      </c>
      <c r="D85" s="21">
        <v>0</v>
      </c>
      <c r="E85" s="22">
        <f t="shared" si="11"/>
        <v>7.0000000000000001E-3</v>
      </c>
      <c r="F85" s="19">
        <f t="shared" si="17"/>
        <v>0</v>
      </c>
      <c r="G85" s="19">
        <f t="shared" si="18"/>
        <v>0.01</v>
      </c>
      <c r="H85" s="19">
        <f t="shared" si="19"/>
        <v>0.03</v>
      </c>
      <c r="I85" s="19">
        <f t="shared" si="20"/>
        <v>0.03</v>
      </c>
      <c r="J85" s="19">
        <f t="shared" si="21"/>
        <v>0.02</v>
      </c>
      <c r="K85">
        <v>0.09</v>
      </c>
      <c r="L85" s="22">
        <v>6.9999999999999999E-4</v>
      </c>
      <c r="M85">
        <v>0</v>
      </c>
      <c r="N85">
        <v>1E-3</v>
      </c>
      <c r="O85">
        <v>3.0000000000000001E-3</v>
      </c>
      <c r="P85">
        <v>3.0000000000000001E-3</v>
      </c>
      <c r="Q85">
        <v>2E-3</v>
      </c>
      <c r="S85">
        <v>1999</v>
      </c>
      <c r="T85" s="19">
        <f>T84+L75</f>
        <v>0.18200000000000005</v>
      </c>
      <c r="U85" s="19">
        <f>U84+L82</f>
        <v>0.18200000000000005</v>
      </c>
      <c r="V85" s="19">
        <f>V84+$L$19</f>
        <v>0.2535648148148148</v>
      </c>
      <c r="W85" s="19">
        <f>W84+$L$26</f>
        <v>0.262560975609756</v>
      </c>
      <c r="X85" s="19">
        <f>X84+$L$33</f>
        <v>0.20749999999999999</v>
      </c>
      <c r="Y85" s="20">
        <f>Y84</f>
        <v>8.0000000000000002E-3</v>
      </c>
      <c r="Z85">
        <f>IF(Y85=L75,L82,IF(Y85=M75,M82,IF(Y85=N75,N82,"ERROR")))</f>
        <v>8.0000000000000002E-3</v>
      </c>
      <c r="AA85">
        <f>IF(Y85=L75,L89,IF(Y85=M75,M89,IF(Y85=N75,N89,"ERROR")))</f>
        <v>8.0000000000000002E-3</v>
      </c>
      <c r="AB85">
        <f>IF(Y85=L75,L96,IF(Y85=M75,M96,IF(Y85=N75,N96,"ERROR")))</f>
        <v>8.0000000000000002E-3</v>
      </c>
      <c r="AC85">
        <f>IF(Y85=L75,L103,IF(Y85=M75,M103,IF(Y85=N75,N103,"ERROR")))</f>
        <v>8.0000000000000002E-3</v>
      </c>
    </row>
    <row r="86" spans="2:29" x14ac:dyDescent="0.2">
      <c r="C86" t="s">
        <v>294</v>
      </c>
      <c r="D86" s="19"/>
      <c r="E86" s="19"/>
      <c r="F86" s="19"/>
      <c r="G86" s="19"/>
      <c r="H86" s="19"/>
      <c r="I86" s="19"/>
      <c r="L86" s="20"/>
      <c r="M86" s="19"/>
      <c r="N86" s="19"/>
      <c r="S86">
        <v>2000</v>
      </c>
      <c r="T86" s="19">
        <f>T85+L75</f>
        <v>0.19000000000000006</v>
      </c>
      <c r="U86" s="19">
        <f>U85+L82</f>
        <v>0.19000000000000006</v>
      </c>
      <c r="V86" s="19">
        <f>V85+$L$19</f>
        <v>0.26064814814814813</v>
      </c>
      <c r="W86" s="19">
        <f>W85+$L$26</f>
        <v>0.27951219512195113</v>
      </c>
      <c r="X86" s="19">
        <f>X85+$L$33</f>
        <v>0.21833333333333332</v>
      </c>
      <c r="Y86" s="20">
        <f>M75</f>
        <v>1.4E-2</v>
      </c>
      <c r="Z86">
        <f>IF(Y86=L75,L82,IF(Y86=M75,M82,IF(Y86=N75,N82,"ERROR")))</f>
        <v>8.0000000000000002E-3</v>
      </c>
      <c r="AA86">
        <f>IF(Y86=L75,L89,IF(Y86=M75,M89,IF(Y86=N75,N89,"ERROR")))</f>
        <v>5.0000000000000001E-3</v>
      </c>
      <c r="AB86">
        <f>IF(Y86=L75,L96,IF(Y86=M75,M96,IF(Y86=N75,N96,"ERROR")))</f>
        <v>1.6E-2</v>
      </c>
      <c r="AC86">
        <f>IF(Y86=L75,L103,IF(Y86=M75,M103,IF(Y86=N75,N103,"ERROR")))</f>
        <v>8.0000000000000002E-3</v>
      </c>
    </row>
    <row r="87" spans="2:29" x14ac:dyDescent="0.2">
      <c r="C87" t="s">
        <v>295</v>
      </c>
      <c r="D87" s="19"/>
      <c r="E87" s="19"/>
      <c r="F87" s="19"/>
      <c r="G87" s="19"/>
      <c r="H87" s="19"/>
      <c r="I87" s="19"/>
      <c r="L87" s="20"/>
      <c r="M87" s="19"/>
      <c r="N87" s="19"/>
      <c r="S87">
        <v>2001</v>
      </c>
      <c r="T87" s="19">
        <f>T86+M75</f>
        <v>0.20400000000000007</v>
      </c>
      <c r="U87" s="19">
        <f>U86+M82</f>
        <v>0.19800000000000006</v>
      </c>
      <c r="V87" s="19">
        <f>V86+M89</f>
        <v>0.26564814814814813</v>
      </c>
      <c r="W87" s="19">
        <f>W86+M96</f>
        <v>0.29551219512195115</v>
      </c>
      <c r="X87" s="19">
        <f>X86+M103</f>
        <v>0.22633333333333333</v>
      </c>
      <c r="Y87" s="20">
        <f>Y86</f>
        <v>1.4E-2</v>
      </c>
      <c r="Z87">
        <f>IF(Y87=L75,L82,IF(Y87=M75,M82,IF(Y87=N75,N82,"ERROR")))</f>
        <v>8.0000000000000002E-3</v>
      </c>
      <c r="AA87">
        <f>IF(Y87=L75,L89,IF(Y87=M75,M89,IF(Y87=N75,N89,"ERROR")))</f>
        <v>5.0000000000000001E-3</v>
      </c>
      <c r="AB87">
        <f>IF(Y87=L75,L96,IF(Y87=M75,M96,IF(Y87=N75,N96,"ERROR")))</f>
        <v>1.6E-2</v>
      </c>
      <c r="AC87">
        <f>IF(Y87=L75,L103,IF(Y87=M75,M103,IF(Y87=N75,N103,"ERROR")))</f>
        <v>8.0000000000000002E-3</v>
      </c>
    </row>
    <row r="88" spans="2:29" x14ac:dyDescent="0.2">
      <c r="C88" t="s">
        <v>296</v>
      </c>
      <c r="D88" s="19"/>
      <c r="E88" s="19"/>
      <c r="F88" s="19"/>
      <c r="G88" s="19"/>
      <c r="H88" s="19"/>
      <c r="I88" s="19"/>
      <c r="L88" s="20"/>
      <c r="M88" s="19"/>
      <c r="N88" s="19"/>
      <c r="S88">
        <v>2002</v>
      </c>
      <c r="T88" s="19">
        <f>T87+M75</f>
        <v>0.21800000000000008</v>
      </c>
      <c r="U88" s="19">
        <f>U87+M82</f>
        <v>0.20600000000000007</v>
      </c>
      <c r="V88" s="19">
        <f>V87+M89</f>
        <v>0.27064814814814814</v>
      </c>
      <c r="W88" s="19">
        <f>W87+M96</f>
        <v>0.31151219512195116</v>
      </c>
      <c r="X88" s="19">
        <f>X87+M103</f>
        <v>0.23433333333333334</v>
      </c>
      <c r="Y88" s="20">
        <f>Y87</f>
        <v>1.4E-2</v>
      </c>
      <c r="Z88">
        <f>IF(Y88=L75,L82,IF(Y88=M75,M82,IF(Y88=N75,N82,"ERROR")))</f>
        <v>8.0000000000000002E-3</v>
      </c>
      <c r="AA88">
        <f>IF(Y88=L75,L89,IF(Y88=M75,M89,IF(Y88=N75,N89,"ERROR")))</f>
        <v>5.0000000000000001E-3</v>
      </c>
      <c r="AB88">
        <f>IF(Y88=L75,L96,IF(Y88=M75,M96,IF(Y88=N75,N96,"ERROR")))</f>
        <v>1.6E-2</v>
      </c>
      <c r="AC88">
        <f>IF(Y88=L75,L103,IF(Y88=M75,M103,IF(Y88=N75,N103,"ERROR")))</f>
        <v>8.0000000000000002E-3</v>
      </c>
    </row>
    <row r="89" spans="2:29" x14ac:dyDescent="0.2">
      <c r="B89" t="s">
        <v>297</v>
      </c>
      <c r="C89" t="s">
        <v>290</v>
      </c>
      <c r="D89" s="21">
        <v>0.11</v>
      </c>
      <c r="E89" s="22">
        <f t="shared" si="11"/>
        <v>0.08</v>
      </c>
      <c r="F89" s="19">
        <f t="shared" ref="F89:F92" si="22">M89*10</f>
        <v>0.05</v>
      </c>
      <c r="G89" s="19">
        <f t="shared" ref="G89:G92" si="23">N89*10</f>
        <v>0.04</v>
      </c>
      <c r="H89" s="19">
        <f t="shared" ref="H89:H92" si="24">O89*10</f>
        <v>0.04</v>
      </c>
      <c r="I89" s="19">
        <f t="shared" ref="I89:I92" si="25">P89*10</f>
        <v>0.03</v>
      </c>
      <c r="J89" s="19">
        <f t="shared" ref="J89:J92" si="26">Q89*10</f>
        <v>0.03</v>
      </c>
      <c r="K89" s="19">
        <v>0.19</v>
      </c>
      <c r="L89" s="22">
        <v>8.0000000000000002E-3</v>
      </c>
      <c r="M89" s="19">
        <v>5.0000000000000001E-3</v>
      </c>
      <c r="N89" s="19">
        <v>4.0000000000000001E-3</v>
      </c>
      <c r="O89" s="19">
        <v>4.0000000000000001E-3</v>
      </c>
      <c r="P89" s="19">
        <v>3.0000000000000001E-3</v>
      </c>
      <c r="Q89" s="19">
        <v>3.0000000000000001E-3</v>
      </c>
      <c r="S89">
        <v>2003</v>
      </c>
      <c r="T89" s="19">
        <f>T88+M75</f>
        <v>0.2320000000000001</v>
      </c>
      <c r="U89" s="19">
        <f>U88+M82</f>
        <v>0.21400000000000008</v>
      </c>
      <c r="V89" s="19">
        <f>V88+M89</f>
        <v>0.27564814814814814</v>
      </c>
      <c r="W89" s="19">
        <f>W88+M96</f>
        <v>0.32751219512195118</v>
      </c>
      <c r="X89" s="19">
        <f>X88+M103</f>
        <v>0.24233333333333335</v>
      </c>
      <c r="Y89" s="20">
        <f>Y88</f>
        <v>1.4E-2</v>
      </c>
      <c r="Z89">
        <f>IF(Y89=L75,L82,IF(Y89=M75,M82,IF(Y89=N75,N82,"ERROR")))</f>
        <v>8.0000000000000002E-3</v>
      </c>
      <c r="AA89">
        <f>IF(Y89=L75,L89,IF(Y89=M75,M89,IF(Y89=N75,N89,"ERROR")))</f>
        <v>5.0000000000000001E-3</v>
      </c>
      <c r="AB89">
        <f>IF(Y89=L75,L96,IF(Y89=M75,M96,IF(Y89=N75,N96,"ERROR")))</f>
        <v>1.6E-2</v>
      </c>
      <c r="AC89">
        <f>IF(Y89=L75,L103,IF(Y89=M75,M103,IF(Y89=N75,N103,"ERROR")))</f>
        <v>8.0000000000000002E-3</v>
      </c>
    </row>
    <row r="90" spans="2:29" x14ac:dyDescent="0.2">
      <c r="C90" t="s">
        <v>291</v>
      </c>
      <c r="D90" s="21">
        <v>0.1</v>
      </c>
      <c r="E90" s="22">
        <f t="shared" si="11"/>
        <v>0.15</v>
      </c>
      <c r="F90" s="19">
        <f t="shared" si="22"/>
        <v>0.08</v>
      </c>
      <c r="G90" s="19">
        <f t="shared" si="23"/>
        <v>0.06</v>
      </c>
      <c r="H90" s="19">
        <f t="shared" si="24"/>
        <v>0.06</v>
      </c>
      <c r="I90" s="19">
        <f t="shared" si="25"/>
        <v>0.05</v>
      </c>
      <c r="J90" s="19">
        <f t="shared" si="26"/>
        <v>0.05</v>
      </c>
      <c r="K90" s="19">
        <v>0.31</v>
      </c>
      <c r="L90" s="22">
        <v>1.4999999999999999E-2</v>
      </c>
      <c r="M90" s="19">
        <v>8.0000000000000002E-3</v>
      </c>
      <c r="N90" s="19">
        <v>6.0000000000000001E-3</v>
      </c>
      <c r="O90" s="19">
        <v>6.0000000000000001E-3</v>
      </c>
      <c r="P90" s="19">
        <v>5.0000000000000001E-3</v>
      </c>
      <c r="Q90" s="19">
        <v>5.0000000000000001E-3</v>
      </c>
      <c r="S90">
        <v>2004</v>
      </c>
      <c r="T90" s="19">
        <f>T89+M75</f>
        <v>0.24600000000000011</v>
      </c>
      <c r="U90" s="19">
        <f>U89+M82</f>
        <v>0.22200000000000009</v>
      </c>
      <c r="V90" s="19">
        <f>V89+M89</f>
        <v>0.28064814814814815</v>
      </c>
      <c r="W90" s="19">
        <f>W89+M96</f>
        <v>0.34351219512195119</v>
      </c>
      <c r="X90" s="19">
        <f>X89+M103</f>
        <v>0.25033333333333335</v>
      </c>
      <c r="Y90" s="20">
        <f>Y89</f>
        <v>1.4E-2</v>
      </c>
      <c r="Z90">
        <f>IF(Y90=L75,L82,IF(Y90=M75,M82,IF(Y90=N75,N82,"ERROR")))</f>
        <v>8.0000000000000002E-3</v>
      </c>
      <c r="AA90">
        <f>IF(Y90=L75,L89,IF(Y90=M75,M89,IF(Y90=N75,N89,"ERROR")))</f>
        <v>5.0000000000000001E-3</v>
      </c>
      <c r="AB90">
        <f>IF(Y90=L75,L96,IF(Y90=M75,M96,IF(Y90=N75,N96,"ERROR")))</f>
        <v>1.6E-2</v>
      </c>
      <c r="AC90">
        <f>IF(Y90=L75,L103,IF(Y90=M75,M103,IF(Y90=N75,N103,"ERROR")))</f>
        <v>8.0000000000000002E-3</v>
      </c>
    </row>
    <row r="91" spans="2:29" x14ac:dyDescent="0.2">
      <c r="C91" t="s">
        <v>292</v>
      </c>
      <c r="D91" s="21">
        <v>0.03</v>
      </c>
      <c r="E91" s="22">
        <f t="shared" si="11"/>
        <v>3.1E-2</v>
      </c>
      <c r="F91" s="19">
        <f t="shared" si="22"/>
        <v>0.04</v>
      </c>
      <c r="G91" s="19">
        <f t="shared" si="23"/>
        <v>0.06</v>
      </c>
      <c r="H91" s="19">
        <f t="shared" si="24"/>
        <v>0.06</v>
      </c>
      <c r="I91" s="19">
        <f t="shared" si="25"/>
        <v>0.04</v>
      </c>
      <c r="J91" s="19">
        <f t="shared" si="26"/>
        <v>0.02</v>
      </c>
      <c r="K91" s="19">
        <v>0.22</v>
      </c>
      <c r="L91" s="22">
        <v>3.0999999999999999E-3</v>
      </c>
      <c r="M91" s="19">
        <v>4.0000000000000001E-3</v>
      </c>
      <c r="N91" s="19">
        <v>6.0000000000000001E-3</v>
      </c>
      <c r="O91" s="19">
        <v>6.0000000000000001E-3</v>
      </c>
      <c r="P91" s="19">
        <v>4.0000000000000001E-3</v>
      </c>
      <c r="Q91" s="19">
        <v>2E-3</v>
      </c>
      <c r="S91">
        <v>2005</v>
      </c>
      <c r="T91" s="19">
        <f>T90+M75</f>
        <v>0.26000000000000012</v>
      </c>
      <c r="U91" s="19">
        <f>U90+M82</f>
        <v>0.23000000000000009</v>
      </c>
      <c r="V91" s="19">
        <f>V90+M89</f>
        <v>0.28564814814814815</v>
      </c>
      <c r="W91" s="19">
        <f>W90+M96</f>
        <v>0.35951219512195121</v>
      </c>
      <c r="X91" s="19">
        <f>X90+M103</f>
        <v>0.25833333333333336</v>
      </c>
      <c r="Y91" s="20">
        <f>Y90</f>
        <v>1.4E-2</v>
      </c>
      <c r="Z91">
        <f>IF(Y91=L75,L82,IF(Y91=M75,M82,IF(Y91=N75,N82,"ERROR")))</f>
        <v>8.0000000000000002E-3</v>
      </c>
      <c r="AA91">
        <f>IF(Y91=L75,L89,IF(Y91=M75,M89,IF(Y91=N75,N89,"ERROR")))</f>
        <v>5.0000000000000001E-3</v>
      </c>
      <c r="AB91">
        <f>IF(Y91=L75,L96,IF(Y91=M75,M96,IF(Y91=N75,N96,"ERROR")))</f>
        <v>1.6E-2</v>
      </c>
      <c r="AC91">
        <f>IF(Y91=L75,L103,IF(Y91=M75,M103,IF(Y91=N75,N103,"ERROR")))</f>
        <v>8.0000000000000002E-3</v>
      </c>
    </row>
    <row r="92" spans="2:29" x14ac:dyDescent="0.2">
      <c r="C92" t="s">
        <v>293</v>
      </c>
      <c r="D92" s="21">
        <v>0</v>
      </c>
      <c r="E92" s="22">
        <f t="shared" si="11"/>
        <v>7.0000000000000001E-3</v>
      </c>
      <c r="F92" s="19">
        <f t="shared" si="22"/>
        <v>0</v>
      </c>
      <c r="G92" s="19">
        <f t="shared" si="23"/>
        <v>0.02</v>
      </c>
      <c r="H92" s="19">
        <f t="shared" si="24"/>
        <v>0.02</v>
      </c>
      <c r="I92" s="19">
        <f t="shared" si="25"/>
        <v>0.02</v>
      </c>
      <c r="J92" s="19">
        <f t="shared" si="26"/>
        <v>0.02</v>
      </c>
      <c r="K92" s="19">
        <v>0.08</v>
      </c>
      <c r="L92" s="22">
        <v>6.9999999999999999E-4</v>
      </c>
      <c r="M92" s="19">
        <v>0</v>
      </c>
      <c r="N92" s="19">
        <v>2E-3</v>
      </c>
      <c r="O92" s="19">
        <v>2E-3</v>
      </c>
      <c r="P92" s="19">
        <v>2E-3</v>
      </c>
      <c r="Q92" s="19">
        <v>2E-3</v>
      </c>
      <c r="S92">
        <v>2006</v>
      </c>
      <c r="T92" s="19">
        <f>T91+M75</f>
        <v>0.27400000000000013</v>
      </c>
      <c r="U92" s="19">
        <f>U91+M82</f>
        <v>0.2380000000000001</v>
      </c>
      <c r="V92" s="19">
        <f>V91+M89</f>
        <v>0.29064814814814816</v>
      </c>
      <c r="W92" s="19">
        <f>W91+M96</f>
        <v>0.37551219512195122</v>
      </c>
      <c r="X92" s="19">
        <f>X91+M103</f>
        <v>0.26633333333333337</v>
      </c>
      <c r="Y92" s="20">
        <f>Y91</f>
        <v>1.4E-2</v>
      </c>
      <c r="Z92">
        <f>IF(Y92=L75,L82,IF(Y92=M75,M82,IF(Y92=N75,N82,"ERROR")))</f>
        <v>8.0000000000000002E-3</v>
      </c>
      <c r="AA92">
        <f>IF(Y92=L75,L89,IF(Y92=M75,M89,IF(Y92=N75,N89,"ERROR")))</f>
        <v>5.0000000000000001E-3</v>
      </c>
      <c r="AB92">
        <f>IF(Y92=L75,L96,IF(Y92=M75,M96,IF(Y92=N75,N96,"ERROR")))</f>
        <v>1.6E-2</v>
      </c>
      <c r="AC92">
        <f>IF(Y92=L75,L103,IF(Y92=M75,M103,IF(Y92=N75,N103,"ERROR")))</f>
        <v>8.0000000000000002E-3</v>
      </c>
    </row>
    <row r="93" spans="2:29" x14ac:dyDescent="0.2">
      <c r="C93" t="s">
        <v>294</v>
      </c>
      <c r="D93" s="19"/>
      <c r="E93" s="19"/>
      <c r="F93" s="19"/>
      <c r="G93" s="19"/>
      <c r="L93" s="20"/>
      <c r="N93" s="19"/>
      <c r="S93">
        <v>2007</v>
      </c>
      <c r="T93" s="19">
        <f>T92+M75</f>
        <v>0.28800000000000014</v>
      </c>
      <c r="U93" s="19">
        <f>U92+M82</f>
        <v>0.24600000000000011</v>
      </c>
      <c r="V93" s="19">
        <f>V92+M89</f>
        <v>0.29564814814814816</v>
      </c>
      <c r="W93" s="19">
        <f>W92+M96</f>
        <v>0.39151219512195123</v>
      </c>
      <c r="X93" s="19">
        <f>X92+M103</f>
        <v>0.27433333333333337</v>
      </c>
      <c r="Y93" s="20">
        <f>Y92</f>
        <v>1.4E-2</v>
      </c>
      <c r="Z93">
        <f>IF(Y93=L75,L82,IF(Y93=M75,M82,IF(Y93=N75,N82,"ERROR")))</f>
        <v>8.0000000000000002E-3</v>
      </c>
      <c r="AA93">
        <f>IF(Y93=L75,L89,IF(Y93=M75,M89,IF(Y93=N75,N89,"ERROR")))</f>
        <v>5.0000000000000001E-3</v>
      </c>
      <c r="AB93">
        <f>IF(Y93=L75,L96,IF(Y93=M75,M96,IF(Y93=N75,N96,"ERROR")))</f>
        <v>1.6E-2</v>
      </c>
      <c r="AC93">
        <f>IF(Y93=L75,L103,IF(Y93=M75,M103,IF(Y93=N75,N103,"ERROR")))</f>
        <v>8.0000000000000002E-3</v>
      </c>
    </row>
    <row r="94" spans="2:29" x14ac:dyDescent="0.2">
      <c r="C94" t="s">
        <v>295</v>
      </c>
      <c r="D94" s="19"/>
      <c r="E94" s="19"/>
      <c r="L94" s="20"/>
      <c r="N94" s="19"/>
      <c r="S94">
        <v>2008</v>
      </c>
      <c r="T94" s="19">
        <f>T93+M75</f>
        <v>0.30200000000000016</v>
      </c>
      <c r="U94" s="19">
        <f>U93+M82</f>
        <v>0.25400000000000011</v>
      </c>
      <c r="V94" s="19">
        <f>V93+M89</f>
        <v>0.30064814814814816</v>
      </c>
      <c r="W94" s="19">
        <f>W93+M96</f>
        <v>0.40751219512195125</v>
      </c>
      <c r="X94" s="19">
        <f>X93+M103</f>
        <v>0.28233333333333338</v>
      </c>
      <c r="Y94" s="20">
        <f>Y93</f>
        <v>1.4E-2</v>
      </c>
      <c r="Z94">
        <f>IF(Y94=L75,L82,IF(Y94=M75,M82,IF(Y94=N75,N82,"ERROR")))</f>
        <v>8.0000000000000002E-3</v>
      </c>
      <c r="AA94">
        <f>IF(Y94=L75,L89,IF(Y94=M75,M89,IF(Y94=N75,N89,"ERROR")))</f>
        <v>5.0000000000000001E-3</v>
      </c>
      <c r="AB94">
        <f>IF(Y94=L75,L96,IF(Y94=M75,M96,IF(Y94=N75,N96,"ERROR")))</f>
        <v>1.6E-2</v>
      </c>
      <c r="AC94">
        <f>IF(Y94=L75,L103,IF(Y94=M75,M103,IF(Y94=N75,N103,"ERROR")))</f>
        <v>8.0000000000000002E-3</v>
      </c>
    </row>
    <row r="95" spans="2:29" x14ac:dyDescent="0.2">
      <c r="C95" t="s">
        <v>296</v>
      </c>
      <c r="D95" s="19"/>
      <c r="E95" s="19"/>
      <c r="L95" s="20"/>
      <c r="N95" s="19"/>
      <c r="S95">
        <v>2009</v>
      </c>
      <c r="T95" s="19">
        <f>T94+M75</f>
        <v>0.31600000000000017</v>
      </c>
      <c r="U95" s="19">
        <f>U94+M82</f>
        <v>0.26200000000000012</v>
      </c>
      <c r="V95" s="19">
        <f>V94+M89</f>
        <v>0.30564814814814817</v>
      </c>
      <c r="W95" s="19">
        <f>W94+M96</f>
        <v>0.42351219512195126</v>
      </c>
      <c r="X95" s="19">
        <f>X94+M103</f>
        <v>0.29033333333333339</v>
      </c>
      <c r="Y95" s="20">
        <f>Y94</f>
        <v>1.4E-2</v>
      </c>
      <c r="Z95">
        <f>IF(Y95=L75,L82,IF(Y95=M75,M82,IF(Y95=N75,N82,"ERROR")))</f>
        <v>8.0000000000000002E-3</v>
      </c>
      <c r="AA95">
        <f>IF(Y95=L75,L89,IF(Y95=M75,M89,IF(Y95=N75,N89,"ERROR")))</f>
        <v>5.0000000000000001E-3</v>
      </c>
      <c r="AB95">
        <f>IF(Y95=L75,L96,IF(Y95=M75,M96,IF(Y95=N75,N96,"ERROR")))</f>
        <v>1.6E-2</v>
      </c>
      <c r="AC95">
        <f>IF(Y95=L75,L103,IF(Y95=M75,M103,IF(Y95=N75,N103,"ERROR")))</f>
        <v>8.0000000000000002E-3</v>
      </c>
    </row>
    <row r="96" spans="2:29" x14ac:dyDescent="0.2">
      <c r="B96" t="s">
        <v>282</v>
      </c>
      <c r="C96" t="s">
        <v>290</v>
      </c>
      <c r="D96" s="21">
        <v>0.11</v>
      </c>
      <c r="E96" s="22">
        <f t="shared" si="11"/>
        <v>0.08</v>
      </c>
      <c r="F96" s="19">
        <f t="shared" ref="F96:F99" si="27">M96*10</f>
        <v>0.16</v>
      </c>
      <c r="G96" s="19">
        <f t="shared" ref="G96:G99" si="28">N96*10</f>
        <v>7.0000000000000007E-2</v>
      </c>
      <c r="H96" s="19">
        <f t="shared" ref="H96:H99" si="29">O96*10</f>
        <v>0.03</v>
      </c>
      <c r="I96" s="19">
        <f t="shared" ref="I96:I99" si="30">P96*10</f>
        <v>0.02</v>
      </c>
      <c r="J96" s="19">
        <f t="shared" ref="J96:J99" si="31">Q96*10</f>
        <v>0.01</v>
      </c>
      <c r="K96" s="19">
        <v>0.28999999999999998</v>
      </c>
      <c r="L96" s="22">
        <v>8.0000000000000002E-3</v>
      </c>
      <c r="M96" s="19">
        <v>1.6E-2</v>
      </c>
      <c r="N96" s="19">
        <v>7.0000000000000001E-3</v>
      </c>
      <c r="O96" s="19">
        <v>3.0000000000000001E-3</v>
      </c>
      <c r="P96" s="19">
        <v>2E-3</v>
      </c>
      <c r="Q96" s="19">
        <v>1E-3</v>
      </c>
      <c r="S96">
        <v>2010</v>
      </c>
      <c r="T96" s="19">
        <f>T95+M75</f>
        <v>0.33000000000000018</v>
      </c>
      <c r="U96" s="19">
        <f>U95+M82</f>
        <v>0.27000000000000013</v>
      </c>
      <c r="V96" s="19">
        <f>V95+M89</f>
        <v>0.31064814814814817</v>
      </c>
      <c r="W96" s="19">
        <f>W95+M96</f>
        <v>0.43951219512195128</v>
      </c>
      <c r="X96" s="19">
        <f>X95+M103</f>
        <v>0.29833333333333339</v>
      </c>
      <c r="Y96" s="20">
        <f>N75</f>
        <v>0.01</v>
      </c>
      <c r="Z96">
        <f>IF(Y96=L75,L82,IF(Y96=M75,M82,IF(Y96=N75,N82,"ERROR")))</f>
        <v>5.0000000000000001E-3</v>
      </c>
      <c r="AA96">
        <f>IF(Y96=L75,L89,IF(Y96=M75,M89,IF(Y96=N75,N89,"ERROR")))</f>
        <v>4.0000000000000001E-3</v>
      </c>
      <c r="AB96">
        <f>IF(Y96=L75,L96,IF(Y96=M75,M96,IF(Y96=N75,N96,"ERROR")))</f>
        <v>7.0000000000000001E-3</v>
      </c>
      <c r="AC96">
        <f>IF(Y96=L75,L103,IF(Y96=M75,M103,IF(Y96=N75,N103,"ERROR")))</f>
        <v>8.0000000000000002E-3</v>
      </c>
    </row>
    <row r="97" spans="1:29" x14ac:dyDescent="0.2">
      <c r="C97" t="s">
        <v>291</v>
      </c>
      <c r="D97" s="21">
        <v>0.1</v>
      </c>
      <c r="E97" s="22">
        <f t="shared" si="11"/>
        <v>0.15</v>
      </c>
      <c r="F97" s="19">
        <f t="shared" si="27"/>
        <v>0.21999999999999997</v>
      </c>
      <c r="G97" s="19">
        <f t="shared" si="28"/>
        <v>0.15</v>
      </c>
      <c r="H97" s="19">
        <f t="shared" si="29"/>
        <v>0.08</v>
      </c>
      <c r="I97" s="19">
        <f t="shared" si="30"/>
        <v>0.05</v>
      </c>
      <c r="J97" s="19">
        <f t="shared" si="31"/>
        <v>0.04</v>
      </c>
      <c r="K97" s="19">
        <v>0.54</v>
      </c>
      <c r="L97" s="22">
        <v>1.4999999999999999E-2</v>
      </c>
      <c r="M97" s="19">
        <v>2.1999999999999999E-2</v>
      </c>
      <c r="N97" s="19">
        <v>1.4999999999999999E-2</v>
      </c>
      <c r="O97" s="19">
        <v>8.0000000000000002E-3</v>
      </c>
      <c r="P97" s="19">
        <v>5.0000000000000001E-3</v>
      </c>
      <c r="Q97" s="19">
        <v>4.0000000000000001E-3</v>
      </c>
      <c r="S97">
        <v>2011</v>
      </c>
      <c r="T97" s="19">
        <f>T96+N75</f>
        <v>0.34000000000000019</v>
      </c>
      <c r="U97" s="19">
        <f>U96+N82</f>
        <v>0.27500000000000013</v>
      </c>
      <c r="V97" s="19">
        <f>V96+N89</f>
        <v>0.31464814814814818</v>
      </c>
      <c r="W97" s="19">
        <f>W96+N96</f>
        <v>0.44651219512195128</v>
      </c>
      <c r="X97" s="19">
        <f>X96+N103</f>
        <v>0.3063333333333334</v>
      </c>
      <c r="Y97" s="20">
        <f>Y96</f>
        <v>0.01</v>
      </c>
      <c r="Z97">
        <f>IF(Y97=L75,L82,IF(Y97=M75,M82,IF(Y97=N75,N82,"ERROR")))</f>
        <v>5.0000000000000001E-3</v>
      </c>
      <c r="AA97">
        <f>IF(Y97=L75,L89,IF(Y97=M75,M89,IF(Y97=N75,N89,"ERROR")))</f>
        <v>4.0000000000000001E-3</v>
      </c>
      <c r="AB97">
        <f>IF(Y97=L75,L96,IF(Y97=M75,M96,IF(Y97=N75,N96,"ERROR")))</f>
        <v>7.0000000000000001E-3</v>
      </c>
      <c r="AC97">
        <f>IF(Y97=L75,L103,IF(Y97=M75,M103,IF(Y97=N75,N103,"ERROR")))</f>
        <v>8.0000000000000002E-3</v>
      </c>
    </row>
    <row r="98" spans="1:29" x14ac:dyDescent="0.2">
      <c r="C98" t="s">
        <v>292</v>
      </c>
      <c r="D98" s="21">
        <v>0.03</v>
      </c>
      <c r="E98" s="22">
        <f t="shared" si="11"/>
        <v>3.1E-2</v>
      </c>
      <c r="F98" s="19">
        <f t="shared" si="27"/>
        <v>0.2</v>
      </c>
      <c r="G98" s="19">
        <f t="shared" si="28"/>
        <v>0.25</v>
      </c>
      <c r="H98" s="19">
        <f t="shared" si="29"/>
        <v>0.21000000000000002</v>
      </c>
      <c r="I98" s="19">
        <f t="shared" si="30"/>
        <v>0.14000000000000001</v>
      </c>
      <c r="J98" s="19">
        <f t="shared" si="31"/>
        <v>0.05</v>
      </c>
      <c r="K98" s="19">
        <v>0.85</v>
      </c>
      <c r="L98" s="22">
        <v>3.0999999999999999E-3</v>
      </c>
      <c r="M98" s="19">
        <v>0.02</v>
      </c>
      <c r="N98" s="19">
        <v>2.5000000000000001E-2</v>
      </c>
      <c r="O98" s="19">
        <v>2.1000000000000001E-2</v>
      </c>
      <c r="P98" s="19">
        <v>1.4E-2</v>
      </c>
      <c r="Q98" s="19">
        <v>5.0000000000000001E-3</v>
      </c>
      <c r="S98">
        <v>2012</v>
      </c>
      <c r="T98" s="19">
        <f>T97+N75</f>
        <v>0.3500000000000002</v>
      </c>
      <c r="U98" s="19">
        <f>U97+N82</f>
        <v>0.28000000000000014</v>
      </c>
      <c r="V98" s="19">
        <f>V97+N89</f>
        <v>0.31864814814814818</v>
      </c>
      <c r="W98" s="19">
        <f>W97+N96</f>
        <v>0.45351219512195129</v>
      </c>
      <c r="X98" s="19">
        <f>X97+N103</f>
        <v>0.31433333333333341</v>
      </c>
      <c r="Y98" s="20">
        <f>Y97</f>
        <v>0.01</v>
      </c>
      <c r="Z98">
        <f>IF(Y98=L75,L82,IF(Y98=M75,M82,IF(Y98=N75,N82,"ERROR")))</f>
        <v>5.0000000000000001E-3</v>
      </c>
      <c r="AA98">
        <f>IF(Y98=L75,L89,IF(Y98=M75,M89,IF(Y98=N75,N89,"ERROR")))</f>
        <v>4.0000000000000001E-3</v>
      </c>
      <c r="AB98">
        <f>IF(Y98=L75,L96,IF(Y98=M75,M96,IF(Y98=N75,N96,"ERROR")))</f>
        <v>7.0000000000000001E-3</v>
      </c>
      <c r="AC98">
        <f>IF(Y98=L75,L103,IF(Y98=M75,M103,IF(Y98=N75,N103,"ERROR")))</f>
        <v>8.0000000000000002E-3</v>
      </c>
    </row>
    <row r="99" spans="1:29" x14ac:dyDescent="0.2">
      <c r="C99" t="s">
        <v>293</v>
      </c>
      <c r="D99" s="21">
        <v>0</v>
      </c>
      <c r="E99" s="22">
        <f t="shared" si="11"/>
        <v>7.0000000000000001E-3</v>
      </c>
      <c r="F99" s="19">
        <f t="shared" si="27"/>
        <v>0.05</v>
      </c>
      <c r="G99" s="19">
        <f t="shared" si="28"/>
        <v>0.18</v>
      </c>
      <c r="H99" s="19">
        <f t="shared" si="29"/>
        <v>0.2</v>
      </c>
      <c r="I99" s="19">
        <f t="shared" si="30"/>
        <v>0.17</v>
      </c>
      <c r="J99" s="19">
        <f t="shared" si="31"/>
        <v>0.08</v>
      </c>
      <c r="K99" s="19">
        <v>0.68</v>
      </c>
      <c r="L99" s="22">
        <v>6.9999999999999999E-4</v>
      </c>
      <c r="M99" s="19">
        <v>5.0000000000000001E-3</v>
      </c>
      <c r="N99" s="19">
        <v>1.7999999999999999E-2</v>
      </c>
      <c r="O99" s="19">
        <v>0.02</v>
      </c>
      <c r="P99" s="19">
        <v>1.7000000000000001E-2</v>
      </c>
      <c r="Q99" s="19">
        <v>8.0000000000000002E-3</v>
      </c>
      <c r="S99">
        <v>2013</v>
      </c>
      <c r="T99" s="19">
        <f>T98+N75</f>
        <v>0.36000000000000021</v>
      </c>
      <c r="U99" s="19">
        <f>U98+N82</f>
        <v>0.28500000000000014</v>
      </c>
      <c r="V99" s="19">
        <f>V98+N89</f>
        <v>0.32264814814814818</v>
      </c>
      <c r="W99" s="19">
        <f>W98+N96</f>
        <v>0.4605121951219513</v>
      </c>
      <c r="X99" s="19">
        <f>X98+N103</f>
        <v>0.32233333333333342</v>
      </c>
      <c r="Y99" s="20">
        <f>Y98</f>
        <v>0.01</v>
      </c>
      <c r="Z99">
        <f>IF(Y99=L75,L82,IF(Y99=M75,M82,IF(Y99=N75,N82,"ERROR")))</f>
        <v>5.0000000000000001E-3</v>
      </c>
      <c r="AA99">
        <f>IF(Y99=L75,L89,IF(Y99=M75,M89,IF(Y99=N75,N89,"ERROR")))</f>
        <v>4.0000000000000001E-3</v>
      </c>
      <c r="AB99">
        <f>IF(Y99=L75,L96,IF(Y99=M75,M96,IF(Y99=N75,N96,"ERROR")))</f>
        <v>7.0000000000000001E-3</v>
      </c>
      <c r="AC99">
        <f>IF(Y99=L75,L103,IF(Y99=M75,M103,IF(Y99=N75,N103,"ERROR")))</f>
        <v>8.0000000000000002E-3</v>
      </c>
    </row>
    <row r="100" spans="1:29" x14ac:dyDescent="0.2">
      <c r="C100" t="s">
        <v>294</v>
      </c>
      <c r="D100" s="19"/>
      <c r="K100" s="19"/>
      <c r="L100" s="20"/>
      <c r="M100" s="19"/>
      <c r="N100" s="19"/>
      <c r="O100" s="19"/>
      <c r="P100" s="19"/>
      <c r="Q100" s="19"/>
      <c r="S100">
        <v>2014</v>
      </c>
      <c r="T100" s="19">
        <f>T99+N75</f>
        <v>0.37000000000000022</v>
      </c>
      <c r="U100" s="19">
        <f>U99+N82</f>
        <v>0.29000000000000015</v>
      </c>
      <c r="V100" s="19">
        <f>V99+N89</f>
        <v>0.32664814814814819</v>
      </c>
      <c r="W100" s="19">
        <f>W99+N96</f>
        <v>0.4675121951219513</v>
      </c>
      <c r="X100" s="19">
        <f>X99+N103</f>
        <v>0.33033333333333342</v>
      </c>
      <c r="Y100" s="20">
        <f>Y99</f>
        <v>0.01</v>
      </c>
      <c r="Z100">
        <f>IF(Y100=L75,L82,IF(Y100=M75,M82,IF(Y100=N75,N82,"ERROR")))</f>
        <v>5.0000000000000001E-3</v>
      </c>
      <c r="AA100">
        <f>IF(Y100=L75,L89,IF(Y100=M75,M89,IF(Y100=N75,N89,"ERROR")))</f>
        <v>4.0000000000000001E-3</v>
      </c>
      <c r="AB100">
        <f>IF(Y100=L75,L96,IF(Y100=M75,M96,IF(Y100=N75,N96,"ERROR")))</f>
        <v>7.0000000000000001E-3</v>
      </c>
      <c r="AC100">
        <f>IF(Y100=L75,L103,IF(Y100=M75,M103,IF(Y100=N75,N103,"ERROR")))</f>
        <v>8.0000000000000002E-3</v>
      </c>
    </row>
    <row r="101" spans="1:29" x14ac:dyDescent="0.2">
      <c r="C101" t="s">
        <v>295</v>
      </c>
      <c r="D101" s="19"/>
      <c r="K101" s="19"/>
      <c r="L101" s="20"/>
      <c r="M101" s="19"/>
      <c r="N101" s="19"/>
      <c r="O101" s="19"/>
      <c r="P101" s="19"/>
      <c r="Q101" s="19"/>
      <c r="S101">
        <v>2015</v>
      </c>
      <c r="T101" s="19">
        <f>T100+N75</f>
        <v>0.38000000000000023</v>
      </c>
      <c r="U101" s="19">
        <f>U100+N82</f>
        <v>0.29500000000000015</v>
      </c>
      <c r="V101" s="19">
        <f>V100+N89</f>
        <v>0.33064814814814819</v>
      </c>
      <c r="W101" s="19">
        <f>W100+N96</f>
        <v>0.47451219512195131</v>
      </c>
      <c r="X101" s="19">
        <f>X100+N103</f>
        <v>0.33833333333333343</v>
      </c>
      <c r="Y101" s="20">
        <f>Y100</f>
        <v>0.01</v>
      </c>
      <c r="Z101">
        <f>IF(Y101=L75,L82,IF(Y101=M75,M82,IF(Y101=N75,N82,"ERROR")))</f>
        <v>5.0000000000000001E-3</v>
      </c>
      <c r="AA101">
        <f>IF(Y101=L75,L89,IF(Y101=M75,M89,IF(Y101=N75,N89,"ERROR")))</f>
        <v>4.0000000000000001E-3</v>
      </c>
      <c r="AB101">
        <f>IF(Y101=L75,L96,IF(Y101=M75,M96,IF(Y101=N75,N96,"ERROR")))</f>
        <v>7.0000000000000001E-3</v>
      </c>
      <c r="AC101">
        <f>IF(Y101=L75,L103,IF(Y101=M75,M103,IF(Y101=N75,N103,"ERROR")))</f>
        <v>8.0000000000000002E-3</v>
      </c>
    </row>
    <row r="102" spans="1:29" x14ac:dyDescent="0.2">
      <c r="C102" t="s">
        <v>296</v>
      </c>
      <c r="D102" s="19"/>
      <c r="J102" s="19"/>
      <c r="K102" s="19"/>
      <c r="L102" s="20"/>
      <c r="M102" s="19"/>
      <c r="N102" s="19"/>
      <c r="O102" s="19"/>
      <c r="P102" s="19"/>
      <c r="Q102" s="19"/>
      <c r="S102">
        <v>2016</v>
      </c>
      <c r="T102" s="19">
        <f>T101+N75</f>
        <v>0.39000000000000024</v>
      </c>
      <c r="U102" s="19">
        <f>U101+N82</f>
        <v>0.30000000000000016</v>
      </c>
      <c r="V102" s="19">
        <f>V101+N89</f>
        <v>0.33464814814814819</v>
      </c>
      <c r="W102" s="19">
        <f>W101+N96</f>
        <v>0.48151219512195131</v>
      </c>
      <c r="X102" s="19">
        <f>X101+N103</f>
        <v>0.34633333333333344</v>
      </c>
      <c r="Y102" s="20">
        <f>Y101</f>
        <v>0.01</v>
      </c>
      <c r="Z102">
        <f>IF(Y102=L75,L82,IF(Y102=M75,M82,IF(Y102=N75,N82,"ERROR")))</f>
        <v>5.0000000000000001E-3</v>
      </c>
      <c r="AA102">
        <f>IF(Y102=L75,L89,IF(Y102=M75,M89,IF(Y102=N75,N89,"ERROR")))</f>
        <v>4.0000000000000001E-3</v>
      </c>
      <c r="AB102">
        <f>IF(Y102=L75,L96,IF(Y102=M75,M96,IF(Y102=N75,N96,"ERROR")))</f>
        <v>7.0000000000000001E-3</v>
      </c>
      <c r="AC102">
        <f>IF(Y102=L75,L103,IF(Y102=M75,M103,IF(Y102=N75,N103,"ERROR")))</f>
        <v>8.0000000000000002E-3</v>
      </c>
    </row>
    <row r="103" spans="1:29" x14ac:dyDescent="0.2">
      <c r="B103" t="s">
        <v>283</v>
      </c>
      <c r="C103" t="s">
        <v>290</v>
      </c>
      <c r="D103" s="21">
        <v>0.11</v>
      </c>
      <c r="E103" s="22">
        <f t="shared" si="11"/>
        <v>0.08</v>
      </c>
      <c r="F103" s="19">
        <f t="shared" ref="F103:F106" si="32">M103*10</f>
        <v>0.08</v>
      </c>
      <c r="G103" s="19">
        <f t="shared" ref="G103:G106" si="33">N103*10</f>
        <v>0.08</v>
      </c>
      <c r="H103" s="19">
        <f t="shared" ref="H103:H106" si="34">O103*10</f>
        <v>0.08</v>
      </c>
      <c r="I103" s="19">
        <f t="shared" ref="I103:I106" si="35">P103*10</f>
        <v>0.08</v>
      </c>
      <c r="J103" s="19">
        <f t="shared" ref="J103:J106" si="36">Q103*10</f>
        <v>0.08</v>
      </c>
      <c r="K103" s="19">
        <v>0.38</v>
      </c>
      <c r="L103" s="22">
        <v>8.0000000000000002E-3</v>
      </c>
      <c r="M103" s="19">
        <v>8.0000000000000002E-3</v>
      </c>
      <c r="N103" s="19">
        <v>8.0000000000000002E-3</v>
      </c>
      <c r="O103" s="19">
        <v>8.0000000000000002E-3</v>
      </c>
      <c r="P103" s="19">
        <v>8.0000000000000002E-3</v>
      </c>
      <c r="Q103" s="19">
        <v>8.0000000000000002E-3</v>
      </c>
      <c r="S103">
        <v>2017</v>
      </c>
      <c r="T103" s="19">
        <f>T102+N75</f>
        <v>0.40000000000000024</v>
      </c>
      <c r="U103" s="19">
        <f>U102+N82</f>
        <v>0.30500000000000016</v>
      </c>
      <c r="V103" s="19">
        <f>V102+N89</f>
        <v>0.3386481481481482</v>
      </c>
      <c r="W103" s="19">
        <f>W102+N96</f>
        <v>0.48851219512195132</v>
      </c>
      <c r="X103" s="19">
        <f>X102+N103</f>
        <v>0.35433333333333344</v>
      </c>
      <c r="Y103" s="20">
        <f>Y102</f>
        <v>0.01</v>
      </c>
      <c r="Z103">
        <f>IF(Y103=L75,L82,IF(Y103=M75,M82,IF(Y103=N75,N82,"ERROR")))</f>
        <v>5.0000000000000001E-3</v>
      </c>
      <c r="AA103">
        <f>IF(Y103=L75,L89,IF(Y103=M75,M89,IF(Y103=N75,N89,"ERROR")))</f>
        <v>4.0000000000000001E-3</v>
      </c>
      <c r="AB103">
        <f>IF(Y103=L75,L96,IF(Y103=M75,M96,IF(Y103=N75,N96,"ERROR")))</f>
        <v>7.0000000000000001E-3</v>
      </c>
      <c r="AC103">
        <f>IF(Y103=L75,L103,IF(Y103=M75,M103,IF(Y103=N75,N103,"ERROR")))</f>
        <v>8.0000000000000002E-3</v>
      </c>
    </row>
    <row r="104" spans="1:29" x14ac:dyDescent="0.2">
      <c r="C104" t="s">
        <v>291</v>
      </c>
      <c r="D104" s="21">
        <v>0.1</v>
      </c>
      <c r="E104" s="22">
        <f t="shared" si="11"/>
        <v>0.15</v>
      </c>
      <c r="F104" s="19">
        <f t="shared" si="32"/>
        <v>0.08</v>
      </c>
      <c r="G104" s="19">
        <f t="shared" si="33"/>
        <v>0.08</v>
      </c>
      <c r="H104" s="19">
        <f t="shared" si="34"/>
        <v>0.08</v>
      </c>
      <c r="I104" s="19">
        <f t="shared" si="35"/>
        <v>0.08</v>
      </c>
      <c r="J104" s="19">
        <f t="shared" si="36"/>
        <v>0.08</v>
      </c>
      <c r="K104" s="19">
        <v>0.38</v>
      </c>
      <c r="L104" s="22">
        <v>1.4999999999999999E-2</v>
      </c>
      <c r="M104" s="19">
        <v>8.0000000000000002E-3</v>
      </c>
      <c r="N104" s="19">
        <v>8.0000000000000002E-3</v>
      </c>
      <c r="O104" s="19">
        <v>8.0000000000000002E-3</v>
      </c>
      <c r="P104" s="19">
        <v>8.0000000000000002E-3</v>
      </c>
      <c r="Q104" s="19">
        <v>8.0000000000000002E-3</v>
      </c>
      <c r="S104">
        <v>2018</v>
      </c>
      <c r="T104" s="19">
        <f>T103+N75</f>
        <v>0.41000000000000025</v>
      </c>
      <c r="U104" s="19">
        <f>U103+N82</f>
        <v>0.31000000000000016</v>
      </c>
      <c r="V104" s="19">
        <f>V103+N89</f>
        <v>0.3426481481481482</v>
      </c>
      <c r="W104" s="19">
        <f>W103+N96</f>
        <v>0.49551219512195133</v>
      </c>
      <c r="X104" s="19">
        <f>X103+N103</f>
        <v>0.36233333333333345</v>
      </c>
      <c r="Y104" s="20">
        <f>Y103</f>
        <v>0.01</v>
      </c>
      <c r="Z104">
        <f>IF(Y104=L75,L82,IF(Y104=M75,M82,IF(Y104=N75,N82,"ERROR")))</f>
        <v>5.0000000000000001E-3</v>
      </c>
      <c r="AA104">
        <f>IF(Y104=L75,L89,IF(Y104=M75,M89,IF(Y104=N75,N89,"ERROR")))</f>
        <v>4.0000000000000001E-3</v>
      </c>
      <c r="AB104">
        <f>IF(Y104=L75,L96,IF(Y104=M75,M96,IF(Y104=N75,N96,"ERROR")))</f>
        <v>7.0000000000000001E-3</v>
      </c>
      <c r="AC104">
        <f>IF(Y104=L75,L103,IF(Y104=M75,M103,IF(Y104=N75,N103,"ERROR")))</f>
        <v>8.0000000000000002E-3</v>
      </c>
    </row>
    <row r="105" spans="1:29" x14ac:dyDescent="0.2">
      <c r="C105" t="s">
        <v>292</v>
      </c>
      <c r="D105" s="21">
        <v>0.03</v>
      </c>
      <c r="E105" s="22">
        <f t="shared" si="11"/>
        <v>3.1E-2</v>
      </c>
      <c r="F105" s="19">
        <f t="shared" si="32"/>
        <v>0.04</v>
      </c>
      <c r="G105" s="19">
        <f t="shared" si="33"/>
        <v>0.04</v>
      </c>
      <c r="H105" s="19">
        <f t="shared" si="34"/>
        <v>0.04</v>
      </c>
      <c r="I105" s="19">
        <f t="shared" si="35"/>
        <v>0.04</v>
      </c>
      <c r="J105" s="19">
        <f t="shared" si="36"/>
        <v>0.04</v>
      </c>
      <c r="K105" s="19">
        <v>0.2</v>
      </c>
      <c r="L105" s="22">
        <v>3.0999999999999999E-3</v>
      </c>
      <c r="M105" s="19">
        <v>4.0000000000000001E-3</v>
      </c>
      <c r="N105" s="19">
        <v>4.0000000000000001E-3</v>
      </c>
      <c r="O105" s="19">
        <v>4.0000000000000001E-3</v>
      </c>
      <c r="P105" s="19">
        <v>4.0000000000000001E-3</v>
      </c>
      <c r="Q105" s="19">
        <v>4.0000000000000001E-3</v>
      </c>
      <c r="S105">
        <v>2019</v>
      </c>
      <c r="T105" s="19">
        <f>T104+N75</f>
        <v>0.42000000000000026</v>
      </c>
      <c r="U105" s="19">
        <f>U104+N82</f>
        <v>0.31500000000000017</v>
      </c>
      <c r="V105" s="19">
        <f>V104+N89</f>
        <v>0.34664814814814821</v>
      </c>
      <c r="W105" s="19">
        <f>W104+N96</f>
        <v>0.50251219512195133</v>
      </c>
      <c r="X105" s="19">
        <f>X104+N103</f>
        <v>0.37033333333333346</v>
      </c>
      <c r="Y105" s="20">
        <f>Y104</f>
        <v>0.01</v>
      </c>
      <c r="Z105">
        <f>IF(Y105=L75,L82,IF(Y105=M75,M82,IF(Y105=N75,N82,"ERROR")))</f>
        <v>5.0000000000000001E-3</v>
      </c>
      <c r="AA105">
        <f>IF(Y105=L75,L89,IF(Y105=M75,M89,IF(Y105=N75,N89,"ERROR")))</f>
        <v>4.0000000000000001E-3</v>
      </c>
      <c r="AB105">
        <f>IF(Y105=L75,L96,IF(Y105=M75,M96,IF(Y105=N75,N96,"ERROR")))</f>
        <v>7.0000000000000001E-3</v>
      </c>
      <c r="AC105">
        <f>IF(Y105=L75,L103,IF(Y105=M75,M103,IF(Y105=N75,N103,"ERROR")))</f>
        <v>8.0000000000000002E-3</v>
      </c>
    </row>
    <row r="106" spans="1:29" x14ac:dyDescent="0.2">
      <c r="C106" t="s">
        <v>293</v>
      </c>
      <c r="D106" s="21">
        <v>0</v>
      </c>
      <c r="E106" s="22">
        <f t="shared" si="11"/>
        <v>7.0000000000000001E-3</v>
      </c>
      <c r="F106" s="19">
        <f t="shared" si="32"/>
        <v>0.02</v>
      </c>
      <c r="G106" s="19">
        <f t="shared" si="33"/>
        <v>0.02</v>
      </c>
      <c r="H106" s="19">
        <f t="shared" si="34"/>
        <v>0.02</v>
      </c>
      <c r="I106" s="19">
        <f t="shared" si="35"/>
        <v>0.02</v>
      </c>
      <c r="J106" s="19">
        <f t="shared" si="36"/>
        <v>0.02</v>
      </c>
      <c r="K106" s="19">
        <v>0.1</v>
      </c>
      <c r="L106" s="22">
        <v>6.9999999999999999E-4</v>
      </c>
      <c r="M106" s="19">
        <v>2E-3</v>
      </c>
      <c r="N106" s="19">
        <v>2E-3</v>
      </c>
      <c r="O106" s="19">
        <v>2E-3</v>
      </c>
      <c r="P106" s="19">
        <v>2E-3</v>
      </c>
      <c r="Q106" s="19">
        <v>2E-3</v>
      </c>
      <c r="S106">
        <v>2020</v>
      </c>
      <c r="T106" s="19">
        <f>T105+N75</f>
        <v>0.43000000000000027</v>
      </c>
      <c r="U106" s="19">
        <f>U105+N82</f>
        <v>0.32000000000000017</v>
      </c>
      <c r="V106" s="19">
        <f>V105+N89</f>
        <v>0.35064814814814821</v>
      </c>
      <c r="W106" s="19">
        <f>W105+N96</f>
        <v>0.50951219512195134</v>
      </c>
      <c r="X106" s="19">
        <f>X105+N103</f>
        <v>0.37833333333333347</v>
      </c>
      <c r="Y106" s="20">
        <f>Y105</f>
        <v>0.01</v>
      </c>
      <c r="Z106">
        <f>IF(Y106=L75,L82,IF(Y106=M75,M82,IF(Y106=N75,N82,"ERROR")))</f>
        <v>5.0000000000000001E-3</v>
      </c>
      <c r="AA106">
        <f>IF(Y106=L75,L89,IF(Y106=M75,M89,IF(Y106=N75,N89,"ERROR")))</f>
        <v>4.0000000000000001E-3</v>
      </c>
      <c r="AB106">
        <f>IF(Y106=L75,L96,IF(Y106=M75,M96,IF(Y106=N75,N96,"ERROR")))</f>
        <v>7.0000000000000001E-3</v>
      </c>
      <c r="AC106">
        <f>IF(Y106=L75,L103,IF(Y106=M75,M103,IF(Y106=N75,N103,"ERROR")))</f>
        <v>8.0000000000000002E-3</v>
      </c>
    </row>
    <row r="107" spans="1:29" x14ac:dyDescent="0.2">
      <c r="C107" t="s">
        <v>294</v>
      </c>
      <c r="D107" s="19"/>
      <c r="E107" s="19"/>
      <c r="F107" s="19"/>
      <c r="G107" s="19"/>
      <c r="H107" s="19"/>
      <c r="I107" s="19"/>
      <c r="J107" s="19"/>
      <c r="K107" s="19"/>
      <c r="L107" s="20"/>
      <c r="M107" s="19"/>
      <c r="N107" s="19"/>
    </row>
    <row r="108" spans="1:29" x14ac:dyDescent="0.2">
      <c r="C108" t="s">
        <v>295</v>
      </c>
      <c r="D108" s="19"/>
      <c r="E108" s="19"/>
      <c r="F108" s="19"/>
      <c r="G108" s="19"/>
      <c r="H108" s="19"/>
      <c r="I108" s="19"/>
      <c r="J108" s="19"/>
      <c r="K108" s="19"/>
      <c r="L108" s="20"/>
      <c r="M108" s="19"/>
      <c r="N108" s="19"/>
    </row>
    <row r="109" spans="1:29" x14ac:dyDescent="0.2">
      <c r="C109" t="s">
        <v>296</v>
      </c>
      <c r="D109" s="19"/>
      <c r="E109" s="19"/>
      <c r="F109" s="19"/>
      <c r="G109" s="19"/>
      <c r="H109" s="19"/>
      <c r="I109" s="19"/>
      <c r="J109" s="19"/>
      <c r="K109" s="19"/>
      <c r="L109" s="20"/>
    </row>
    <row r="110" spans="1:29" x14ac:dyDescent="0.2">
      <c r="A110" t="s">
        <v>304</v>
      </c>
      <c r="B110" t="s">
        <v>280</v>
      </c>
      <c r="C110" t="s">
        <v>290</v>
      </c>
      <c r="D110" s="21">
        <v>0.11</v>
      </c>
      <c r="E110" s="22">
        <f t="shared" si="11"/>
        <v>0.08</v>
      </c>
      <c r="F110" s="19">
        <f>M110*10</f>
        <v>0.14000000000000001</v>
      </c>
      <c r="G110" s="19">
        <f>N110*10</f>
        <v>0.1</v>
      </c>
      <c r="H110" s="19">
        <f>O110*10</f>
        <v>0.08</v>
      </c>
      <c r="I110" s="19">
        <f>P110*10</f>
        <v>0.08</v>
      </c>
      <c r="J110" s="19">
        <f>Q110*10</f>
        <v>0.08</v>
      </c>
      <c r="K110" s="19">
        <v>0.48</v>
      </c>
      <c r="L110" s="22">
        <v>8.0000000000000002E-3</v>
      </c>
      <c r="M110">
        <v>1.4E-2</v>
      </c>
      <c r="N110">
        <v>0.01</v>
      </c>
      <c r="O110">
        <v>8.0000000000000002E-3</v>
      </c>
      <c r="P110">
        <v>8.0000000000000002E-3</v>
      </c>
      <c r="Q110">
        <v>8.0000000000000002E-3</v>
      </c>
    </row>
    <row r="111" spans="1:29" x14ac:dyDescent="0.2">
      <c r="C111" t="s">
        <v>291</v>
      </c>
      <c r="D111" s="21">
        <v>0.1</v>
      </c>
      <c r="E111" s="22">
        <f t="shared" si="11"/>
        <v>0.15</v>
      </c>
      <c r="F111" s="19">
        <f t="shared" ref="F111:F113" si="37">M111*10</f>
        <v>0.14000000000000001</v>
      </c>
      <c r="G111" s="19">
        <f t="shared" ref="G111:G113" si="38">N111*10</f>
        <v>0.09</v>
      </c>
      <c r="H111" s="19">
        <f t="shared" ref="H111:H113" si="39">O111*10</f>
        <v>7.0000000000000007E-2</v>
      </c>
      <c r="I111" s="19">
        <f t="shared" ref="I111:I113" si="40">P111*10</f>
        <v>0.06</v>
      </c>
      <c r="J111" s="19">
        <f t="shared" ref="J111:J113" si="41">Q111*10</f>
        <v>0.06</v>
      </c>
      <c r="K111" s="19">
        <v>0.42</v>
      </c>
      <c r="L111" s="22">
        <v>1.4999999999999999E-2</v>
      </c>
      <c r="M111">
        <v>1.4E-2</v>
      </c>
      <c r="N111">
        <v>8.9999999999999993E-3</v>
      </c>
      <c r="O111">
        <v>7.0000000000000001E-3</v>
      </c>
      <c r="P111">
        <v>6.0000000000000001E-3</v>
      </c>
      <c r="Q111">
        <v>6.0000000000000001E-3</v>
      </c>
    </row>
    <row r="112" spans="1:29" x14ac:dyDescent="0.2">
      <c r="C112" t="s">
        <v>292</v>
      </c>
      <c r="D112" s="21">
        <v>0.03</v>
      </c>
      <c r="E112" s="22">
        <f t="shared" si="11"/>
        <v>3.1E-2</v>
      </c>
      <c r="F112" s="19">
        <f t="shared" si="37"/>
        <v>0.16</v>
      </c>
      <c r="G112" s="19">
        <f t="shared" si="38"/>
        <v>0.10999999999999999</v>
      </c>
      <c r="H112" s="19">
        <f t="shared" si="39"/>
        <v>0.1</v>
      </c>
      <c r="I112" s="19">
        <f t="shared" si="40"/>
        <v>0.09</v>
      </c>
      <c r="J112" s="19">
        <f t="shared" si="41"/>
        <v>0.09</v>
      </c>
      <c r="K112" s="19">
        <v>0.54</v>
      </c>
      <c r="L112" s="22">
        <v>3.0999999999999999E-3</v>
      </c>
      <c r="M112">
        <v>1.6E-2</v>
      </c>
      <c r="N112">
        <v>1.0999999999999999E-2</v>
      </c>
      <c r="O112">
        <v>0.01</v>
      </c>
      <c r="P112">
        <v>8.9999999999999993E-3</v>
      </c>
      <c r="Q112">
        <v>8.9999999999999993E-3</v>
      </c>
    </row>
    <row r="113" spans="2:17" x14ac:dyDescent="0.2">
      <c r="C113" t="s">
        <v>293</v>
      </c>
      <c r="D113" s="21">
        <v>0</v>
      </c>
      <c r="E113" s="22">
        <f t="shared" si="11"/>
        <v>7.0000000000000001E-3</v>
      </c>
      <c r="F113" s="19">
        <f t="shared" si="37"/>
        <v>0.08</v>
      </c>
      <c r="G113" s="19">
        <f t="shared" si="38"/>
        <v>0.13</v>
      </c>
      <c r="H113" s="19">
        <f t="shared" si="39"/>
        <v>0.13</v>
      </c>
      <c r="I113" s="19">
        <f t="shared" si="40"/>
        <v>0.1</v>
      </c>
      <c r="J113" s="19">
        <f t="shared" si="41"/>
        <v>0.06</v>
      </c>
      <c r="K113" s="19">
        <v>0.5</v>
      </c>
      <c r="L113" s="22">
        <v>6.9999999999999999E-4</v>
      </c>
      <c r="M113">
        <v>8.0000000000000002E-3</v>
      </c>
      <c r="N113">
        <v>1.2999999999999999E-2</v>
      </c>
      <c r="O113">
        <v>1.2999999999999999E-2</v>
      </c>
      <c r="P113">
        <v>0.01</v>
      </c>
      <c r="Q113">
        <v>6.0000000000000001E-3</v>
      </c>
    </row>
    <row r="114" spans="2:17" x14ac:dyDescent="0.2">
      <c r="C114" t="s">
        <v>294</v>
      </c>
      <c r="D114" s="19"/>
      <c r="H114" s="19"/>
      <c r="I114" s="19"/>
      <c r="L114" s="20"/>
    </row>
    <row r="115" spans="2:17" x14ac:dyDescent="0.2">
      <c r="C115" t="s">
        <v>295</v>
      </c>
      <c r="D115" s="19"/>
      <c r="H115" s="19"/>
      <c r="I115" s="19"/>
      <c r="J115" s="19"/>
      <c r="L115" s="20"/>
    </row>
    <row r="116" spans="2:17" x14ac:dyDescent="0.2">
      <c r="C116" t="s">
        <v>296</v>
      </c>
      <c r="D116" s="19"/>
      <c r="H116" s="19"/>
      <c r="I116" s="19"/>
      <c r="J116" s="19"/>
      <c r="L116" s="20"/>
    </row>
    <row r="117" spans="2:17" x14ac:dyDescent="0.2">
      <c r="B117" t="s">
        <v>281</v>
      </c>
      <c r="C117" t="s">
        <v>290</v>
      </c>
      <c r="D117" s="21">
        <v>0.11</v>
      </c>
      <c r="E117" s="22">
        <f t="shared" si="11"/>
        <v>0.08</v>
      </c>
      <c r="F117" s="19">
        <f t="shared" ref="F117:F120" si="42">M117*10</f>
        <v>0.08</v>
      </c>
      <c r="G117" s="19">
        <f t="shared" ref="G117:G120" si="43">N117*10</f>
        <v>0.05</v>
      </c>
      <c r="H117" s="19">
        <f t="shared" ref="H117:H120" si="44">O117*10</f>
        <v>0.04</v>
      </c>
      <c r="I117" s="19">
        <f t="shared" ref="I117:I120" si="45">P117*10</f>
        <v>0.04</v>
      </c>
      <c r="J117" s="19">
        <f t="shared" ref="J117:J120" si="46">Q117*10</f>
        <v>0.04</v>
      </c>
      <c r="K117" s="19">
        <v>0.24</v>
      </c>
      <c r="L117" s="22">
        <v>8.0000000000000002E-3</v>
      </c>
      <c r="M117" s="19">
        <v>8.0000000000000002E-3</v>
      </c>
      <c r="N117" s="19">
        <v>5.0000000000000001E-3</v>
      </c>
      <c r="O117" s="19">
        <v>4.0000000000000001E-3</v>
      </c>
      <c r="P117" s="19">
        <v>4.0000000000000001E-3</v>
      </c>
      <c r="Q117" s="19">
        <v>4.0000000000000001E-3</v>
      </c>
    </row>
    <row r="118" spans="2:17" x14ac:dyDescent="0.2">
      <c r="C118" t="s">
        <v>291</v>
      </c>
      <c r="D118" s="21">
        <v>0.1</v>
      </c>
      <c r="E118" s="22">
        <f t="shared" si="11"/>
        <v>0.15</v>
      </c>
      <c r="F118" s="19">
        <f t="shared" si="42"/>
        <v>0.06</v>
      </c>
      <c r="G118" s="19">
        <f t="shared" si="43"/>
        <v>0.05</v>
      </c>
      <c r="H118" s="19">
        <f t="shared" si="44"/>
        <v>0.04</v>
      </c>
      <c r="I118" s="19">
        <f t="shared" si="45"/>
        <v>0.03</v>
      </c>
      <c r="J118" s="19">
        <f t="shared" si="46"/>
        <v>0.03</v>
      </c>
      <c r="K118" s="19">
        <v>0.21</v>
      </c>
      <c r="L118" s="22">
        <v>1.4999999999999999E-2</v>
      </c>
      <c r="M118">
        <v>6.0000000000000001E-3</v>
      </c>
      <c r="N118">
        <v>5.0000000000000001E-3</v>
      </c>
      <c r="O118">
        <v>4.0000000000000001E-3</v>
      </c>
      <c r="P118">
        <v>3.0000000000000001E-3</v>
      </c>
      <c r="Q118" s="19">
        <v>3.0000000000000001E-3</v>
      </c>
    </row>
    <row r="119" spans="2:17" x14ac:dyDescent="0.2">
      <c r="C119" t="s">
        <v>292</v>
      </c>
      <c r="D119" s="21">
        <v>0.03</v>
      </c>
      <c r="E119" s="22">
        <f t="shared" si="11"/>
        <v>3.1E-2</v>
      </c>
      <c r="F119" s="19">
        <f t="shared" si="42"/>
        <v>0.02</v>
      </c>
      <c r="G119" s="19">
        <f t="shared" si="43"/>
        <v>0.06</v>
      </c>
      <c r="H119" s="19">
        <f t="shared" si="44"/>
        <v>7.0000000000000007E-2</v>
      </c>
      <c r="I119" s="19">
        <f t="shared" si="45"/>
        <v>0.04</v>
      </c>
      <c r="J119" s="19">
        <f t="shared" si="46"/>
        <v>0.01</v>
      </c>
      <c r="K119">
        <v>0.2</v>
      </c>
      <c r="L119" s="22">
        <v>3.0999999999999999E-3</v>
      </c>
      <c r="M119">
        <v>2E-3</v>
      </c>
      <c r="N119">
        <v>6.0000000000000001E-3</v>
      </c>
      <c r="O119">
        <v>7.0000000000000001E-3</v>
      </c>
      <c r="P119">
        <v>4.0000000000000001E-3</v>
      </c>
      <c r="Q119">
        <v>1E-3</v>
      </c>
    </row>
    <row r="120" spans="2:17" x14ac:dyDescent="0.2">
      <c r="C120" t="s">
        <v>293</v>
      </c>
      <c r="D120" s="21">
        <v>0</v>
      </c>
      <c r="E120" s="22">
        <f t="shared" si="11"/>
        <v>7.0000000000000001E-3</v>
      </c>
      <c r="F120" s="19">
        <f t="shared" si="42"/>
        <v>0</v>
      </c>
      <c r="G120" s="19">
        <f t="shared" si="43"/>
        <v>0.01</v>
      </c>
      <c r="H120" s="19">
        <f t="shared" si="44"/>
        <v>0.03</v>
      </c>
      <c r="I120" s="19">
        <f t="shared" si="45"/>
        <v>0.03</v>
      </c>
      <c r="J120" s="19">
        <f t="shared" si="46"/>
        <v>0.02</v>
      </c>
      <c r="K120">
        <v>0.09</v>
      </c>
      <c r="L120" s="22">
        <v>6.9999999999999999E-4</v>
      </c>
      <c r="M120">
        <v>0</v>
      </c>
      <c r="N120">
        <v>1E-3</v>
      </c>
      <c r="O120">
        <v>3.0000000000000001E-3</v>
      </c>
      <c r="P120">
        <v>3.0000000000000001E-3</v>
      </c>
      <c r="Q120">
        <v>2E-3</v>
      </c>
    </row>
    <row r="121" spans="2:17" x14ac:dyDescent="0.2">
      <c r="C121" t="s">
        <v>294</v>
      </c>
      <c r="D121" s="19"/>
      <c r="E121" s="19"/>
      <c r="F121" s="19"/>
      <c r="G121" s="19"/>
      <c r="H121" s="19"/>
      <c r="I121" s="19"/>
      <c r="L121" s="20"/>
      <c r="M121" s="19"/>
      <c r="N121" s="19"/>
    </row>
    <row r="122" spans="2:17" x14ac:dyDescent="0.2">
      <c r="C122" t="s">
        <v>295</v>
      </c>
      <c r="D122" s="19"/>
      <c r="E122" s="19"/>
      <c r="F122" s="19"/>
      <c r="G122" s="19"/>
      <c r="H122" s="19"/>
      <c r="I122" s="19"/>
      <c r="L122" s="20"/>
      <c r="M122" s="19"/>
      <c r="N122" s="19"/>
    </row>
    <row r="123" spans="2:17" x14ac:dyDescent="0.2">
      <c r="C123" t="s">
        <v>296</v>
      </c>
      <c r="D123" s="19"/>
      <c r="E123" s="19"/>
      <c r="F123" s="19"/>
      <c r="G123" s="19"/>
      <c r="H123" s="19"/>
      <c r="I123" s="19"/>
      <c r="L123" s="20"/>
      <c r="M123" s="19"/>
      <c r="N123" s="19"/>
    </row>
    <row r="124" spans="2:17" x14ac:dyDescent="0.2">
      <c r="B124" t="s">
        <v>297</v>
      </c>
      <c r="C124" t="s">
        <v>290</v>
      </c>
      <c r="D124" s="21">
        <v>0.11</v>
      </c>
      <c r="E124" s="22">
        <f t="shared" si="11"/>
        <v>0.08</v>
      </c>
      <c r="F124" s="19">
        <f t="shared" ref="F124:F127" si="47">M124*10</f>
        <v>0.05</v>
      </c>
      <c r="G124" s="19">
        <f t="shared" ref="G124:G127" si="48">N124*10</f>
        <v>0.04</v>
      </c>
      <c r="H124" s="19">
        <f t="shared" ref="H124:H127" si="49">O124*10</f>
        <v>0.04</v>
      </c>
      <c r="I124" s="19">
        <f t="shared" ref="I124:I127" si="50">P124*10</f>
        <v>0.03</v>
      </c>
      <c r="J124" s="19">
        <f t="shared" ref="J124:J127" si="51">Q124*10</f>
        <v>0.03</v>
      </c>
      <c r="K124" s="19">
        <v>0.19</v>
      </c>
      <c r="L124" s="22">
        <v>8.0000000000000002E-3</v>
      </c>
      <c r="M124" s="19">
        <v>5.0000000000000001E-3</v>
      </c>
      <c r="N124" s="19">
        <v>4.0000000000000001E-3</v>
      </c>
      <c r="O124" s="19">
        <v>4.0000000000000001E-3</v>
      </c>
      <c r="P124" s="19">
        <v>3.0000000000000001E-3</v>
      </c>
      <c r="Q124" s="19">
        <v>3.0000000000000001E-3</v>
      </c>
    </row>
    <row r="125" spans="2:17" x14ac:dyDescent="0.2">
      <c r="C125" t="s">
        <v>291</v>
      </c>
      <c r="D125" s="21">
        <v>0.1</v>
      </c>
      <c r="E125" s="22">
        <f t="shared" si="11"/>
        <v>0.15</v>
      </c>
      <c r="F125" s="19">
        <f t="shared" si="47"/>
        <v>0.08</v>
      </c>
      <c r="G125" s="19">
        <f t="shared" si="48"/>
        <v>0.06</v>
      </c>
      <c r="H125" s="19">
        <f t="shared" si="49"/>
        <v>0.06</v>
      </c>
      <c r="I125" s="19">
        <f t="shared" si="50"/>
        <v>0.05</v>
      </c>
      <c r="J125" s="19">
        <f t="shared" si="51"/>
        <v>0.05</v>
      </c>
      <c r="K125" s="19">
        <v>0.31</v>
      </c>
      <c r="L125" s="22">
        <v>1.4999999999999999E-2</v>
      </c>
      <c r="M125" s="19">
        <v>8.0000000000000002E-3</v>
      </c>
      <c r="N125" s="19">
        <v>6.0000000000000001E-3</v>
      </c>
      <c r="O125" s="19">
        <v>6.0000000000000001E-3</v>
      </c>
      <c r="P125" s="19">
        <v>5.0000000000000001E-3</v>
      </c>
      <c r="Q125" s="19">
        <v>5.0000000000000001E-3</v>
      </c>
    </row>
    <row r="126" spans="2:17" x14ac:dyDescent="0.2">
      <c r="C126" t="s">
        <v>292</v>
      </c>
      <c r="D126" s="21">
        <v>0.03</v>
      </c>
      <c r="E126" s="22">
        <f t="shared" si="11"/>
        <v>3.1E-2</v>
      </c>
      <c r="F126" s="19">
        <f t="shared" si="47"/>
        <v>0.04</v>
      </c>
      <c r="G126" s="19">
        <f t="shared" si="48"/>
        <v>0.06</v>
      </c>
      <c r="H126" s="19">
        <f t="shared" si="49"/>
        <v>0.06</v>
      </c>
      <c r="I126" s="19">
        <f t="shared" si="50"/>
        <v>0.04</v>
      </c>
      <c r="J126" s="19">
        <f t="shared" si="51"/>
        <v>0.02</v>
      </c>
      <c r="K126" s="19">
        <v>0.22</v>
      </c>
      <c r="L126" s="22">
        <v>3.0999999999999999E-3</v>
      </c>
      <c r="M126" s="19">
        <v>4.0000000000000001E-3</v>
      </c>
      <c r="N126" s="19">
        <v>6.0000000000000001E-3</v>
      </c>
      <c r="O126" s="19">
        <v>6.0000000000000001E-3</v>
      </c>
      <c r="P126" s="19">
        <v>4.0000000000000001E-3</v>
      </c>
      <c r="Q126" s="19">
        <v>2E-3</v>
      </c>
    </row>
    <row r="127" spans="2:17" x14ac:dyDescent="0.2">
      <c r="C127" t="s">
        <v>293</v>
      </c>
      <c r="D127" s="21">
        <v>0</v>
      </c>
      <c r="E127" s="22">
        <f t="shared" si="11"/>
        <v>7.0000000000000001E-3</v>
      </c>
      <c r="F127" s="19">
        <f t="shared" si="47"/>
        <v>0</v>
      </c>
      <c r="G127" s="19">
        <f t="shared" si="48"/>
        <v>0.02</v>
      </c>
      <c r="H127" s="19">
        <f t="shared" si="49"/>
        <v>0.02</v>
      </c>
      <c r="I127" s="19">
        <f t="shared" si="50"/>
        <v>0.02</v>
      </c>
      <c r="J127" s="19">
        <f t="shared" si="51"/>
        <v>0.02</v>
      </c>
      <c r="K127" s="19">
        <v>0.08</v>
      </c>
      <c r="L127" s="22">
        <v>6.9999999999999999E-4</v>
      </c>
      <c r="M127" s="19">
        <v>0</v>
      </c>
      <c r="N127" s="19">
        <v>2E-3</v>
      </c>
      <c r="O127" s="19">
        <v>2E-3</v>
      </c>
      <c r="P127" s="19">
        <v>2E-3</v>
      </c>
      <c r="Q127" s="19">
        <v>2E-3</v>
      </c>
    </row>
    <row r="128" spans="2:17" x14ac:dyDescent="0.2">
      <c r="C128" t="s">
        <v>294</v>
      </c>
      <c r="D128" s="19"/>
      <c r="F128" s="19"/>
      <c r="G128" s="19"/>
      <c r="L128" s="20"/>
      <c r="N128" s="19"/>
    </row>
    <row r="129" spans="2:17" x14ac:dyDescent="0.2">
      <c r="C129" t="s">
        <v>295</v>
      </c>
      <c r="D129" s="19"/>
      <c r="L129" s="20"/>
      <c r="N129" s="19"/>
    </row>
    <row r="130" spans="2:17" x14ac:dyDescent="0.2">
      <c r="C130" t="s">
        <v>296</v>
      </c>
      <c r="D130" s="19"/>
      <c r="L130" s="20"/>
      <c r="N130" s="19"/>
    </row>
    <row r="131" spans="2:17" x14ac:dyDescent="0.2">
      <c r="B131" t="s">
        <v>282</v>
      </c>
      <c r="C131" t="s">
        <v>290</v>
      </c>
      <c r="D131" s="21">
        <v>0.11</v>
      </c>
      <c r="E131" s="22">
        <f t="shared" si="11"/>
        <v>0.08</v>
      </c>
      <c r="F131" s="19">
        <f t="shared" ref="F131:F134" si="52">M131*10</f>
        <v>0.16</v>
      </c>
      <c r="G131" s="19">
        <f t="shared" ref="G131:G134" si="53">N131*10</f>
        <v>7.0000000000000007E-2</v>
      </c>
      <c r="H131" s="19">
        <f t="shared" ref="H131:H134" si="54">O131*10</f>
        <v>0.03</v>
      </c>
      <c r="I131" s="19">
        <f t="shared" ref="I131:I134" si="55">P131*10</f>
        <v>0.02</v>
      </c>
      <c r="J131" s="19">
        <f t="shared" ref="J131:J134" si="56">Q131*10</f>
        <v>0.01</v>
      </c>
      <c r="K131" s="19">
        <v>0.28999999999999998</v>
      </c>
      <c r="L131" s="22">
        <v>8.0000000000000002E-3</v>
      </c>
      <c r="M131" s="19">
        <v>1.6E-2</v>
      </c>
      <c r="N131" s="19">
        <v>7.0000000000000001E-3</v>
      </c>
      <c r="O131" s="19">
        <v>3.0000000000000001E-3</v>
      </c>
      <c r="P131" s="19">
        <v>2E-3</v>
      </c>
      <c r="Q131" s="19">
        <v>1E-3</v>
      </c>
    </row>
    <row r="132" spans="2:17" x14ac:dyDescent="0.2">
      <c r="C132" t="s">
        <v>291</v>
      </c>
      <c r="D132" s="21">
        <v>0.1</v>
      </c>
      <c r="E132" s="22">
        <f t="shared" si="11"/>
        <v>0.15</v>
      </c>
      <c r="F132" s="19">
        <f t="shared" si="52"/>
        <v>0.21999999999999997</v>
      </c>
      <c r="G132" s="19">
        <f t="shared" si="53"/>
        <v>0.15</v>
      </c>
      <c r="H132" s="19">
        <f t="shared" si="54"/>
        <v>0.08</v>
      </c>
      <c r="I132" s="19">
        <f t="shared" si="55"/>
        <v>0.05</v>
      </c>
      <c r="J132" s="19">
        <f t="shared" si="56"/>
        <v>0.04</v>
      </c>
      <c r="K132" s="19">
        <v>0.54</v>
      </c>
      <c r="L132" s="22">
        <v>1.4999999999999999E-2</v>
      </c>
      <c r="M132" s="19">
        <v>2.1999999999999999E-2</v>
      </c>
      <c r="N132" s="19">
        <v>1.4999999999999999E-2</v>
      </c>
      <c r="O132" s="19">
        <v>8.0000000000000002E-3</v>
      </c>
      <c r="P132" s="19">
        <v>5.0000000000000001E-3</v>
      </c>
      <c r="Q132" s="19">
        <v>4.0000000000000001E-3</v>
      </c>
    </row>
    <row r="133" spans="2:17" x14ac:dyDescent="0.2">
      <c r="C133" t="s">
        <v>292</v>
      </c>
      <c r="D133" s="21">
        <v>0.03</v>
      </c>
      <c r="E133" s="22">
        <f t="shared" si="11"/>
        <v>3.1E-2</v>
      </c>
      <c r="F133" s="19">
        <f t="shared" si="52"/>
        <v>0.2</v>
      </c>
      <c r="G133" s="19">
        <f t="shared" si="53"/>
        <v>0.25</v>
      </c>
      <c r="H133" s="19">
        <f t="shared" si="54"/>
        <v>0.21000000000000002</v>
      </c>
      <c r="I133" s="19">
        <f t="shared" si="55"/>
        <v>0.14000000000000001</v>
      </c>
      <c r="J133" s="19">
        <f t="shared" si="56"/>
        <v>0.05</v>
      </c>
      <c r="K133" s="19">
        <v>0.85</v>
      </c>
      <c r="L133" s="22">
        <v>3.0999999999999999E-3</v>
      </c>
      <c r="M133" s="19">
        <v>0.02</v>
      </c>
      <c r="N133" s="19">
        <v>2.5000000000000001E-2</v>
      </c>
      <c r="O133" s="19">
        <v>2.1000000000000001E-2</v>
      </c>
      <c r="P133" s="19">
        <v>1.4E-2</v>
      </c>
      <c r="Q133" s="19">
        <v>5.0000000000000001E-3</v>
      </c>
    </row>
    <row r="134" spans="2:17" x14ac:dyDescent="0.2">
      <c r="C134" t="s">
        <v>293</v>
      </c>
      <c r="D134" s="21">
        <v>0</v>
      </c>
      <c r="E134" s="22">
        <f t="shared" si="11"/>
        <v>7.0000000000000001E-3</v>
      </c>
      <c r="F134" s="19">
        <f t="shared" si="52"/>
        <v>0.05</v>
      </c>
      <c r="G134" s="19">
        <f t="shared" si="53"/>
        <v>0.18</v>
      </c>
      <c r="H134" s="19">
        <f t="shared" si="54"/>
        <v>0.2</v>
      </c>
      <c r="I134" s="19">
        <f t="shared" si="55"/>
        <v>0.17</v>
      </c>
      <c r="J134" s="19">
        <f t="shared" si="56"/>
        <v>0.08</v>
      </c>
      <c r="K134" s="19">
        <v>0.68</v>
      </c>
      <c r="L134" s="22">
        <v>6.9999999999999999E-4</v>
      </c>
      <c r="M134" s="19">
        <v>5.0000000000000001E-3</v>
      </c>
      <c r="N134" s="19">
        <v>1.7999999999999999E-2</v>
      </c>
      <c r="O134" s="19">
        <v>0.02</v>
      </c>
      <c r="P134" s="19">
        <v>1.7000000000000001E-2</v>
      </c>
      <c r="Q134" s="19">
        <v>8.0000000000000002E-3</v>
      </c>
    </row>
    <row r="135" spans="2:17" x14ac:dyDescent="0.2">
      <c r="C135" t="s">
        <v>294</v>
      </c>
      <c r="D135" s="19"/>
      <c r="E135" s="19"/>
      <c r="K135" s="19"/>
      <c r="L135" s="20"/>
      <c r="M135" s="19"/>
      <c r="N135" s="19"/>
      <c r="O135" s="19"/>
      <c r="P135" s="19"/>
      <c r="Q135" s="19"/>
    </row>
    <row r="136" spans="2:17" x14ac:dyDescent="0.2">
      <c r="C136" t="s">
        <v>295</v>
      </c>
      <c r="D136" s="19"/>
      <c r="E136" s="19"/>
      <c r="K136" s="19"/>
      <c r="L136" s="20"/>
      <c r="M136" s="19"/>
      <c r="N136" s="19"/>
      <c r="O136" s="19"/>
      <c r="P136" s="19"/>
      <c r="Q136" s="19"/>
    </row>
    <row r="137" spans="2:17" x14ac:dyDescent="0.2">
      <c r="C137" t="s">
        <v>296</v>
      </c>
      <c r="D137" s="19"/>
      <c r="E137" s="19"/>
      <c r="J137" s="19"/>
      <c r="K137" s="19"/>
      <c r="L137" s="20"/>
      <c r="M137" s="19"/>
      <c r="N137" s="19"/>
      <c r="O137" s="19"/>
      <c r="P137" s="19"/>
      <c r="Q137" s="19"/>
    </row>
    <row r="138" spans="2:17" x14ac:dyDescent="0.2">
      <c r="B138" t="s">
        <v>283</v>
      </c>
      <c r="C138" t="s">
        <v>290</v>
      </c>
      <c r="D138" s="21">
        <v>0.11</v>
      </c>
      <c r="E138" s="22">
        <f t="shared" si="11"/>
        <v>0.08</v>
      </c>
      <c r="F138" s="19">
        <f t="shared" ref="F138:F141" si="57">M138*10</f>
        <v>0.08</v>
      </c>
      <c r="G138" s="19">
        <f t="shared" ref="G138:G141" si="58">N138*10</f>
        <v>0.08</v>
      </c>
      <c r="H138" s="19">
        <f t="shared" ref="H138:H141" si="59">O138*10</f>
        <v>0.08</v>
      </c>
      <c r="I138" s="19">
        <f t="shared" ref="I138:I141" si="60">P138*10</f>
        <v>0.08</v>
      </c>
      <c r="J138" s="19">
        <f t="shared" ref="J138:J141" si="61">Q138*10</f>
        <v>0.08</v>
      </c>
      <c r="K138" s="19">
        <v>0.38</v>
      </c>
      <c r="L138" s="22">
        <v>8.0000000000000002E-3</v>
      </c>
      <c r="M138" s="19">
        <v>8.0000000000000002E-3</v>
      </c>
      <c r="N138" s="19">
        <v>8.0000000000000002E-3</v>
      </c>
      <c r="O138" s="19">
        <v>8.0000000000000002E-3</v>
      </c>
      <c r="P138" s="19">
        <v>8.0000000000000002E-3</v>
      </c>
      <c r="Q138" s="19">
        <v>8.0000000000000002E-3</v>
      </c>
    </row>
    <row r="139" spans="2:17" x14ac:dyDescent="0.2">
      <c r="C139" t="s">
        <v>291</v>
      </c>
      <c r="D139" s="21">
        <v>0.1</v>
      </c>
      <c r="E139" s="22">
        <f t="shared" ref="E139:E141" si="62">L139*10</f>
        <v>0.15</v>
      </c>
      <c r="F139" s="19">
        <f t="shared" si="57"/>
        <v>0.08</v>
      </c>
      <c r="G139" s="19">
        <f t="shared" si="58"/>
        <v>0.08</v>
      </c>
      <c r="H139" s="19">
        <f t="shared" si="59"/>
        <v>0.08</v>
      </c>
      <c r="I139" s="19">
        <f t="shared" si="60"/>
        <v>0.08</v>
      </c>
      <c r="J139" s="19">
        <f t="shared" si="61"/>
        <v>0.08</v>
      </c>
      <c r="K139" s="19">
        <v>0.38</v>
      </c>
      <c r="L139" s="22">
        <v>1.4999999999999999E-2</v>
      </c>
      <c r="M139" s="19">
        <v>8.0000000000000002E-3</v>
      </c>
      <c r="N139" s="19">
        <v>8.0000000000000002E-3</v>
      </c>
      <c r="O139" s="19">
        <v>8.0000000000000002E-3</v>
      </c>
      <c r="P139" s="19">
        <v>8.0000000000000002E-3</v>
      </c>
      <c r="Q139" s="19">
        <v>8.0000000000000002E-3</v>
      </c>
    </row>
    <row r="140" spans="2:17" x14ac:dyDescent="0.2">
      <c r="C140" t="s">
        <v>292</v>
      </c>
      <c r="D140" s="21">
        <v>0.03</v>
      </c>
      <c r="E140" s="22">
        <f t="shared" si="62"/>
        <v>3.1E-2</v>
      </c>
      <c r="F140" s="19">
        <f t="shared" si="57"/>
        <v>0.04</v>
      </c>
      <c r="G140" s="19">
        <f t="shared" si="58"/>
        <v>0.04</v>
      </c>
      <c r="H140" s="19">
        <f t="shared" si="59"/>
        <v>0.04</v>
      </c>
      <c r="I140" s="19">
        <f t="shared" si="60"/>
        <v>0.04</v>
      </c>
      <c r="J140" s="19">
        <f t="shared" si="61"/>
        <v>0.04</v>
      </c>
      <c r="K140" s="19">
        <v>0.2</v>
      </c>
      <c r="L140" s="22">
        <v>3.0999999999999999E-3</v>
      </c>
      <c r="M140" s="19">
        <v>4.0000000000000001E-3</v>
      </c>
      <c r="N140" s="19">
        <v>4.0000000000000001E-3</v>
      </c>
      <c r="O140" s="19">
        <v>4.0000000000000001E-3</v>
      </c>
      <c r="P140" s="19">
        <v>4.0000000000000001E-3</v>
      </c>
      <c r="Q140" s="19">
        <v>4.0000000000000001E-3</v>
      </c>
    </row>
    <row r="141" spans="2:17" x14ac:dyDescent="0.2">
      <c r="C141" t="s">
        <v>293</v>
      </c>
      <c r="D141" s="21">
        <v>0</v>
      </c>
      <c r="E141" s="22">
        <f t="shared" si="62"/>
        <v>7.0000000000000001E-3</v>
      </c>
      <c r="F141" s="19">
        <f t="shared" si="57"/>
        <v>0.02</v>
      </c>
      <c r="G141" s="19">
        <f t="shared" si="58"/>
        <v>0.02</v>
      </c>
      <c r="H141" s="19">
        <f t="shared" si="59"/>
        <v>0.02</v>
      </c>
      <c r="I141" s="19">
        <f t="shared" si="60"/>
        <v>0.02</v>
      </c>
      <c r="J141" s="19">
        <f t="shared" si="61"/>
        <v>0.02</v>
      </c>
      <c r="K141" s="19">
        <v>0.1</v>
      </c>
      <c r="L141" s="22">
        <v>6.9999999999999999E-4</v>
      </c>
      <c r="M141" s="19">
        <v>2E-3</v>
      </c>
      <c r="N141" s="19">
        <v>2E-3</v>
      </c>
      <c r="O141" s="19">
        <v>2E-3</v>
      </c>
      <c r="P141" s="19">
        <v>2E-3</v>
      </c>
      <c r="Q141" s="19">
        <v>2E-3</v>
      </c>
    </row>
    <row r="142" spans="2:17" x14ac:dyDescent="0.2">
      <c r="C142" t="s">
        <v>294</v>
      </c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</row>
    <row r="143" spans="2:17" x14ac:dyDescent="0.2">
      <c r="C143" t="s">
        <v>295</v>
      </c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</row>
    <row r="144" spans="2:17" x14ac:dyDescent="0.2">
      <c r="C144" t="s">
        <v>296</v>
      </c>
      <c r="D144" s="19"/>
      <c r="E144" s="19"/>
      <c r="F144" s="19"/>
      <c r="G144" s="19"/>
      <c r="H144" s="19"/>
      <c r="I144" s="19"/>
      <c r="J144" s="19"/>
      <c r="K144" s="19"/>
    </row>
  </sheetData>
  <pageMargins left="0.7" right="0.7" top="0.75" bottom="0.75" header="0.3" footer="0.3"/>
  <pageSetup paperSize="9" orientation="portrait" horizontalDpi="0" verticalDpi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ARCHITECTURE</vt:lpstr>
      <vt:lpstr>HVAC</vt:lpstr>
      <vt:lpstr>THERMAL</vt:lpstr>
      <vt:lpstr>INDOOR_COMFORT</vt:lpstr>
      <vt:lpstr>INTERNAL_LOADS</vt:lpstr>
      <vt:lpstr>EMBODIED_ENERGY</vt:lpstr>
      <vt:lpstr>EMBODIED_EMISSIONS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Microsoft Office User</cp:lastModifiedBy>
  <dcterms:created xsi:type="dcterms:W3CDTF">2016-05-11T05:33:26Z</dcterms:created>
  <dcterms:modified xsi:type="dcterms:W3CDTF">2016-11-01T17:59:35Z</dcterms:modified>
</cp:coreProperties>
</file>