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CH/Archetypes/"/>
    </mc:Choice>
  </mc:AlternateContent>
  <bookViews>
    <workbookView xWindow="0" yWindow="460" windowWidth="38400" windowHeight="21980" tabRatio="785" activeTab="7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  <sheet name="Sheet1" sheetId="8" r:id="rId8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8" l="1"/>
  <c r="T9" i="8"/>
  <c r="T10" i="8"/>
  <c r="T11" i="8"/>
  <c r="T12" i="8"/>
  <c r="T13" i="8"/>
  <c r="T14" i="8"/>
  <c r="T15" i="8"/>
  <c r="T16" i="8"/>
  <c r="T7" i="8"/>
  <c r="T6" i="8"/>
  <c r="L74" i="8"/>
  <c r="L73" i="8"/>
  <c r="L72" i="8"/>
  <c r="L71" i="8"/>
  <c r="L70" i="8"/>
  <c r="L69" i="8"/>
  <c r="L68" i="8"/>
  <c r="E71" i="8"/>
  <c r="E70" i="8"/>
  <c r="D70" i="8"/>
  <c r="E69" i="8"/>
  <c r="D69" i="8"/>
  <c r="E68" i="8"/>
  <c r="D68" i="8"/>
  <c r="L39" i="8"/>
  <c r="L38" i="8"/>
  <c r="L37" i="8"/>
  <c r="L36" i="8"/>
  <c r="L35" i="8"/>
  <c r="L34" i="8"/>
  <c r="L33" i="8"/>
  <c r="E36" i="8"/>
  <c r="E35" i="8"/>
  <c r="E34" i="8"/>
  <c r="D35" i="8"/>
  <c r="D34" i="8"/>
  <c r="E33" i="8"/>
  <c r="D33" i="8"/>
  <c r="L67" i="8"/>
  <c r="L66" i="8"/>
  <c r="L65" i="8"/>
  <c r="L64" i="8"/>
  <c r="L63" i="8"/>
  <c r="L62" i="8"/>
  <c r="L61" i="8"/>
  <c r="L32" i="8"/>
  <c r="L31" i="8"/>
  <c r="L30" i="8"/>
  <c r="L29" i="8"/>
  <c r="L28" i="8"/>
  <c r="L27" i="8"/>
  <c r="L26" i="8"/>
  <c r="E28" i="8"/>
  <c r="E27" i="8"/>
  <c r="E26" i="8"/>
  <c r="E29" i="8"/>
  <c r="D28" i="8"/>
  <c r="D27" i="8"/>
  <c r="D26" i="8"/>
  <c r="E64" i="8"/>
  <c r="E63" i="8"/>
  <c r="E61" i="8"/>
  <c r="D63" i="8"/>
  <c r="E62" i="8"/>
  <c r="D61" i="8"/>
  <c r="D62" i="8"/>
  <c r="L53" i="8"/>
  <c r="L52" i="8"/>
  <c r="L51" i="8"/>
  <c r="L50" i="8"/>
  <c r="L49" i="8"/>
  <c r="L48" i="8"/>
  <c r="L47" i="8"/>
  <c r="E14" i="8"/>
  <c r="D14" i="8"/>
  <c r="E13" i="8"/>
  <c r="D13" i="8"/>
  <c r="E12" i="8"/>
  <c r="D12" i="8"/>
  <c r="D49" i="8"/>
  <c r="E49" i="8"/>
  <c r="E48" i="8"/>
  <c r="D48" i="8"/>
  <c r="E47" i="8"/>
  <c r="D47" i="8"/>
  <c r="L18" i="8"/>
  <c r="L17" i="8"/>
  <c r="L16" i="8"/>
  <c r="L15" i="8"/>
  <c r="L14" i="8"/>
  <c r="L13" i="8"/>
  <c r="L12" i="8"/>
  <c r="L46" i="8"/>
  <c r="L45" i="8"/>
  <c r="L44" i="8"/>
  <c r="L43" i="8"/>
  <c r="L42" i="8"/>
  <c r="L41" i="8"/>
  <c r="L40" i="8"/>
  <c r="L11" i="8"/>
  <c r="L10" i="8"/>
  <c r="L9" i="8"/>
  <c r="L8" i="8"/>
  <c r="L7" i="8"/>
  <c r="L6" i="8"/>
  <c r="L5" i="8"/>
  <c r="E40" i="8"/>
  <c r="E42" i="8"/>
  <c r="E41" i="8"/>
  <c r="D41" i="8"/>
  <c r="D40" i="8"/>
  <c r="E43" i="8"/>
  <c r="D42" i="8"/>
  <c r="E8" i="8"/>
  <c r="E7" i="8"/>
  <c r="E6" i="8"/>
  <c r="E5" i="8"/>
  <c r="D7" i="8"/>
  <c r="D6" i="8"/>
  <c r="D5" i="8"/>
  <c r="L25" i="8"/>
  <c r="L24" i="8"/>
  <c r="L23" i="8"/>
  <c r="L22" i="8"/>
  <c r="L21" i="8"/>
  <c r="L20" i="8"/>
  <c r="L19" i="8"/>
  <c r="L60" i="8"/>
  <c r="L59" i="8"/>
  <c r="L58" i="8"/>
  <c r="E21" i="8"/>
  <c r="D21" i="8"/>
  <c r="D20" i="8"/>
  <c r="E20" i="8"/>
  <c r="L57" i="8"/>
  <c r="L56" i="8"/>
  <c r="L54" i="8"/>
  <c r="E19" i="8"/>
  <c r="D19" i="8"/>
  <c r="E56" i="8"/>
  <c r="D56" i="8"/>
  <c r="E54" i="8"/>
  <c r="D54" i="8"/>
  <c r="D55" i="8"/>
  <c r="L55" i="8"/>
  <c r="E55" i="8"/>
  <c r="E141" i="8"/>
  <c r="E140" i="8"/>
  <c r="E139" i="8"/>
  <c r="E138" i="8"/>
  <c r="E134" i="8"/>
  <c r="E133" i="8"/>
  <c r="E132" i="8"/>
  <c r="E131" i="8"/>
  <c r="E127" i="8"/>
  <c r="E126" i="8"/>
  <c r="E125" i="8"/>
  <c r="E124" i="8"/>
  <c r="E120" i="8"/>
  <c r="E119" i="8"/>
  <c r="E118" i="8"/>
  <c r="E117" i="8"/>
  <c r="E113" i="8"/>
  <c r="E112" i="8"/>
  <c r="E111" i="8"/>
  <c r="E110" i="8"/>
  <c r="E106" i="8"/>
  <c r="E105" i="8"/>
  <c r="E104" i="8"/>
  <c r="E103" i="8"/>
  <c r="E99" i="8"/>
  <c r="E98" i="8"/>
  <c r="E97" i="8"/>
  <c r="E96" i="8"/>
  <c r="E92" i="8"/>
  <c r="E91" i="8"/>
  <c r="E90" i="8"/>
  <c r="E89" i="8"/>
  <c r="E85" i="8"/>
  <c r="E84" i="8"/>
  <c r="E83" i="8"/>
  <c r="E82" i="8"/>
  <c r="E78" i="8"/>
  <c r="E77" i="8"/>
  <c r="E76" i="8"/>
  <c r="E75" i="8"/>
  <c r="J141" i="8"/>
  <c r="I141" i="8"/>
  <c r="H141" i="8"/>
  <c r="G141" i="8"/>
  <c r="F141" i="8"/>
  <c r="J140" i="8"/>
  <c r="I140" i="8"/>
  <c r="H140" i="8"/>
  <c r="G140" i="8"/>
  <c r="F140" i="8"/>
  <c r="J139" i="8"/>
  <c r="I139" i="8"/>
  <c r="H139" i="8"/>
  <c r="G139" i="8"/>
  <c r="F139" i="8"/>
  <c r="J138" i="8"/>
  <c r="I138" i="8"/>
  <c r="H138" i="8"/>
  <c r="G138" i="8"/>
  <c r="F138" i="8"/>
  <c r="J134" i="8"/>
  <c r="I134" i="8"/>
  <c r="H134" i="8"/>
  <c r="G134" i="8"/>
  <c r="F134" i="8"/>
  <c r="J133" i="8"/>
  <c r="I133" i="8"/>
  <c r="H133" i="8"/>
  <c r="G133" i="8"/>
  <c r="F133" i="8"/>
  <c r="J132" i="8"/>
  <c r="I132" i="8"/>
  <c r="H132" i="8"/>
  <c r="G132" i="8"/>
  <c r="F132" i="8"/>
  <c r="J131" i="8"/>
  <c r="I131" i="8"/>
  <c r="H131" i="8"/>
  <c r="G131" i="8"/>
  <c r="F131" i="8"/>
  <c r="J127" i="8"/>
  <c r="I127" i="8"/>
  <c r="H127" i="8"/>
  <c r="G127" i="8"/>
  <c r="F127" i="8"/>
  <c r="J126" i="8"/>
  <c r="I126" i="8"/>
  <c r="H126" i="8"/>
  <c r="G126" i="8"/>
  <c r="F126" i="8"/>
  <c r="J125" i="8"/>
  <c r="I125" i="8"/>
  <c r="H125" i="8"/>
  <c r="G125" i="8"/>
  <c r="F125" i="8"/>
  <c r="J124" i="8"/>
  <c r="I124" i="8"/>
  <c r="H124" i="8"/>
  <c r="G124" i="8"/>
  <c r="F124" i="8"/>
  <c r="J120" i="8"/>
  <c r="I120" i="8"/>
  <c r="H120" i="8"/>
  <c r="G120" i="8"/>
  <c r="F120" i="8"/>
  <c r="J119" i="8"/>
  <c r="I119" i="8"/>
  <c r="H119" i="8"/>
  <c r="G119" i="8"/>
  <c r="F119" i="8"/>
  <c r="J118" i="8"/>
  <c r="I118" i="8"/>
  <c r="H118" i="8"/>
  <c r="G118" i="8"/>
  <c r="F118" i="8"/>
  <c r="J117" i="8"/>
  <c r="I117" i="8"/>
  <c r="H117" i="8"/>
  <c r="G117" i="8"/>
  <c r="F117" i="8"/>
  <c r="J113" i="8"/>
  <c r="I113" i="8"/>
  <c r="H113" i="8"/>
  <c r="G113" i="8"/>
  <c r="F113" i="8"/>
  <c r="J112" i="8"/>
  <c r="I112" i="8"/>
  <c r="H112" i="8"/>
  <c r="G112" i="8"/>
  <c r="F112" i="8"/>
  <c r="J111" i="8"/>
  <c r="I111" i="8"/>
  <c r="H111" i="8"/>
  <c r="G111" i="8"/>
  <c r="F111" i="8"/>
  <c r="J110" i="8"/>
  <c r="I110" i="8"/>
  <c r="H110" i="8"/>
  <c r="G110" i="8"/>
  <c r="F110" i="8"/>
  <c r="J106" i="8"/>
  <c r="I106" i="8"/>
  <c r="H106" i="8"/>
  <c r="G106" i="8"/>
  <c r="F106" i="8"/>
  <c r="J105" i="8"/>
  <c r="I105" i="8"/>
  <c r="H105" i="8"/>
  <c r="G105" i="8"/>
  <c r="F105" i="8"/>
  <c r="J104" i="8"/>
  <c r="I104" i="8"/>
  <c r="H104" i="8"/>
  <c r="G104" i="8"/>
  <c r="F104" i="8"/>
  <c r="J103" i="8"/>
  <c r="I103" i="8"/>
  <c r="H103" i="8"/>
  <c r="G103" i="8"/>
  <c r="F103" i="8"/>
  <c r="J99" i="8"/>
  <c r="I99" i="8"/>
  <c r="H99" i="8"/>
  <c r="G99" i="8"/>
  <c r="F99" i="8"/>
  <c r="J98" i="8"/>
  <c r="I98" i="8"/>
  <c r="H98" i="8"/>
  <c r="G98" i="8"/>
  <c r="F98" i="8"/>
  <c r="J97" i="8"/>
  <c r="I97" i="8"/>
  <c r="H97" i="8"/>
  <c r="G97" i="8"/>
  <c r="F97" i="8"/>
  <c r="J96" i="8"/>
  <c r="I96" i="8"/>
  <c r="H96" i="8"/>
  <c r="G96" i="8"/>
  <c r="F96" i="8"/>
  <c r="J92" i="8"/>
  <c r="I92" i="8"/>
  <c r="H92" i="8"/>
  <c r="G92" i="8"/>
  <c r="F92" i="8"/>
  <c r="J91" i="8"/>
  <c r="I91" i="8"/>
  <c r="H91" i="8"/>
  <c r="G91" i="8"/>
  <c r="F91" i="8"/>
  <c r="J90" i="8"/>
  <c r="I90" i="8"/>
  <c r="H90" i="8"/>
  <c r="G90" i="8"/>
  <c r="F90" i="8"/>
  <c r="J89" i="8"/>
  <c r="I89" i="8"/>
  <c r="H89" i="8"/>
  <c r="G89" i="8"/>
  <c r="F89" i="8"/>
  <c r="J85" i="8"/>
  <c r="I85" i="8"/>
  <c r="H85" i="8"/>
  <c r="G85" i="8"/>
  <c r="F85" i="8"/>
  <c r="J84" i="8"/>
  <c r="I84" i="8"/>
  <c r="H84" i="8"/>
  <c r="G84" i="8"/>
  <c r="F84" i="8"/>
  <c r="J83" i="8"/>
  <c r="I83" i="8"/>
  <c r="H83" i="8"/>
  <c r="G83" i="8"/>
  <c r="F83" i="8"/>
  <c r="J82" i="8"/>
  <c r="I82" i="8"/>
  <c r="H82" i="8"/>
  <c r="G82" i="8"/>
  <c r="F82" i="8"/>
  <c r="J78" i="8"/>
  <c r="I78" i="8"/>
  <c r="H78" i="8"/>
  <c r="G78" i="8"/>
  <c r="F78" i="8"/>
  <c r="J77" i="8"/>
  <c r="I77" i="8"/>
  <c r="H77" i="8"/>
  <c r="G77" i="8"/>
  <c r="F77" i="8"/>
  <c r="J76" i="8"/>
  <c r="I76" i="8"/>
  <c r="H76" i="8"/>
  <c r="G76" i="8"/>
  <c r="F76" i="8"/>
  <c r="J75" i="8"/>
  <c r="I75" i="8"/>
  <c r="H75" i="8"/>
  <c r="G75" i="8"/>
  <c r="F75" i="8"/>
  <c r="Q74" i="8"/>
  <c r="P74" i="8"/>
  <c r="O74" i="8"/>
  <c r="N74" i="8"/>
  <c r="M74" i="8"/>
  <c r="Q73" i="8"/>
  <c r="P73" i="8"/>
  <c r="O73" i="8"/>
  <c r="N73" i="8"/>
  <c r="M73" i="8"/>
  <c r="Q72" i="8"/>
  <c r="P72" i="8"/>
  <c r="O72" i="8"/>
  <c r="N72" i="8"/>
  <c r="M7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Q61" i="8"/>
  <c r="P61" i="8"/>
  <c r="O61" i="8"/>
  <c r="N61" i="8"/>
  <c r="M61" i="8"/>
  <c r="Q60" i="8"/>
  <c r="P60" i="8"/>
  <c r="O60" i="8"/>
  <c r="N60" i="8"/>
  <c r="M60" i="8"/>
  <c r="Q59" i="8"/>
  <c r="P59" i="8"/>
  <c r="O59" i="8"/>
  <c r="N59" i="8"/>
  <c r="M59" i="8"/>
  <c r="Q58" i="8"/>
  <c r="P58" i="8"/>
  <c r="O58" i="8"/>
  <c r="N58" i="8"/>
  <c r="M58" i="8"/>
  <c r="Q57" i="8"/>
  <c r="P57" i="8"/>
  <c r="O57" i="8"/>
  <c r="N57" i="8"/>
  <c r="M57" i="8"/>
  <c r="Q56" i="8"/>
  <c r="P56" i="8"/>
  <c r="O56" i="8"/>
  <c r="N56" i="8"/>
  <c r="M56" i="8"/>
  <c r="Q55" i="8"/>
  <c r="P55" i="8"/>
  <c r="O55" i="8"/>
  <c r="N55" i="8"/>
  <c r="M55" i="8"/>
  <c r="Q54" i="8"/>
  <c r="P54" i="8"/>
  <c r="O54" i="8"/>
  <c r="N54" i="8"/>
  <c r="M54" i="8"/>
  <c r="Q53" i="8"/>
  <c r="P53" i="8"/>
  <c r="O53" i="8"/>
  <c r="N53" i="8"/>
  <c r="M53" i="8"/>
  <c r="Q52" i="8"/>
  <c r="P52" i="8"/>
  <c r="O52" i="8"/>
  <c r="N52" i="8"/>
  <c r="M52" i="8"/>
  <c r="Q51" i="8"/>
  <c r="P51" i="8"/>
  <c r="O51" i="8"/>
  <c r="N51" i="8"/>
  <c r="M51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Q45" i="8"/>
  <c r="P45" i="8"/>
  <c r="O45" i="8"/>
  <c r="N45" i="8"/>
  <c r="M45" i="8"/>
  <c r="Q44" i="8"/>
  <c r="P44" i="8"/>
  <c r="O44" i="8"/>
  <c r="N44" i="8"/>
  <c r="M44" i="8"/>
  <c r="Q43" i="8"/>
  <c r="P43" i="8"/>
  <c r="O43" i="8"/>
  <c r="N43" i="8"/>
  <c r="M43" i="8"/>
  <c r="Q42" i="8"/>
  <c r="P42" i="8"/>
  <c r="O42" i="8"/>
  <c r="N42" i="8"/>
  <c r="M42" i="8"/>
  <c r="Q41" i="8"/>
  <c r="P41" i="8"/>
  <c r="O41" i="8"/>
  <c r="N41" i="8"/>
  <c r="M41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Q35" i="8"/>
  <c r="P35" i="8"/>
  <c r="O35" i="8"/>
  <c r="N35" i="8"/>
  <c r="M35" i="8"/>
  <c r="Q34" i="8"/>
  <c r="P34" i="8"/>
  <c r="O34" i="8"/>
  <c r="N34" i="8"/>
  <c r="M34" i="8"/>
  <c r="Q33" i="8"/>
  <c r="P33" i="8"/>
  <c r="O33" i="8"/>
  <c r="N33" i="8"/>
  <c r="M33" i="8"/>
  <c r="Q32" i="8"/>
  <c r="P32" i="8"/>
  <c r="O32" i="8"/>
  <c r="N32" i="8"/>
  <c r="M32" i="8"/>
  <c r="Q31" i="8"/>
  <c r="P31" i="8"/>
  <c r="O31" i="8"/>
  <c r="N31" i="8"/>
  <c r="M31" i="8"/>
  <c r="Q30" i="8"/>
  <c r="P30" i="8"/>
  <c r="O30" i="8"/>
  <c r="N30" i="8"/>
  <c r="M30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Q25" i="8"/>
  <c r="P25" i="8"/>
  <c r="O25" i="8"/>
  <c r="N25" i="8"/>
  <c r="M25" i="8"/>
  <c r="Q24" i="8"/>
  <c r="P24" i="8"/>
  <c r="O24" i="8"/>
  <c r="N24" i="8"/>
  <c r="M24" i="8"/>
  <c r="Q23" i="8"/>
  <c r="P23" i="8"/>
  <c r="O23" i="8"/>
  <c r="N23" i="8"/>
  <c r="M23" i="8"/>
  <c r="Q22" i="8"/>
  <c r="P22" i="8"/>
  <c r="O22" i="8"/>
  <c r="N22" i="8"/>
  <c r="M22" i="8"/>
  <c r="Q21" i="8"/>
  <c r="P21" i="8"/>
  <c r="O21" i="8"/>
  <c r="N21" i="8"/>
  <c r="M21" i="8"/>
  <c r="Q20" i="8"/>
  <c r="P20" i="8"/>
  <c r="O20" i="8"/>
  <c r="N20" i="8"/>
  <c r="M20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Q15" i="8"/>
  <c r="P15" i="8"/>
  <c r="O15" i="8"/>
  <c r="N15" i="8"/>
  <c r="M15" i="8"/>
  <c r="Q14" i="8"/>
  <c r="P14" i="8"/>
  <c r="O14" i="8"/>
  <c r="N14" i="8"/>
  <c r="M14" i="8"/>
  <c r="Q13" i="8"/>
  <c r="P13" i="8"/>
  <c r="O13" i="8"/>
  <c r="N13" i="8"/>
  <c r="M13" i="8"/>
  <c r="Q12" i="8"/>
  <c r="P12" i="8"/>
  <c r="O12" i="8"/>
  <c r="N12" i="8"/>
  <c r="M12" i="8"/>
  <c r="Q11" i="8"/>
  <c r="P11" i="8"/>
  <c r="O11" i="8"/>
  <c r="N11" i="8"/>
  <c r="M11" i="8"/>
  <c r="Q10" i="8"/>
  <c r="P10" i="8"/>
  <c r="O10" i="8"/>
  <c r="N10" i="8"/>
  <c r="M10" i="8"/>
  <c r="Q9" i="8"/>
  <c r="P9" i="8"/>
  <c r="O9" i="8"/>
  <c r="N9" i="8"/>
  <c r="M9" i="8"/>
  <c r="Q8" i="8"/>
  <c r="P8" i="8"/>
  <c r="O8" i="8"/>
  <c r="N8" i="8"/>
  <c r="M8" i="8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comments1.xml><?xml version="1.0" encoding="utf-8"?>
<comments xmlns="http://schemas.openxmlformats.org/spreadsheetml/2006/main">
  <authors>
    <author>Microsoft Office User</author>
  </authors>
  <commentList>
    <comment ref="D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p.32</t>
        </r>
      </text>
    </comment>
    <comment ref="D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p.33</t>
        </r>
      </text>
    </comment>
    <comment ref="D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p.34</t>
        </r>
      </text>
    </comment>
    <comment ref="D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p.35</t>
        </r>
      </text>
    </comment>
    <comment ref="D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p.36</t>
        </r>
      </text>
    </comment>
    <comment ref="D4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p.32</t>
        </r>
      </text>
    </comment>
    <comment ref="D4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p.33</t>
        </r>
      </text>
    </comment>
    <comment ref="D5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p.34</t>
        </r>
      </text>
    </comment>
    <comment ref="D6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p.35</t>
        </r>
      </text>
    </comment>
    <comment ref="D6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p.36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Estimate for entire building GPM p. 69</t>
        </r>
      </text>
    </comment>
    <comment ref="D1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Estimate for entire building GPM p. 69</t>
        </r>
      </text>
    </comment>
  </commentList>
</comments>
</file>

<file path=xl/sharedStrings.xml><?xml version="1.0" encoding="utf-8"?>
<sst xmlns="http://schemas.openxmlformats.org/spreadsheetml/2006/main" count="4459" uniqueCount="305">
  <si>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</si>
  <si>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</si>
  <si>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</si>
  <si>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</si>
  <si>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</si>
  <si>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</si>
  <si>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</si>
  <si>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</si>
  <si>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</si>
  <si>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</si>
  <si>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</si>
  <si>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</si>
  <si>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</si>
  <si>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</si>
  <si>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</si>
  <si>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</si>
  <si>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</si>
  <si>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</si>
  <si>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</si>
  <si>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</si>
  <si>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</si>
  <si>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</si>
  <si>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</si>
  <si>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</si>
  <si>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</si>
  <si>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</si>
  <si>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</si>
  <si>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</si>
  <si>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</si>
  <si>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</si>
  <si>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</si>
  <si>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</si>
  <si>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</si>
  <si>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</si>
  <si>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</si>
  <si>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</si>
  <si>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</si>
  <si>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</si>
  <si>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</si>
  <si>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</si>
  <si>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</si>
  <si>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</si>
  <si>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</si>
  <si>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</si>
  <si>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</si>
  <si>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</si>
  <si>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</si>
  <si>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</si>
  <si>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</si>
  <si>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</si>
  <si>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</si>
  <si>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</si>
  <si>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</si>
  <si>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</si>
  <si>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</si>
  <si>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</si>
  <si>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</si>
  <si>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</si>
  <si>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</si>
  <si>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</si>
  <si>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</si>
  <si>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</si>
  <si>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</si>
  <si>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</si>
  <si>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</si>
  <si>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</si>
  <si>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</si>
  <si>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</si>
  <si>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</si>
  <si>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</si>
  <si>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</si>
  <si>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</si>
  <si>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</si>
  <si>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</si>
  <si>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</si>
  <si>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</si>
  <si>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</si>
  <si>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</si>
  <si>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</si>
  <si>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</si>
  <si>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</si>
  <si>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</si>
  <si>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</si>
  <si>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</si>
  <si>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</si>
  <si>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</si>
  <si>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</si>
  <si>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</si>
  <si>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</si>
  <si>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</si>
  <si>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</si>
  <si>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</si>
  <si>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</si>
  <si>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</si>
  <si>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</si>
  <si>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</si>
  <si>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</si>
  <si>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</si>
  <si>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</si>
  <si>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</si>
  <si>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</si>
  <si>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</si>
  <si>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</si>
  <si>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</si>
  <si>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</si>
  <si>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</si>
  <si>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</si>
  <si>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</si>
  <si>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</si>
  <si>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</si>
  <si>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</si>
  <si>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</si>
  <si>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</si>
  <si>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</si>
  <si>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</si>
  <si>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</si>
  <si>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</si>
  <si>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</si>
  <si>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</si>
  <si>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</si>
  <si>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</si>
  <si>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</si>
  <si>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</si>
  <si>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</si>
  <si>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</si>
  <si>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</si>
  <si>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</si>
  <si>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</si>
  <si>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</si>
  <si>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</si>
  <si>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</si>
  <si>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</si>
  <si>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</si>
  <si>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</si>
  <si>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</si>
  <si>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</si>
  <si>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</si>
  <si>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</si>
  <si>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</si>
  <si>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</si>
  <si>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</si>
  <si>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</si>
  <si>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</si>
  <si>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</si>
  <si>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</si>
  <si>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</si>
  <si>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</si>
  <si>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</si>
  <si>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</si>
  <si>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</si>
  <si>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</si>
  <si>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</si>
  <si>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</si>
  <si>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</si>
  <si>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</si>
  <si>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</si>
  <si>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</si>
  <si>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</si>
  <si>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</si>
  <si>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</si>
  <si>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</si>
  <si>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</si>
  <si>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</si>
  <si>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</si>
  <si>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</si>
  <si>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</si>
  <si>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</si>
  <si>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</si>
  <si>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</si>
  <si>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</si>
  <si>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</si>
  <si>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</si>
  <si>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</si>
  <si>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</si>
  <si>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</si>
  <si>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</si>
  <si>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</si>
  <si>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</si>
  <si>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</si>
  <si>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</si>
  <si>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</si>
  <si>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</si>
  <si>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</si>
  <si>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</si>
  <si>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</si>
  <si>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</si>
  <si>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</si>
  <si>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</si>
  <si>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</si>
  <si>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</si>
  <si>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</si>
  <si>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</si>
  <si>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</si>
  <si>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</si>
  <si>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</si>
  <si>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</si>
  <si>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</si>
  <si>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</si>
  <si>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</si>
  <si>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</si>
  <si>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</si>
  <si>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</si>
  <si>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</si>
  <si>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</si>
  <si>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</si>
  <si>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</si>
  <si>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</si>
  <si>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</si>
  <si>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</si>
  <si>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</si>
  <si>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</si>
  <si>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</si>
  <si>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</si>
  <si>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</si>
  <si>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</si>
  <si>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</si>
  <si>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</si>
  <si>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</si>
  <si>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</si>
  <si>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</si>
  <si>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</si>
  <si>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</si>
  <si>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</si>
  <si>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</si>
  <si>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</si>
  <si>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</si>
  <si>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</si>
  <si>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</si>
  <si>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</si>
  <si>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</si>
  <si>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</si>
  <si>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</si>
  <si>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</si>
  <si>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</si>
  <si>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</si>
  <si>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</si>
  <si>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</si>
  <si>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</si>
  <si>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</si>
  <si>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</si>
  <si>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</si>
  <si>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</si>
  <si>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</si>
  <si>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</si>
  <si>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</si>
  <si>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</si>
  <si>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</si>
  <si>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</si>
  <si>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</si>
  <si>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</si>
  <si>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</si>
  <si>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</si>
  <si>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</si>
  <si>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</si>
  <si>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</si>
  <si>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</si>
  <si>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</si>
  <si>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</si>
  <si>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</si>
  <si>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</si>
  <si>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</si>
  <si>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</si>
  <si>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</si>
  <si>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</si>
  <si>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</si>
  <si>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</si>
  <si>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</si>
  <si>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</si>
  <si>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</si>
  <si>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</si>
  <si>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</si>
  <si>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</si>
  <si>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</si>
  <si>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</si>
  <si>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</si>
  <si>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</si>
  <si>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</si>
  <si>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</si>
  <si>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</si>
  <si>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</si>
  <si>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Flachdach</t>
  </si>
  <si>
    <t>Steildach</t>
  </si>
  <si>
    <t>Fenster</t>
  </si>
  <si>
    <t>Boden</t>
  </si>
  <si>
    <t>Bauteil</t>
  </si>
  <si>
    <t>Bauperiode</t>
  </si>
  <si>
    <t>2000-2010</t>
  </si>
  <si>
    <t>2010-2020</t>
  </si>
  <si>
    <t>2030-2040</t>
  </si>
  <si>
    <t>2040-2050</t>
  </si>
  <si>
    <t>&lt;1947</t>
  </si>
  <si>
    <t>1947-75</t>
  </si>
  <si>
    <t>1976-85</t>
  </si>
  <si>
    <t>1986-2005</t>
  </si>
  <si>
    <t>2006-2020</t>
  </si>
  <si>
    <t>2021-2035</t>
  </si>
  <si>
    <t>2036-2050</t>
  </si>
  <si>
    <t>Wand</t>
  </si>
  <si>
    <t>Kumuliert 2000-2050</t>
  </si>
  <si>
    <t>Type</t>
  </si>
  <si>
    <t>1990-2000</t>
  </si>
  <si>
    <t>vor 1990 kumm.</t>
  </si>
  <si>
    <t>Erneuerungsperiode pro Jahr</t>
  </si>
  <si>
    <t>Erneuerungsperiode kumm.</t>
  </si>
  <si>
    <t>BÜRO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</si>
</sst>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165" fontId="0" fillId="0" borderId="0" xfId="0" applyNumberFormat="1"/>
    <xf numFmtId="166" fontId="0" fillId="0" borderId="0" xfId="0" applyNumberFormat="1"/>
    <xf numFmtId="165" fontId="18" fillId="8" borderId="8" xfId="15" applyNumberFormat="1" applyFont="1"/>
    <xf numFmtId="166" fontId="18" fillId="8" borderId="8" xfId="15" applyNumberFormat="1" applyFont="1"/>
    <xf numFmtId="165" fontId="18" fillId="35" borderId="8" xfId="15" applyNumberFormat="1" applyFont="1" applyFill="1"/>
    <xf numFmtId="166" fontId="18" fillId="35" borderId="8" xfId="15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7" workbookViewId="0">
      <selection activeCell="S17" sqref="S17"/>
    </sheetView>
  </sheetViews>
  <sheetFormatPr baseColWidth="10" defaultColWidth="9.1640625" defaultRowHeight="15" x14ac:dyDescent="0.2"/>
  <cols>
    <col min="1" max="1" width="18.1640625" style="17" bestFit="1" customWidth="1"/>
    <col min="2" max="2" width="13.1640625" style="4" customWidth="1"/>
    <col min="3" max="3" width="12.1640625" style="4" bestFit="1" customWidth="1"/>
    <col min="4" max="4" width="10.83203125" style="4" customWidth="1"/>
    <col min="5" max="5" width="12.6640625" style="4" bestFit="1" customWidth="1"/>
    <col min="6" max="9" width="10.6640625" style="1" bestFit="1" customWidth="1"/>
    <col min="10" max="12" width="12.6640625" style="4" bestFit="1" customWidth="1"/>
    <col min="13" max="16384" width="9.1640625" style="1"/>
  </cols>
  <sheetData>
    <row r="1" spans="1:12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2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2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2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2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2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2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2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2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2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2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2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2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2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2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2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2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2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2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2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2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2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2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2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2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2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2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2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2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2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2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2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2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2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2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2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2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2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2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2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2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2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2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2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2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2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2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2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2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2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2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2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2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2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2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2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2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2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2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2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2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2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2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2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2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2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2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2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2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2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2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2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2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2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2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2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2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2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2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zoomScalePageLayoutView="85" workbookViewId="0">
      <selection activeCell="A43" sqref="A43:XFD50"/>
    </sheetView>
  </sheetViews>
  <sheetFormatPr baseColWidth="10" defaultColWidth="9.1640625" defaultRowHeight="15" x14ac:dyDescent="0.2"/>
  <cols>
    <col min="1" max="1" width="17" style="17" bestFit="1" customWidth="1"/>
    <col min="2" max="2" width="12" style="4" bestFit="1" customWidth="1"/>
    <col min="3" max="3" width="9.6640625" style="4" bestFit="1" customWidth="1"/>
    <col min="4" max="5" width="9.1640625" style="4"/>
    <col min="6" max="6" width="9.83203125" style="4" bestFit="1" customWidth="1"/>
    <col min="7" max="7" width="8.83203125" style="4" bestFit="1" customWidth="1"/>
    <col min="8" max="16384" width="9.1640625" style="1"/>
  </cols>
  <sheetData>
    <row r="1" spans="1:7" x14ac:dyDescent="0.2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zoomScalePageLayoutView="85" workbookViewId="0">
      <selection activeCell="K1" sqref="K1:K1048576"/>
    </sheetView>
  </sheetViews>
  <sheetFormatPr baseColWidth="10" defaultColWidth="9.1640625" defaultRowHeight="15" x14ac:dyDescent="0.2"/>
  <cols>
    <col min="1" max="1" width="17" style="17" bestFit="1" customWidth="1"/>
    <col min="2" max="2" width="12" style="4" bestFit="1" customWidth="1"/>
    <col min="3" max="3" width="9.6640625" style="4" bestFit="1" customWidth="1"/>
    <col min="4" max="5" width="5" style="4" bestFit="1" customWidth="1"/>
    <col min="6" max="6" width="9.1640625" style="4"/>
    <col min="7" max="7" width="9.1640625" style="4" customWidth="1"/>
    <col min="8" max="8" width="8.33203125" style="4" customWidth="1"/>
    <col min="9" max="9" width="8.6640625" style="4" customWidth="1"/>
    <col min="10" max="10" width="8.33203125" style="4" customWidth="1"/>
    <col min="11" max="11" width="8.83203125" customWidth="1"/>
    <col min="12" max="16384" width="9.1640625" style="1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zoomScalePageLayoutView="85" workbookViewId="0">
      <selection activeCell="D3" sqref="D3"/>
    </sheetView>
  </sheetViews>
  <sheetFormatPr baseColWidth="10" defaultColWidth="9.1640625" defaultRowHeight="15" x14ac:dyDescent="0.2"/>
  <cols>
    <col min="1" max="1" width="15.33203125" style="4" bestFit="1" customWidth="1"/>
    <col min="2" max="2" width="10.83203125" style="1" customWidth="1"/>
    <col min="3" max="3" width="10.66406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zoomScalePageLayoutView="85" workbookViewId="0">
      <selection activeCell="J12" sqref="J12"/>
    </sheetView>
  </sheetViews>
  <sheetFormatPr baseColWidth="10" defaultColWidth="9.1640625" defaultRowHeight="15" x14ac:dyDescent="0.2"/>
  <cols>
    <col min="1" max="1" width="15.33203125" style="4" bestFit="1" customWidth="1"/>
    <col min="2" max="2" width="8.33203125" style="1" customWidth="1"/>
    <col min="3" max="3" width="8.6640625" style="1" customWidth="1"/>
    <col min="4" max="4" width="10.33203125" style="1" customWidth="1"/>
    <col min="5" max="5" width="8.1640625" style="1" bestFit="1" customWidth="1"/>
    <col min="6" max="6" width="10.6640625" style="1" bestFit="1" customWidth="1"/>
    <col min="7" max="7" width="9.6640625" style="1" bestFit="1" customWidth="1"/>
    <col min="8" max="8" width="10.664062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zoomScalePageLayoutView="85" workbookViewId="0">
      <selection activeCell="D5" sqref="D5"/>
    </sheetView>
  </sheetViews>
  <sheetFormatPr baseColWidth="10" defaultColWidth="8.83203125" defaultRowHeight="15" x14ac:dyDescent="0.2"/>
  <cols>
    <col min="1" max="1" width="17" style="4" bestFit="1" customWidth="1"/>
    <col min="2" max="2" width="12" style="8" bestFit="1" customWidth="1"/>
    <col min="3" max="3" width="9.6640625" style="8" bestFit="1" customWidth="1"/>
    <col min="4" max="4" width="11.83203125" style="8" bestFit="1" customWidth="1"/>
    <col min="5" max="5" width="12" style="8" bestFit="1" customWidth="1"/>
    <col min="6" max="6" width="9" style="8" bestFit="1" customWidth="1"/>
    <col min="7" max="7" width="12.6640625" style="8" bestFit="1" customWidth="1"/>
    <col min="8" max="8" width="15" style="8" bestFit="1" customWidth="1"/>
    <col min="9" max="9" width="5.1640625" style="8" bestFit="1" customWidth="1"/>
    <col min="10" max="10" width="7.6640625" style="8" bestFit="1" customWidth="1"/>
    <col min="11" max="12" width="8.33203125" style="8" bestFit="1" customWidth="1"/>
    <col min="13" max="13" width="10.33203125" style="8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baseColWidth="10" defaultColWidth="9.1640625" defaultRowHeight="15" x14ac:dyDescent="0.2"/>
  <cols>
    <col min="1" max="1" width="17" style="4" bestFit="1" customWidth="1"/>
    <col min="2" max="2" width="12" style="6" bestFit="1" customWidth="1"/>
    <col min="3" max="3" width="9.6640625" style="6" bestFit="1" customWidth="1"/>
    <col min="4" max="4" width="11.83203125" style="6" bestFit="1" customWidth="1"/>
    <col min="5" max="5" width="12" style="6" bestFit="1" customWidth="1"/>
    <col min="6" max="6" width="12" style="6" customWidth="1"/>
    <col min="7" max="7" width="12.66406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6640625" style="6" customWidth="1"/>
    <col min="12" max="13" width="11.83203125" style="6" customWidth="1"/>
    <col min="14" max="16384" width="9.1640625" style="5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L14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49" sqref="N49"/>
    </sheetView>
  </sheetViews>
  <sheetFormatPr baseColWidth="10" defaultRowHeight="15" x14ac:dyDescent="0.2"/>
  <cols>
    <col min="19" max="20" width="10.83203125" customWidth="1"/>
  </cols>
  <sheetData>
    <row r="3" spans="1:20" x14ac:dyDescent="0.2">
      <c r="A3" t="s">
        <v>299</v>
      </c>
      <c r="B3" t="s">
        <v>284</v>
      </c>
      <c r="C3" t="s">
        <v>285</v>
      </c>
      <c r="D3" t="s">
        <v>303</v>
      </c>
      <c r="L3" t="s">
        <v>302</v>
      </c>
    </row>
    <row r="4" spans="1:20" x14ac:dyDescent="0.2">
      <c r="D4" t="s">
        <v>301</v>
      </c>
      <c r="E4" t="s">
        <v>300</v>
      </c>
      <c r="F4" t="s">
        <v>286</v>
      </c>
      <c r="G4" t="s">
        <v>287</v>
      </c>
      <c r="H4" t="s">
        <v>26</v>
      </c>
      <c r="I4" t="s">
        <v>288</v>
      </c>
      <c r="J4" t="s">
        <v>289</v>
      </c>
      <c r="K4" t="s">
        <v>298</v>
      </c>
      <c r="L4" t="s">
        <v>300</v>
      </c>
      <c r="M4" t="s">
        <v>286</v>
      </c>
      <c r="N4" t="s">
        <v>287</v>
      </c>
      <c r="O4" t="s">
        <v>26</v>
      </c>
      <c r="P4" t="s">
        <v>288</v>
      </c>
      <c r="Q4" t="s">
        <v>289</v>
      </c>
    </row>
    <row r="5" spans="1:20" x14ac:dyDescent="0.2">
      <c r="A5" t="s">
        <v>231</v>
      </c>
      <c r="B5" t="s">
        <v>280</v>
      </c>
      <c r="C5" t="s">
        <v>290</v>
      </c>
      <c r="D5" s="23">
        <f>((0.05/54*(11))+0.2)</f>
        <v>0.2101851851851852</v>
      </c>
      <c r="E5" s="23">
        <f>((0.05/54*(-8))+0.15)</f>
        <v>0.14259259259259258</v>
      </c>
      <c r="F5" s="19">
        <v>0.15</v>
      </c>
      <c r="G5" s="19">
        <v>0.12</v>
      </c>
      <c r="H5" s="19">
        <v>0.1</v>
      </c>
      <c r="I5" s="19">
        <v>0.09</v>
      </c>
      <c r="J5" s="19">
        <v>0.09</v>
      </c>
      <c r="K5" s="19">
        <v>0.55000000000000004</v>
      </c>
      <c r="L5" s="24">
        <f t="shared" ref="L5:M69" si="0">E5/10</f>
        <v>1.4259259259259258E-2</v>
      </c>
      <c r="M5" s="20">
        <f>F5/10</f>
        <v>1.4999999999999999E-2</v>
      </c>
      <c r="N5" s="20">
        <f>G5/10</f>
        <v>1.2E-2</v>
      </c>
      <c r="O5" s="20">
        <f>H5/10</f>
        <v>0.01</v>
      </c>
      <c r="P5" s="20">
        <f>I5/10</f>
        <v>8.9999999999999993E-3</v>
      </c>
      <c r="Q5" s="20">
        <f>J5/10</f>
        <v>8.9999999999999993E-3</v>
      </c>
    </row>
    <row r="6" spans="1:20" x14ac:dyDescent="0.2">
      <c r="C6" t="s">
        <v>291</v>
      </c>
      <c r="D6" s="23">
        <f>((0.05/54*(0))+0.25)</f>
        <v>0.25</v>
      </c>
      <c r="E6" s="23">
        <f>((0.05/54*(-8))+0.15)</f>
        <v>0.14259259259259258</v>
      </c>
      <c r="F6" s="19">
        <v>0.13</v>
      </c>
      <c r="G6" s="19">
        <v>0.12</v>
      </c>
      <c r="H6" s="19">
        <v>0.08</v>
      </c>
      <c r="I6" s="19">
        <v>7.0000000000000007E-2</v>
      </c>
      <c r="J6" s="19">
        <v>7.0000000000000007E-2</v>
      </c>
      <c r="K6" s="19">
        <v>0.47</v>
      </c>
      <c r="L6" s="24">
        <f t="shared" si="0"/>
        <v>1.4259259259259258E-2</v>
      </c>
      <c r="M6" s="20">
        <f t="shared" si="0"/>
        <v>1.3000000000000001E-2</v>
      </c>
      <c r="N6" s="20">
        <f t="shared" ref="N6:N69" si="1">G6/10</f>
        <v>1.2E-2</v>
      </c>
      <c r="O6" s="20">
        <f t="shared" ref="O6:O69" si="2">H6/10</f>
        <v>8.0000000000000002E-3</v>
      </c>
      <c r="P6" s="20">
        <f t="shared" ref="P6:P69" si="3">I6/10</f>
        <v>7.000000000000001E-3</v>
      </c>
      <c r="Q6" s="20">
        <f t="shared" ref="Q6:Q69" si="4">J6/10</f>
        <v>7.000000000000001E-3</v>
      </c>
      <c r="S6">
        <v>1990</v>
      </c>
      <c r="T6" s="19">
        <f>D5</f>
        <v>0.2101851851851852</v>
      </c>
    </row>
    <row r="7" spans="1:20" x14ac:dyDescent="0.2">
      <c r="C7" t="s">
        <v>292</v>
      </c>
      <c r="D7" s="23">
        <f>((0.05/54*(11))+0.05)</f>
        <v>6.0185185185185189E-2</v>
      </c>
      <c r="E7" s="23">
        <f>((0.05/54*(27))+0.15)</f>
        <v>0.17499999999999999</v>
      </c>
      <c r="F7" s="19">
        <v>0.2</v>
      </c>
      <c r="G7" s="19">
        <v>0.13</v>
      </c>
      <c r="H7" s="19">
        <v>0.11</v>
      </c>
      <c r="I7" s="19">
        <v>0.105</v>
      </c>
      <c r="J7" s="19">
        <v>0.105</v>
      </c>
      <c r="K7" s="19">
        <v>0.65</v>
      </c>
      <c r="L7" s="24">
        <f t="shared" si="0"/>
        <v>1.7499999999999998E-2</v>
      </c>
      <c r="M7" s="20">
        <f t="shared" si="0"/>
        <v>0.02</v>
      </c>
      <c r="N7" s="20">
        <f t="shared" si="1"/>
        <v>1.3000000000000001E-2</v>
      </c>
      <c r="O7" s="20">
        <f t="shared" si="2"/>
        <v>1.0999999999999999E-2</v>
      </c>
      <c r="P7" s="20">
        <f t="shared" si="3"/>
        <v>1.0499999999999999E-2</v>
      </c>
      <c r="Q7" s="20">
        <f t="shared" si="4"/>
        <v>1.0499999999999999E-2</v>
      </c>
      <c r="S7">
        <v>1991</v>
      </c>
      <c r="T7" s="19">
        <f>T6+$L$5</f>
        <v>0.22444444444444445</v>
      </c>
    </row>
    <row r="8" spans="1:20" x14ac:dyDescent="0.2">
      <c r="C8" t="s">
        <v>293</v>
      </c>
      <c r="D8" s="23">
        <v>0</v>
      </c>
      <c r="E8" s="23">
        <f>((0.05/54*(24.5))+0)</f>
        <v>2.2685185185185187E-2</v>
      </c>
      <c r="F8" s="19">
        <v>0.13</v>
      </c>
      <c r="G8" s="19">
        <v>0.15</v>
      </c>
      <c r="H8" s="19">
        <v>0.15</v>
      </c>
      <c r="I8" s="19">
        <v>0.12</v>
      </c>
      <c r="J8" s="19">
        <v>0.08</v>
      </c>
      <c r="K8" s="19">
        <v>0.63</v>
      </c>
      <c r="L8" s="24">
        <f t="shared" si="0"/>
        <v>2.2685185185185187E-3</v>
      </c>
      <c r="M8" s="20">
        <f t="shared" si="0"/>
        <v>1.3000000000000001E-2</v>
      </c>
      <c r="N8" s="20">
        <f t="shared" si="1"/>
        <v>1.4999999999999999E-2</v>
      </c>
      <c r="O8" s="20">
        <f t="shared" si="2"/>
        <v>1.4999999999999999E-2</v>
      </c>
      <c r="P8" s="20">
        <f t="shared" si="3"/>
        <v>1.2E-2</v>
      </c>
      <c r="Q8" s="20">
        <f t="shared" si="4"/>
        <v>8.0000000000000002E-3</v>
      </c>
      <c r="S8">
        <v>1992</v>
      </c>
      <c r="T8" s="19">
        <f t="shared" ref="T8:T16" si="5">T7+$L$5</f>
        <v>0.2387037037037037</v>
      </c>
    </row>
    <row r="9" spans="1:20" x14ac:dyDescent="0.2">
      <c r="C9" t="s">
        <v>294</v>
      </c>
      <c r="D9" s="23">
        <v>0</v>
      </c>
      <c r="E9" s="23">
        <v>0</v>
      </c>
      <c r="F9" s="19">
        <v>2.3E-2</v>
      </c>
      <c r="G9" s="19">
        <v>0.13</v>
      </c>
      <c r="H9" s="19">
        <v>0.15</v>
      </c>
      <c r="I9" s="19">
        <v>0.15</v>
      </c>
      <c r="J9" s="19">
        <v>0.12</v>
      </c>
      <c r="K9" s="19">
        <v>0.57299999999999995</v>
      </c>
      <c r="L9" s="24">
        <f t="shared" si="0"/>
        <v>0</v>
      </c>
      <c r="M9" s="20">
        <f t="shared" si="0"/>
        <v>2.3E-3</v>
      </c>
      <c r="N9" s="20">
        <f t="shared" si="1"/>
        <v>1.3000000000000001E-2</v>
      </c>
      <c r="O9" s="20">
        <f t="shared" si="2"/>
        <v>1.4999999999999999E-2</v>
      </c>
      <c r="P9" s="20">
        <f t="shared" si="3"/>
        <v>1.4999999999999999E-2</v>
      </c>
      <c r="Q9" s="20">
        <f t="shared" si="4"/>
        <v>1.2E-2</v>
      </c>
      <c r="S9">
        <v>1993</v>
      </c>
      <c r="T9" s="19">
        <f t="shared" si="5"/>
        <v>0.25296296296296295</v>
      </c>
    </row>
    <row r="10" spans="1:20" x14ac:dyDescent="0.2">
      <c r="C10" t="s">
        <v>295</v>
      </c>
      <c r="D10" s="23">
        <v>0</v>
      </c>
      <c r="E10" s="23">
        <v>0</v>
      </c>
      <c r="F10" s="19">
        <v>0</v>
      </c>
      <c r="G10" s="19">
        <v>0</v>
      </c>
      <c r="H10" s="19">
        <v>2.3E-2</v>
      </c>
      <c r="I10" s="19">
        <v>0.13</v>
      </c>
      <c r="J10" s="19">
        <v>0.15</v>
      </c>
      <c r="K10" s="19">
        <v>0.30299999999999999</v>
      </c>
      <c r="L10" s="24">
        <f t="shared" si="0"/>
        <v>0</v>
      </c>
      <c r="M10" s="20">
        <f t="shared" si="0"/>
        <v>0</v>
      </c>
      <c r="N10" s="20">
        <f t="shared" si="1"/>
        <v>0</v>
      </c>
      <c r="O10" s="20">
        <f t="shared" si="2"/>
        <v>2.3E-3</v>
      </c>
      <c r="P10" s="20">
        <f t="shared" si="3"/>
        <v>1.3000000000000001E-2</v>
      </c>
      <c r="Q10" s="20">
        <f t="shared" si="4"/>
        <v>1.4999999999999999E-2</v>
      </c>
      <c r="S10">
        <v>1994</v>
      </c>
      <c r="T10" s="19">
        <f t="shared" si="5"/>
        <v>0.26722222222222219</v>
      </c>
    </row>
    <row r="11" spans="1:20" x14ac:dyDescent="0.2">
      <c r="C11" t="s">
        <v>296</v>
      </c>
      <c r="D11" s="23">
        <v>0</v>
      </c>
      <c r="E11" s="23">
        <v>0</v>
      </c>
      <c r="F11" s="19">
        <v>0</v>
      </c>
      <c r="G11" s="19">
        <v>0</v>
      </c>
      <c r="H11" s="19">
        <v>0</v>
      </c>
      <c r="I11" s="19">
        <v>2.3E-2</v>
      </c>
      <c r="J11" s="19">
        <v>0.13</v>
      </c>
      <c r="K11" s="19">
        <v>0.153</v>
      </c>
      <c r="L11" s="24">
        <f t="shared" si="0"/>
        <v>0</v>
      </c>
      <c r="M11" s="20">
        <f t="shared" si="0"/>
        <v>0</v>
      </c>
      <c r="N11" s="20">
        <f t="shared" si="1"/>
        <v>0</v>
      </c>
      <c r="O11" s="20">
        <f t="shared" si="2"/>
        <v>0</v>
      </c>
      <c r="P11" s="20">
        <f t="shared" si="3"/>
        <v>2.3E-3</v>
      </c>
      <c r="Q11" s="20">
        <f t="shared" si="4"/>
        <v>1.3000000000000001E-2</v>
      </c>
      <c r="S11">
        <v>1995</v>
      </c>
      <c r="T11" s="19">
        <f t="shared" si="5"/>
        <v>0.28148148148148144</v>
      </c>
    </row>
    <row r="12" spans="1:20" x14ac:dyDescent="0.2">
      <c r="B12" t="s">
        <v>281</v>
      </c>
      <c r="C12" t="s">
        <v>290</v>
      </c>
      <c r="D12" s="23">
        <f>((0.05/54*(-9.5))+0.15)</f>
        <v>0.14120370370370369</v>
      </c>
      <c r="E12" s="23">
        <f>F12</f>
        <v>0.08</v>
      </c>
      <c r="F12" s="19">
        <v>0.08</v>
      </c>
      <c r="G12" s="19">
        <v>7.0000000000000007E-2</v>
      </c>
      <c r="H12" s="19">
        <v>6.5000000000000002E-2</v>
      </c>
      <c r="I12" s="19">
        <v>6.5000000000000002E-2</v>
      </c>
      <c r="J12" s="19">
        <v>6.5000000000000002E-2</v>
      </c>
      <c r="K12" s="19">
        <v>0.34499999999999997</v>
      </c>
      <c r="L12" s="24">
        <f t="shared" si="0"/>
        <v>8.0000000000000002E-3</v>
      </c>
      <c r="M12" s="20">
        <f t="shared" si="0"/>
        <v>8.0000000000000002E-3</v>
      </c>
      <c r="N12" s="20">
        <f t="shared" si="1"/>
        <v>7.000000000000001E-3</v>
      </c>
      <c r="O12" s="20">
        <f t="shared" si="2"/>
        <v>6.5000000000000006E-3</v>
      </c>
      <c r="P12" s="20">
        <f t="shared" si="3"/>
        <v>6.5000000000000006E-3</v>
      </c>
      <c r="Q12" s="20">
        <f t="shared" si="4"/>
        <v>6.5000000000000006E-3</v>
      </c>
      <c r="S12">
        <v>1996</v>
      </c>
      <c r="T12" s="19">
        <f t="shared" si="5"/>
        <v>0.29574074074074069</v>
      </c>
    </row>
    <row r="13" spans="1:20" x14ac:dyDescent="0.2">
      <c r="C13" t="s">
        <v>291</v>
      </c>
      <c r="D13" s="23">
        <f>((0.05/54*(-10))+0.1)</f>
        <v>9.0740740740740747E-2</v>
      </c>
      <c r="E13" s="23">
        <f>((0.05/54*(-41))+0.1)</f>
        <v>6.2037037037037043E-2</v>
      </c>
      <c r="F13" s="19">
        <v>7.4999999999999997E-2</v>
      </c>
      <c r="G13" s="19">
        <v>0.09</v>
      </c>
      <c r="H13" s="19">
        <v>0.09</v>
      </c>
      <c r="I13" s="19">
        <v>8.5000000000000006E-2</v>
      </c>
      <c r="J13" s="19">
        <v>7.0000000000000007E-2</v>
      </c>
      <c r="K13" s="19">
        <v>0.41</v>
      </c>
      <c r="L13" s="24">
        <f t="shared" si="0"/>
        <v>6.2037037037037043E-3</v>
      </c>
      <c r="M13" s="20">
        <f t="shared" si="0"/>
        <v>7.4999999999999997E-3</v>
      </c>
      <c r="N13" s="20">
        <f t="shared" si="1"/>
        <v>8.9999999999999993E-3</v>
      </c>
      <c r="O13" s="20">
        <f t="shared" si="2"/>
        <v>8.9999999999999993E-3</v>
      </c>
      <c r="P13" s="20">
        <f t="shared" si="3"/>
        <v>8.5000000000000006E-3</v>
      </c>
      <c r="Q13" s="20">
        <f t="shared" si="4"/>
        <v>7.000000000000001E-3</v>
      </c>
      <c r="S13">
        <v>1997</v>
      </c>
      <c r="T13" s="19">
        <f t="shared" si="5"/>
        <v>0.30999999999999994</v>
      </c>
    </row>
    <row r="14" spans="1:20" x14ac:dyDescent="0.2">
      <c r="C14" t="s">
        <v>292</v>
      </c>
      <c r="D14" s="23">
        <f>((0.05/54*(21))+0)</f>
        <v>1.9444444444444445E-2</v>
      </c>
      <c r="E14" s="23">
        <f>D14</f>
        <v>1.9444444444444445E-2</v>
      </c>
      <c r="F14" s="19">
        <v>0.03</v>
      </c>
      <c r="G14" s="19">
        <v>7.1999999999999995E-2</v>
      </c>
      <c r="H14" s="19">
        <v>7.1999999999999995E-2</v>
      </c>
      <c r="I14" s="19">
        <v>5.3999999999999999E-2</v>
      </c>
      <c r="J14" s="19">
        <v>2.4E-2</v>
      </c>
      <c r="K14" s="19">
        <v>0.252</v>
      </c>
      <c r="L14" s="24">
        <f t="shared" si="0"/>
        <v>1.9444444444444444E-3</v>
      </c>
      <c r="M14" s="20">
        <f t="shared" si="0"/>
        <v>3.0000000000000001E-3</v>
      </c>
      <c r="N14" s="20">
        <f t="shared" si="1"/>
        <v>7.1999999999999998E-3</v>
      </c>
      <c r="O14" s="20">
        <f t="shared" si="2"/>
        <v>7.1999999999999998E-3</v>
      </c>
      <c r="P14" s="20">
        <f t="shared" si="3"/>
        <v>5.4000000000000003E-3</v>
      </c>
      <c r="Q14" s="20">
        <f t="shared" si="4"/>
        <v>2.4000000000000002E-3</v>
      </c>
      <c r="S14">
        <v>1998</v>
      </c>
      <c r="T14" s="19">
        <f t="shared" si="5"/>
        <v>0.32425925925925919</v>
      </c>
    </row>
    <row r="15" spans="1:20" x14ac:dyDescent="0.2">
      <c r="C15" t="s">
        <v>293</v>
      </c>
      <c r="D15" s="23">
        <v>0</v>
      </c>
      <c r="E15" s="23">
        <v>0</v>
      </c>
      <c r="F15" s="19">
        <v>0</v>
      </c>
      <c r="G15" s="19">
        <v>1.4999999999999999E-2</v>
      </c>
      <c r="H15" s="19">
        <v>3.5999999999999997E-2</v>
      </c>
      <c r="I15" s="19">
        <v>3.5999999999999997E-2</v>
      </c>
      <c r="J15" s="19">
        <v>2.7E-2</v>
      </c>
      <c r="K15" s="19">
        <v>0.114</v>
      </c>
      <c r="L15" s="24">
        <f t="shared" si="0"/>
        <v>0</v>
      </c>
      <c r="M15" s="20">
        <f t="shared" si="0"/>
        <v>0</v>
      </c>
      <c r="N15" s="20">
        <f t="shared" si="1"/>
        <v>1.5E-3</v>
      </c>
      <c r="O15" s="20">
        <f t="shared" si="2"/>
        <v>3.5999999999999999E-3</v>
      </c>
      <c r="P15" s="20">
        <f t="shared" si="3"/>
        <v>3.5999999999999999E-3</v>
      </c>
      <c r="Q15" s="20">
        <f t="shared" si="4"/>
        <v>2.7000000000000001E-3</v>
      </c>
      <c r="S15">
        <v>1999</v>
      </c>
      <c r="T15" s="19">
        <f t="shared" si="5"/>
        <v>0.33851851851851844</v>
      </c>
    </row>
    <row r="16" spans="1:20" x14ac:dyDescent="0.2">
      <c r="C16" t="s">
        <v>294</v>
      </c>
      <c r="D16" s="23">
        <v>0</v>
      </c>
      <c r="E16" s="23">
        <v>0</v>
      </c>
      <c r="F16" s="19">
        <v>0</v>
      </c>
      <c r="G16" s="19">
        <v>0</v>
      </c>
      <c r="H16" s="19">
        <v>1.4999999999999999E-2</v>
      </c>
      <c r="I16" s="19">
        <v>3.5999999999999997E-2</v>
      </c>
      <c r="J16" s="19">
        <v>3.5999999999999997E-2</v>
      </c>
      <c r="K16" s="19">
        <v>8.6999999999999994E-2</v>
      </c>
      <c r="L16" s="24">
        <f t="shared" si="0"/>
        <v>0</v>
      </c>
      <c r="M16" s="20">
        <f t="shared" si="0"/>
        <v>0</v>
      </c>
      <c r="N16" s="20">
        <f t="shared" si="1"/>
        <v>0</v>
      </c>
      <c r="O16" s="20">
        <f t="shared" si="2"/>
        <v>1.5E-3</v>
      </c>
      <c r="P16" s="20">
        <f t="shared" si="3"/>
        <v>3.5999999999999999E-3</v>
      </c>
      <c r="Q16" s="20">
        <f t="shared" si="4"/>
        <v>3.5999999999999999E-3</v>
      </c>
      <c r="S16">
        <v>2000</v>
      </c>
      <c r="T16" s="19">
        <f t="shared" si="5"/>
        <v>0.35277777777777769</v>
      </c>
    </row>
    <row r="17" spans="2:19" x14ac:dyDescent="0.2">
      <c r="C17" t="s">
        <v>295</v>
      </c>
      <c r="D17" s="23">
        <v>0</v>
      </c>
      <c r="E17" s="23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1.4999999999999999E-2</v>
      </c>
      <c r="K17" s="19">
        <v>1.4999999999999999E-2</v>
      </c>
      <c r="L17" s="24">
        <f t="shared" si="0"/>
        <v>0</v>
      </c>
      <c r="M17" s="20">
        <f t="shared" si="0"/>
        <v>0</v>
      </c>
      <c r="N17" s="20">
        <f t="shared" si="1"/>
        <v>0</v>
      </c>
      <c r="O17" s="20">
        <f t="shared" si="2"/>
        <v>0</v>
      </c>
      <c r="P17" s="20">
        <f t="shared" si="3"/>
        <v>0</v>
      </c>
      <c r="Q17" s="20">
        <f t="shared" si="4"/>
        <v>1.5E-3</v>
      </c>
      <c r="S17">
        <v>2001</v>
      </c>
    </row>
    <row r="18" spans="2:19" x14ac:dyDescent="0.2">
      <c r="C18" t="s">
        <v>296</v>
      </c>
      <c r="D18" s="23">
        <v>0</v>
      </c>
      <c r="E18" s="23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4">
        <f t="shared" si="0"/>
        <v>0</v>
      </c>
      <c r="M18" s="20">
        <f t="shared" si="0"/>
        <v>0</v>
      </c>
      <c r="N18" s="20">
        <f t="shared" si="1"/>
        <v>0</v>
      </c>
      <c r="O18" s="20">
        <f t="shared" si="2"/>
        <v>0</v>
      </c>
      <c r="P18" s="20">
        <f t="shared" si="3"/>
        <v>0</v>
      </c>
      <c r="Q18" s="20">
        <f t="shared" si="4"/>
        <v>0</v>
      </c>
      <c r="S18">
        <v>2002</v>
      </c>
    </row>
    <row r="19" spans="2:19" x14ac:dyDescent="0.2">
      <c r="B19" t="s">
        <v>297</v>
      </c>
      <c r="C19" t="s">
        <v>290</v>
      </c>
      <c r="D19" s="23">
        <f>((0.05/54*(-11))+0.2)</f>
        <v>0.18981481481481483</v>
      </c>
      <c r="E19" s="23">
        <f>((0.05/54*22.5)+0.05)</f>
        <v>7.0833333333333331E-2</v>
      </c>
      <c r="F19" s="19">
        <v>7.0000000000000007E-2</v>
      </c>
      <c r="G19" s="19">
        <v>6.5000000000000002E-2</v>
      </c>
      <c r="H19" s="19">
        <v>5.5E-2</v>
      </c>
      <c r="I19" s="19">
        <v>4.4999999999999998E-2</v>
      </c>
      <c r="J19" s="19">
        <v>0.04</v>
      </c>
      <c r="K19" s="19">
        <v>0.27500000000000002</v>
      </c>
      <c r="L19" s="24">
        <f t="shared" si="0"/>
        <v>7.083333333333333E-3</v>
      </c>
      <c r="M19" s="20">
        <f t="shared" si="0"/>
        <v>7.000000000000001E-3</v>
      </c>
      <c r="N19" s="20">
        <f t="shared" si="1"/>
        <v>6.5000000000000006E-3</v>
      </c>
      <c r="O19" s="20">
        <f t="shared" si="2"/>
        <v>5.4999999999999997E-3</v>
      </c>
      <c r="P19" s="20">
        <f t="shared" si="3"/>
        <v>4.4999999999999997E-3</v>
      </c>
      <c r="Q19" s="20">
        <f t="shared" si="4"/>
        <v>4.0000000000000001E-3</v>
      </c>
      <c r="S19">
        <v>2003</v>
      </c>
    </row>
    <row r="20" spans="2:19" x14ac:dyDescent="0.2">
      <c r="C20" t="s">
        <v>291</v>
      </c>
      <c r="D20" s="23">
        <f>((0.05/54*(-10))+0.1)</f>
        <v>9.0740740740740747E-2</v>
      </c>
      <c r="E20" s="23">
        <f>((0.05/54*(-21))+0.1)</f>
        <v>8.0555555555555561E-2</v>
      </c>
      <c r="F20" s="19">
        <v>7.4999999999999997E-2</v>
      </c>
      <c r="G20" s="19">
        <v>7.4999999999999997E-2</v>
      </c>
      <c r="H20" s="19">
        <v>7.4999999999999997E-2</v>
      </c>
      <c r="I20" s="19">
        <v>7.4999999999999997E-2</v>
      </c>
      <c r="J20" s="19">
        <v>7.4999999999999997E-2</v>
      </c>
      <c r="K20" s="19">
        <v>0.375</v>
      </c>
      <c r="L20" s="24">
        <f t="shared" si="0"/>
        <v>8.0555555555555554E-3</v>
      </c>
      <c r="M20" s="20">
        <f t="shared" si="0"/>
        <v>7.4999999999999997E-3</v>
      </c>
      <c r="N20" s="20">
        <f t="shared" si="1"/>
        <v>7.4999999999999997E-3</v>
      </c>
      <c r="O20" s="20">
        <f t="shared" si="2"/>
        <v>7.4999999999999997E-3</v>
      </c>
      <c r="P20" s="20">
        <f t="shared" si="3"/>
        <v>7.4999999999999997E-3</v>
      </c>
      <c r="Q20" s="20">
        <f t="shared" si="4"/>
        <v>7.4999999999999997E-3</v>
      </c>
      <c r="S20">
        <v>2004</v>
      </c>
    </row>
    <row r="21" spans="2:19" x14ac:dyDescent="0.2">
      <c r="C21" t="s">
        <v>292</v>
      </c>
      <c r="D21" s="23">
        <f>((0.05/54*9)+0)</f>
        <v>8.3333333333333332E-3</v>
      </c>
      <c r="E21" s="23">
        <f>((0.05/54*30)+0)</f>
        <v>2.777777777777778E-2</v>
      </c>
      <c r="F21" s="19">
        <v>0.06</v>
      </c>
      <c r="G21" s="19">
        <v>0.08</v>
      </c>
      <c r="H21" s="19">
        <v>0.08</v>
      </c>
      <c r="I21" s="19">
        <v>0.06</v>
      </c>
      <c r="J21" s="19">
        <v>0.03</v>
      </c>
      <c r="K21" s="19">
        <v>0.31</v>
      </c>
      <c r="L21" s="24">
        <f t="shared" si="0"/>
        <v>2.7777777777777779E-3</v>
      </c>
      <c r="M21" s="20">
        <f t="shared" si="0"/>
        <v>6.0000000000000001E-3</v>
      </c>
      <c r="N21" s="20">
        <f t="shared" si="1"/>
        <v>8.0000000000000002E-3</v>
      </c>
      <c r="O21" s="20">
        <f t="shared" si="2"/>
        <v>8.0000000000000002E-3</v>
      </c>
      <c r="P21" s="20">
        <f t="shared" si="3"/>
        <v>6.0000000000000001E-3</v>
      </c>
      <c r="Q21" s="20">
        <f t="shared" si="4"/>
        <v>3.0000000000000001E-3</v>
      </c>
      <c r="S21">
        <v>2005</v>
      </c>
    </row>
    <row r="22" spans="2:19" x14ac:dyDescent="0.2">
      <c r="C22" t="s">
        <v>293</v>
      </c>
      <c r="D22" s="23">
        <v>0</v>
      </c>
      <c r="E22" s="23">
        <v>0</v>
      </c>
      <c r="F22" s="19">
        <v>5.0000000000000001E-3</v>
      </c>
      <c r="G22" s="19">
        <v>2.5000000000000001E-2</v>
      </c>
      <c r="H22" s="19">
        <v>0.03</v>
      </c>
      <c r="I22" s="19">
        <v>0.03</v>
      </c>
      <c r="J22" s="19">
        <v>0.03</v>
      </c>
      <c r="K22" s="19">
        <v>0.12</v>
      </c>
      <c r="L22" s="24">
        <f t="shared" si="0"/>
        <v>0</v>
      </c>
      <c r="M22" s="20">
        <f t="shared" si="0"/>
        <v>5.0000000000000001E-4</v>
      </c>
      <c r="N22" s="20">
        <f t="shared" si="1"/>
        <v>2.5000000000000001E-3</v>
      </c>
      <c r="O22" s="20">
        <f t="shared" si="2"/>
        <v>3.0000000000000001E-3</v>
      </c>
      <c r="P22" s="20">
        <f t="shared" si="3"/>
        <v>3.0000000000000001E-3</v>
      </c>
      <c r="Q22" s="20">
        <f t="shared" si="4"/>
        <v>3.0000000000000001E-3</v>
      </c>
      <c r="S22">
        <v>2006</v>
      </c>
    </row>
    <row r="23" spans="2:19" x14ac:dyDescent="0.2">
      <c r="C23" t="s">
        <v>294</v>
      </c>
      <c r="D23" s="23">
        <v>0</v>
      </c>
      <c r="E23" s="23">
        <v>0</v>
      </c>
      <c r="F23" s="19">
        <v>0</v>
      </c>
      <c r="G23" s="19">
        <v>5.0000000000000001E-3</v>
      </c>
      <c r="H23" s="19">
        <v>2.5000000000000001E-2</v>
      </c>
      <c r="I23" s="19">
        <v>0.03</v>
      </c>
      <c r="J23" s="19">
        <v>0.03</v>
      </c>
      <c r="K23" s="19">
        <v>0.09</v>
      </c>
      <c r="L23" s="24">
        <f t="shared" si="0"/>
        <v>0</v>
      </c>
      <c r="M23" s="20">
        <f t="shared" si="0"/>
        <v>0</v>
      </c>
      <c r="N23" s="20">
        <f t="shared" si="1"/>
        <v>5.0000000000000001E-4</v>
      </c>
      <c r="O23" s="20">
        <f t="shared" si="2"/>
        <v>2.5000000000000001E-3</v>
      </c>
      <c r="P23" s="20">
        <f t="shared" si="3"/>
        <v>3.0000000000000001E-3</v>
      </c>
      <c r="Q23" s="20">
        <f t="shared" si="4"/>
        <v>3.0000000000000001E-3</v>
      </c>
      <c r="S23">
        <v>2007</v>
      </c>
    </row>
    <row r="24" spans="2:19" x14ac:dyDescent="0.2">
      <c r="C24" t="s">
        <v>295</v>
      </c>
      <c r="D24" s="23">
        <v>0</v>
      </c>
      <c r="E24" s="23">
        <v>0</v>
      </c>
      <c r="F24" s="19">
        <v>0</v>
      </c>
      <c r="G24" s="19">
        <v>0</v>
      </c>
      <c r="H24" s="19">
        <v>0</v>
      </c>
      <c r="I24" s="19">
        <v>5.0000000000000001E-3</v>
      </c>
      <c r="J24" s="19">
        <v>2.5000000000000001E-2</v>
      </c>
      <c r="K24" s="19">
        <v>0.03</v>
      </c>
      <c r="L24" s="24">
        <f t="shared" si="0"/>
        <v>0</v>
      </c>
      <c r="M24" s="20">
        <f t="shared" si="0"/>
        <v>0</v>
      </c>
      <c r="N24" s="20">
        <f t="shared" si="1"/>
        <v>0</v>
      </c>
      <c r="O24" s="20">
        <f t="shared" si="2"/>
        <v>0</v>
      </c>
      <c r="P24" s="20">
        <f t="shared" si="3"/>
        <v>5.0000000000000001E-4</v>
      </c>
      <c r="Q24" s="20">
        <f t="shared" si="4"/>
        <v>2.5000000000000001E-3</v>
      </c>
      <c r="S24">
        <v>2008</v>
      </c>
    </row>
    <row r="25" spans="2:19" x14ac:dyDescent="0.2">
      <c r="C25" t="s">
        <v>296</v>
      </c>
      <c r="D25" s="23">
        <v>0</v>
      </c>
      <c r="E25" s="23">
        <v>0</v>
      </c>
      <c r="F25" s="19">
        <v>0</v>
      </c>
      <c r="G25" s="19">
        <v>0</v>
      </c>
      <c r="H25" s="19">
        <v>0</v>
      </c>
      <c r="I25" s="19">
        <v>0</v>
      </c>
      <c r="J25" s="19">
        <v>5.0000000000000001E-3</v>
      </c>
      <c r="K25" s="19">
        <v>5.0000000000000001E-3</v>
      </c>
      <c r="L25" s="24">
        <f t="shared" si="0"/>
        <v>0</v>
      </c>
      <c r="M25" s="20">
        <f t="shared" si="0"/>
        <v>0</v>
      </c>
      <c r="N25" s="20">
        <f t="shared" si="1"/>
        <v>0</v>
      </c>
      <c r="O25" s="20">
        <f t="shared" si="2"/>
        <v>0</v>
      </c>
      <c r="P25" s="20">
        <f t="shared" si="3"/>
        <v>0</v>
      </c>
      <c r="Q25" s="20">
        <f t="shared" si="4"/>
        <v>5.0000000000000001E-4</v>
      </c>
      <c r="S25">
        <v>2009</v>
      </c>
    </row>
    <row r="26" spans="2:19" x14ac:dyDescent="0.2">
      <c r="B26" t="s">
        <v>282</v>
      </c>
      <c r="C26" t="s">
        <v>290</v>
      </c>
      <c r="D26" s="23">
        <f>((0.05/41*(-7.5))+0.4)</f>
        <v>0.39085365853658538</v>
      </c>
      <c r="E26" s="23">
        <f>((0.05/41*(16))+0.15)</f>
        <v>0.1695121951219512</v>
      </c>
      <c r="F26" s="19">
        <v>0.13</v>
      </c>
      <c r="G26" s="19">
        <v>0.08</v>
      </c>
      <c r="H26" s="19">
        <v>0.04</v>
      </c>
      <c r="I26" s="19">
        <v>2.7E-2</v>
      </c>
      <c r="J26" s="19">
        <v>0.02</v>
      </c>
      <c r="K26" s="19">
        <v>0.29699999999999999</v>
      </c>
      <c r="L26" s="24">
        <f t="shared" si="0"/>
        <v>1.695121951219512E-2</v>
      </c>
      <c r="M26" s="20">
        <f t="shared" si="0"/>
        <v>1.3000000000000001E-2</v>
      </c>
      <c r="N26" s="20">
        <f t="shared" si="1"/>
        <v>8.0000000000000002E-3</v>
      </c>
      <c r="O26" s="20">
        <f t="shared" si="2"/>
        <v>4.0000000000000001E-3</v>
      </c>
      <c r="P26" s="20">
        <f t="shared" si="3"/>
        <v>2.7000000000000001E-3</v>
      </c>
      <c r="Q26" s="20">
        <f t="shared" si="4"/>
        <v>2E-3</v>
      </c>
      <c r="S26">
        <v>2010</v>
      </c>
    </row>
    <row r="27" spans="2:19" x14ac:dyDescent="0.2">
      <c r="C27" t="s">
        <v>291</v>
      </c>
      <c r="D27" s="23">
        <f>((0.05/41*(7))+0.15)</f>
        <v>0.15853658536585366</v>
      </c>
      <c r="E27" s="23">
        <f>((0.05/41*(18))+0.2)</f>
        <v>0.22195121951219512</v>
      </c>
      <c r="F27" s="19">
        <v>0.17</v>
      </c>
      <c r="G27" s="19">
        <v>0.08</v>
      </c>
      <c r="H27" s="19">
        <v>2.7E-2</v>
      </c>
      <c r="I27" s="19">
        <v>0.02</v>
      </c>
      <c r="J27" s="19">
        <v>1.2999999999999999E-2</v>
      </c>
      <c r="K27" s="19">
        <v>0.31</v>
      </c>
      <c r="L27" s="24">
        <f t="shared" si="0"/>
        <v>2.2195121951219511E-2</v>
      </c>
      <c r="M27" s="20">
        <f t="shared" si="0"/>
        <v>1.7000000000000001E-2</v>
      </c>
      <c r="N27" s="20">
        <f t="shared" si="1"/>
        <v>8.0000000000000002E-3</v>
      </c>
      <c r="O27" s="20">
        <f t="shared" si="2"/>
        <v>2.7000000000000001E-3</v>
      </c>
      <c r="P27" s="20">
        <f t="shared" si="3"/>
        <v>2E-3</v>
      </c>
      <c r="Q27" s="20">
        <f t="shared" si="4"/>
        <v>1.2999999999999999E-3</v>
      </c>
      <c r="S27">
        <v>2011</v>
      </c>
    </row>
    <row r="28" spans="2:19" x14ac:dyDescent="0.2">
      <c r="C28" t="s">
        <v>292</v>
      </c>
      <c r="D28" s="23">
        <f>((0.05/41*(7))+0)</f>
        <v>8.5365853658536592E-3</v>
      </c>
      <c r="E28" s="23">
        <f>F29</f>
        <v>7.0000000000000007E-2</v>
      </c>
      <c r="F28" s="19">
        <v>0.21</v>
      </c>
      <c r="G28" s="19">
        <v>0.24</v>
      </c>
      <c r="H28" s="19">
        <v>0.2</v>
      </c>
      <c r="I28" s="19">
        <v>0.13</v>
      </c>
      <c r="J28" s="19">
        <v>0.05</v>
      </c>
      <c r="K28" s="19">
        <v>0.83</v>
      </c>
      <c r="L28" s="24">
        <f t="shared" si="0"/>
        <v>7.000000000000001E-3</v>
      </c>
      <c r="M28" s="20">
        <f t="shared" si="0"/>
        <v>2.0999999999999998E-2</v>
      </c>
      <c r="N28" s="20">
        <f t="shared" si="1"/>
        <v>2.4E-2</v>
      </c>
      <c r="O28" s="20">
        <f t="shared" si="2"/>
        <v>0.02</v>
      </c>
      <c r="P28" s="20">
        <f t="shared" si="3"/>
        <v>1.3000000000000001E-2</v>
      </c>
      <c r="Q28" s="20">
        <f t="shared" si="4"/>
        <v>5.0000000000000001E-3</v>
      </c>
      <c r="S28">
        <v>2012</v>
      </c>
    </row>
    <row r="29" spans="2:19" x14ac:dyDescent="0.2">
      <c r="C29" t="s">
        <v>293</v>
      </c>
      <c r="D29" s="23">
        <v>0</v>
      </c>
      <c r="E29" s="23">
        <f>F30</f>
        <v>0.02</v>
      </c>
      <c r="F29" s="19">
        <v>7.0000000000000007E-2</v>
      </c>
      <c r="G29" s="19">
        <v>0.21</v>
      </c>
      <c r="H29" s="19">
        <v>0.2</v>
      </c>
      <c r="I29" s="19">
        <v>0.14000000000000001</v>
      </c>
      <c r="J29" s="19">
        <v>6.7000000000000004E-2</v>
      </c>
      <c r="K29" s="19">
        <v>0.68700000000000006</v>
      </c>
      <c r="L29" s="24">
        <f t="shared" si="0"/>
        <v>2E-3</v>
      </c>
      <c r="M29" s="20">
        <f t="shared" si="0"/>
        <v>7.000000000000001E-3</v>
      </c>
      <c r="N29" s="20">
        <f t="shared" si="1"/>
        <v>2.0999999999999998E-2</v>
      </c>
      <c r="O29" s="20">
        <f t="shared" si="2"/>
        <v>0.02</v>
      </c>
      <c r="P29" s="20">
        <f t="shared" si="3"/>
        <v>1.4000000000000002E-2</v>
      </c>
      <c r="Q29" s="20">
        <f t="shared" si="4"/>
        <v>6.7000000000000002E-3</v>
      </c>
      <c r="S29">
        <v>2013</v>
      </c>
    </row>
    <row r="30" spans="2:19" x14ac:dyDescent="0.2">
      <c r="C30" t="s">
        <v>294</v>
      </c>
      <c r="D30" s="23">
        <v>0</v>
      </c>
      <c r="E30" s="23">
        <v>0</v>
      </c>
      <c r="F30" s="19">
        <v>0.02</v>
      </c>
      <c r="G30" s="19">
        <v>7.0000000000000007E-2</v>
      </c>
      <c r="H30" s="19">
        <v>0.21</v>
      </c>
      <c r="I30" s="19">
        <v>0.2</v>
      </c>
      <c r="J30" s="19">
        <v>0.14000000000000001</v>
      </c>
      <c r="K30" s="19">
        <v>0.64</v>
      </c>
      <c r="L30" s="24">
        <f t="shared" si="0"/>
        <v>0</v>
      </c>
      <c r="M30" s="20">
        <f t="shared" si="0"/>
        <v>2E-3</v>
      </c>
      <c r="N30" s="20">
        <f t="shared" si="1"/>
        <v>7.000000000000001E-3</v>
      </c>
      <c r="O30" s="20">
        <f t="shared" si="2"/>
        <v>2.0999999999999998E-2</v>
      </c>
      <c r="P30" s="20">
        <f t="shared" si="3"/>
        <v>0.02</v>
      </c>
      <c r="Q30" s="20">
        <f t="shared" si="4"/>
        <v>1.4000000000000002E-2</v>
      </c>
      <c r="S30">
        <v>2014</v>
      </c>
    </row>
    <row r="31" spans="2:19" x14ac:dyDescent="0.2">
      <c r="C31" t="s">
        <v>295</v>
      </c>
      <c r="D31" s="23">
        <v>0</v>
      </c>
      <c r="E31" s="23">
        <v>0</v>
      </c>
      <c r="F31" s="19">
        <v>0</v>
      </c>
      <c r="G31" s="19">
        <v>0</v>
      </c>
      <c r="H31" s="19">
        <v>0.02</v>
      </c>
      <c r="I31" s="19">
        <v>7.0000000000000007E-2</v>
      </c>
      <c r="J31" s="19">
        <v>0.21</v>
      </c>
      <c r="K31" s="19">
        <v>0.3</v>
      </c>
      <c r="L31" s="24">
        <f t="shared" si="0"/>
        <v>0</v>
      </c>
      <c r="M31" s="20">
        <f t="shared" si="0"/>
        <v>0</v>
      </c>
      <c r="N31" s="20">
        <f t="shared" si="1"/>
        <v>0</v>
      </c>
      <c r="O31" s="20">
        <f t="shared" si="2"/>
        <v>2E-3</v>
      </c>
      <c r="P31" s="20">
        <f t="shared" si="3"/>
        <v>7.000000000000001E-3</v>
      </c>
      <c r="Q31" s="20">
        <f t="shared" si="4"/>
        <v>2.0999999999999998E-2</v>
      </c>
      <c r="S31">
        <v>2015</v>
      </c>
    </row>
    <row r="32" spans="2:19" x14ac:dyDescent="0.2">
      <c r="C32" t="s">
        <v>296</v>
      </c>
      <c r="D32" s="23">
        <v>0</v>
      </c>
      <c r="E32" s="23">
        <v>0</v>
      </c>
      <c r="F32" s="19">
        <v>0</v>
      </c>
      <c r="G32" s="19">
        <v>0</v>
      </c>
      <c r="H32" s="19">
        <v>0</v>
      </c>
      <c r="I32" s="19">
        <v>0.02</v>
      </c>
      <c r="J32" s="19">
        <v>7.0000000000000007E-2</v>
      </c>
      <c r="K32" s="19">
        <v>0.09</v>
      </c>
      <c r="L32" s="24">
        <f t="shared" si="0"/>
        <v>0</v>
      </c>
      <c r="M32" s="20">
        <f t="shared" si="0"/>
        <v>0</v>
      </c>
      <c r="N32" s="20">
        <f t="shared" si="1"/>
        <v>0</v>
      </c>
      <c r="O32" s="20">
        <f t="shared" si="2"/>
        <v>0</v>
      </c>
      <c r="P32" s="20">
        <f t="shared" si="3"/>
        <v>2E-3</v>
      </c>
      <c r="Q32" s="20">
        <f t="shared" si="4"/>
        <v>7.000000000000001E-3</v>
      </c>
      <c r="S32">
        <v>2016</v>
      </c>
    </row>
    <row r="33" spans="1:19" x14ac:dyDescent="0.2">
      <c r="B33" t="s">
        <v>283</v>
      </c>
      <c r="C33" t="s">
        <v>290</v>
      </c>
      <c r="D33" s="23">
        <f>((0.05/54*(7))+0.15)</f>
        <v>0.15648148148148147</v>
      </c>
      <c r="E33" s="23">
        <f>((0.05/54*(9))+0.1)</f>
        <v>0.10833333333333334</v>
      </c>
      <c r="F33" s="19">
        <v>7.4999999999999997E-2</v>
      </c>
      <c r="G33" s="19">
        <v>7.4999999999999997E-2</v>
      </c>
      <c r="H33" s="19">
        <v>7.4999999999999997E-2</v>
      </c>
      <c r="I33" s="19">
        <v>7.4999999999999997E-2</v>
      </c>
      <c r="J33" s="19">
        <v>7.4999999999999997E-2</v>
      </c>
      <c r="K33" s="19">
        <v>0.375</v>
      </c>
      <c r="L33" s="24">
        <f t="shared" si="0"/>
        <v>1.0833333333333334E-2</v>
      </c>
      <c r="M33" s="20">
        <f t="shared" si="0"/>
        <v>7.4999999999999997E-3</v>
      </c>
      <c r="N33" s="20">
        <f t="shared" si="1"/>
        <v>7.4999999999999997E-3</v>
      </c>
      <c r="O33" s="20">
        <f t="shared" si="2"/>
        <v>7.4999999999999997E-3</v>
      </c>
      <c r="P33" s="20">
        <f t="shared" si="3"/>
        <v>7.4999999999999997E-3</v>
      </c>
      <c r="Q33" s="20">
        <f t="shared" si="4"/>
        <v>7.4999999999999997E-3</v>
      </c>
      <c r="S33">
        <v>2017</v>
      </c>
    </row>
    <row r="34" spans="1:19" x14ac:dyDescent="0.2">
      <c r="C34" t="s">
        <v>291</v>
      </c>
      <c r="D34" s="23">
        <f>((0.05/54*(22.5))+0.1)</f>
        <v>0.12083333333333335</v>
      </c>
      <c r="E34" s="23">
        <f>((0.05/54*(14))+0.05)</f>
        <v>6.2962962962962971E-2</v>
      </c>
      <c r="F34" s="19">
        <v>7.4999999999999997E-2</v>
      </c>
      <c r="G34" s="19">
        <v>7.4999999999999997E-2</v>
      </c>
      <c r="H34" s="19">
        <v>7.4999999999999997E-2</v>
      </c>
      <c r="I34" s="19">
        <v>7.4999999999999997E-2</v>
      </c>
      <c r="J34" s="19">
        <v>7.4999999999999997E-2</v>
      </c>
      <c r="K34" s="19">
        <v>0.375</v>
      </c>
      <c r="L34" s="24">
        <f t="shared" si="0"/>
        <v>6.2962962962962972E-3</v>
      </c>
      <c r="M34" s="20">
        <f t="shared" si="0"/>
        <v>7.4999999999999997E-3</v>
      </c>
      <c r="N34" s="20">
        <f t="shared" si="1"/>
        <v>7.4999999999999997E-3</v>
      </c>
      <c r="O34" s="20">
        <f t="shared" si="2"/>
        <v>7.4999999999999997E-3</v>
      </c>
      <c r="P34" s="20">
        <f t="shared" si="3"/>
        <v>7.4999999999999997E-3</v>
      </c>
      <c r="Q34" s="20">
        <f t="shared" si="4"/>
        <v>7.4999999999999997E-3</v>
      </c>
      <c r="S34">
        <v>2018</v>
      </c>
    </row>
    <row r="35" spans="1:19" x14ac:dyDescent="0.2">
      <c r="C35" t="s">
        <v>292</v>
      </c>
      <c r="D35" s="23">
        <f>((0.05/54*(-11))+0.1)</f>
        <v>8.981481481481482E-2</v>
      </c>
      <c r="E35" s="23">
        <f>((0.05/54*(-1))+F36)</f>
        <v>2.6074074074074072E-2</v>
      </c>
      <c r="F35" s="19">
        <v>0.04</v>
      </c>
      <c r="G35" s="19">
        <v>0.05</v>
      </c>
      <c r="H35" s="19">
        <v>0.05</v>
      </c>
      <c r="I35" s="19">
        <v>0.05</v>
      </c>
      <c r="J35" s="19">
        <v>0.05</v>
      </c>
      <c r="K35" s="19">
        <v>0.24</v>
      </c>
      <c r="L35" s="24">
        <f t="shared" si="0"/>
        <v>2.6074074074074072E-3</v>
      </c>
      <c r="M35" s="20">
        <f t="shared" si="0"/>
        <v>4.0000000000000001E-3</v>
      </c>
      <c r="N35" s="20">
        <f t="shared" si="1"/>
        <v>5.0000000000000001E-3</v>
      </c>
      <c r="O35" s="20">
        <f t="shared" si="2"/>
        <v>5.0000000000000001E-3</v>
      </c>
      <c r="P35" s="20">
        <f t="shared" si="3"/>
        <v>5.0000000000000001E-3</v>
      </c>
      <c r="Q35" s="20">
        <f t="shared" si="4"/>
        <v>5.0000000000000001E-3</v>
      </c>
      <c r="S35">
        <v>2019</v>
      </c>
    </row>
    <row r="36" spans="1:19" x14ac:dyDescent="0.2">
      <c r="C36" t="s">
        <v>293</v>
      </c>
      <c r="D36" s="23">
        <v>0</v>
      </c>
      <c r="E36" s="23">
        <f>((0.05/54*(-3))+E35)</f>
        <v>2.3296296296296294E-2</v>
      </c>
      <c r="F36" s="19">
        <v>2.7E-2</v>
      </c>
      <c r="G36" s="19">
        <v>0.03</v>
      </c>
      <c r="H36" s="19">
        <v>0.03</v>
      </c>
      <c r="I36" s="19">
        <v>0.03</v>
      </c>
      <c r="J36" s="19">
        <v>0.03</v>
      </c>
      <c r="K36" s="19">
        <v>0.14699999999999999</v>
      </c>
      <c r="L36" s="24">
        <f t="shared" si="0"/>
        <v>2.3296296296296294E-3</v>
      </c>
      <c r="M36" s="20">
        <f t="shared" si="0"/>
        <v>2.7000000000000001E-3</v>
      </c>
      <c r="N36" s="20">
        <f t="shared" si="1"/>
        <v>3.0000000000000001E-3</v>
      </c>
      <c r="O36" s="20">
        <f t="shared" si="2"/>
        <v>3.0000000000000001E-3</v>
      </c>
      <c r="P36" s="20">
        <f t="shared" si="3"/>
        <v>3.0000000000000001E-3</v>
      </c>
      <c r="Q36" s="20">
        <f t="shared" si="4"/>
        <v>3.0000000000000001E-3</v>
      </c>
      <c r="S36">
        <v>2020</v>
      </c>
    </row>
    <row r="37" spans="1:19" x14ac:dyDescent="0.2">
      <c r="C37" t="s">
        <v>294</v>
      </c>
      <c r="D37" s="23">
        <v>0</v>
      </c>
      <c r="E37" s="23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4">
        <f t="shared" si="0"/>
        <v>0</v>
      </c>
      <c r="M37" s="20">
        <f t="shared" si="0"/>
        <v>0</v>
      </c>
      <c r="N37" s="20">
        <f t="shared" si="1"/>
        <v>0</v>
      </c>
      <c r="O37" s="20">
        <f t="shared" si="2"/>
        <v>0</v>
      </c>
      <c r="P37" s="20">
        <f t="shared" si="3"/>
        <v>0</v>
      </c>
      <c r="Q37" s="20">
        <f t="shared" si="4"/>
        <v>0</v>
      </c>
      <c r="S37">
        <v>2021</v>
      </c>
    </row>
    <row r="38" spans="1:19" x14ac:dyDescent="0.2">
      <c r="C38" t="s">
        <v>295</v>
      </c>
      <c r="D38" s="23">
        <v>0</v>
      </c>
      <c r="E38" s="23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24">
        <f t="shared" si="0"/>
        <v>0</v>
      </c>
      <c r="M38" s="20">
        <f t="shared" si="0"/>
        <v>0</v>
      </c>
      <c r="N38" s="20">
        <f t="shared" si="1"/>
        <v>0</v>
      </c>
      <c r="O38" s="20">
        <f t="shared" si="2"/>
        <v>0</v>
      </c>
      <c r="P38" s="20">
        <f t="shared" si="3"/>
        <v>0</v>
      </c>
      <c r="Q38" s="20">
        <f t="shared" si="4"/>
        <v>0</v>
      </c>
    </row>
    <row r="39" spans="1:19" x14ac:dyDescent="0.2">
      <c r="C39" t="s">
        <v>296</v>
      </c>
      <c r="D39" s="23">
        <v>0</v>
      </c>
      <c r="E39" s="23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4">
        <f t="shared" si="0"/>
        <v>0</v>
      </c>
      <c r="M39" s="20">
        <f t="shared" si="0"/>
        <v>0</v>
      </c>
      <c r="N39" s="20">
        <f t="shared" si="1"/>
        <v>0</v>
      </c>
      <c r="O39" s="20">
        <f t="shared" si="2"/>
        <v>0</v>
      </c>
      <c r="P39" s="20">
        <f t="shared" si="3"/>
        <v>0</v>
      </c>
      <c r="Q39" s="20">
        <f t="shared" si="4"/>
        <v>0</v>
      </c>
    </row>
    <row r="40" spans="1:19" x14ac:dyDescent="0.2">
      <c r="A40" t="s">
        <v>230</v>
      </c>
      <c r="B40" t="s">
        <v>280</v>
      </c>
      <c r="C40" t="s">
        <v>290</v>
      </c>
      <c r="D40" s="23">
        <f>((0.05/54*(22))+0.15)</f>
        <v>0.17037037037037037</v>
      </c>
      <c r="E40" s="23">
        <f>((0.05/54*(-8))+0.15)</f>
        <v>0.14259259259259258</v>
      </c>
      <c r="F40" s="19">
        <v>0.17</v>
      </c>
      <c r="G40" s="19">
        <v>0.12</v>
      </c>
      <c r="H40" s="19">
        <v>0.105</v>
      </c>
      <c r="I40" s="19">
        <v>0.1</v>
      </c>
      <c r="J40" s="19">
        <v>0.1</v>
      </c>
      <c r="K40" s="19">
        <v>0.59499999999999997</v>
      </c>
      <c r="L40" s="24">
        <f t="shared" si="0"/>
        <v>1.4259259259259258E-2</v>
      </c>
      <c r="M40" s="20">
        <f t="shared" si="0"/>
        <v>1.7000000000000001E-2</v>
      </c>
      <c r="N40" s="20">
        <f t="shared" si="1"/>
        <v>1.2E-2</v>
      </c>
      <c r="O40" s="20">
        <f t="shared" si="2"/>
        <v>1.0499999999999999E-2</v>
      </c>
      <c r="P40" s="20">
        <f t="shared" si="3"/>
        <v>0.01</v>
      </c>
      <c r="Q40" s="20">
        <f t="shared" si="4"/>
        <v>0.01</v>
      </c>
    </row>
    <row r="41" spans="1:19" x14ac:dyDescent="0.2">
      <c r="C41" t="s">
        <v>291</v>
      </c>
      <c r="D41" s="23">
        <f>((0.05/54*(20.5))+0.2)</f>
        <v>0.2189814814814815</v>
      </c>
      <c r="E41" s="23">
        <f>((0.05/54*(10.5))+0.2)</f>
        <v>0.20972222222222223</v>
      </c>
      <c r="F41" s="19">
        <v>0.17</v>
      </c>
      <c r="G41" s="19">
        <v>0.11</v>
      </c>
      <c r="H41" s="19">
        <v>0.09</v>
      </c>
      <c r="I41" s="19">
        <v>0.08</v>
      </c>
      <c r="J41" s="19">
        <v>0.08</v>
      </c>
      <c r="K41" s="19">
        <v>0.53</v>
      </c>
      <c r="L41" s="24">
        <f t="shared" si="0"/>
        <v>2.0972222222222222E-2</v>
      </c>
      <c r="M41" s="20">
        <f t="shared" si="0"/>
        <v>1.7000000000000001E-2</v>
      </c>
      <c r="N41" s="20">
        <f t="shared" si="1"/>
        <v>1.0999999999999999E-2</v>
      </c>
      <c r="O41" s="20">
        <f t="shared" si="2"/>
        <v>8.9999999999999993E-3</v>
      </c>
      <c r="P41" s="20">
        <f t="shared" si="3"/>
        <v>8.0000000000000002E-3</v>
      </c>
      <c r="Q41" s="20">
        <f t="shared" si="4"/>
        <v>8.0000000000000002E-3</v>
      </c>
    </row>
    <row r="42" spans="1:19" x14ac:dyDescent="0.2">
      <c r="C42" t="s">
        <v>292</v>
      </c>
      <c r="D42" s="23">
        <f>((0.05/54*(24))+0)</f>
        <v>2.2222222222222223E-2</v>
      </c>
      <c r="E42" s="23">
        <f>((0.05/54*(-22.5))+0.2)</f>
        <v>0.17916666666666667</v>
      </c>
      <c r="F42" s="19">
        <v>0.2</v>
      </c>
      <c r="G42" s="19">
        <v>0.14000000000000001</v>
      </c>
      <c r="H42" s="19">
        <v>0.12</v>
      </c>
      <c r="I42" s="19">
        <v>0.11</v>
      </c>
      <c r="J42" s="19">
        <v>0.11</v>
      </c>
      <c r="K42" s="19">
        <v>0.68</v>
      </c>
      <c r="L42" s="24">
        <f t="shared" si="0"/>
        <v>1.7916666666666668E-2</v>
      </c>
      <c r="M42" s="20">
        <f t="shared" si="0"/>
        <v>0.02</v>
      </c>
      <c r="N42" s="20">
        <f t="shared" si="1"/>
        <v>1.4000000000000002E-2</v>
      </c>
      <c r="O42" s="20">
        <f t="shared" si="2"/>
        <v>1.2E-2</v>
      </c>
      <c r="P42" s="20">
        <f t="shared" si="3"/>
        <v>1.0999999999999999E-2</v>
      </c>
      <c r="Q42" s="20">
        <f t="shared" si="4"/>
        <v>1.0999999999999999E-2</v>
      </c>
    </row>
    <row r="43" spans="1:19" x14ac:dyDescent="0.2">
      <c r="C43" t="s">
        <v>293</v>
      </c>
      <c r="D43" s="23">
        <v>0</v>
      </c>
      <c r="E43" s="23">
        <f>D42</f>
        <v>2.2222222222222223E-2</v>
      </c>
      <c r="F43" s="19">
        <v>0.1</v>
      </c>
      <c r="G43" s="19">
        <v>0.16</v>
      </c>
      <c r="H43" s="19">
        <v>0.16</v>
      </c>
      <c r="I43" s="19">
        <v>0.12</v>
      </c>
      <c r="J43" s="19">
        <v>0.08</v>
      </c>
      <c r="K43" s="19">
        <v>0.62</v>
      </c>
      <c r="L43" s="24">
        <f t="shared" si="0"/>
        <v>2.2222222222222222E-3</v>
      </c>
      <c r="M43" s="20">
        <f t="shared" si="0"/>
        <v>0.01</v>
      </c>
      <c r="N43" s="20">
        <f t="shared" si="1"/>
        <v>1.6E-2</v>
      </c>
      <c r="O43" s="20">
        <f t="shared" si="2"/>
        <v>1.6E-2</v>
      </c>
      <c r="P43" s="20">
        <f t="shared" si="3"/>
        <v>1.2E-2</v>
      </c>
      <c r="Q43" s="20">
        <f t="shared" si="4"/>
        <v>8.0000000000000002E-3</v>
      </c>
    </row>
    <row r="44" spans="1:19" x14ac:dyDescent="0.2">
      <c r="C44" t="s">
        <v>294</v>
      </c>
      <c r="D44" s="23">
        <v>0</v>
      </c>
      <c r="E44" s="23">
        <v>0</v>
      </c>
      <c r="F44" s="19">
        <v>0.02</v>
      </c>
      <c r="G44" s="19">
        <v>0.1</v>
      </c>
      <c r="H44" s="19">
        <v>0.16</v>
      </c>
      <c r="I44" s="19">
        <v>0.16</v>
      </c>
      <c r="J44" s="19">
        <v>0.12</v>
      </c>
      <c r="K44" s="19">
        <v>0.56000000000000005</v>
      </c>
      <c r="L44" s="24">
        <f t="shared" si="0"/>
        <v>0</v>
      </c>
      <c r="M44" s="20">
        <f t="shared" si="0"/>
        <v>2E-3</v>
      </c>
      <c r="N44" s="20">
        <f t="shared" si="1"/>
        <v>0.01</v>
      </c>
      <c r="O44" s="20">
        <f t="shared" si="2"/>
        <v>1.6E-2</v>
      </c>
      <c r="P44" s="20">
        <f t="shared" si="3"/>
        <v>1.6E-2</v>
      </c>
      <c r="Q44" s="20">
        <f t="shared" si="4"/>
        <v>1.2E-2</v>
      </c>
    </row>
    <row r="45" spans="1:19" x14ac:dyDescent="0.2">
      <c r="C45" t="s">
        <v>295</v>
      </c>
      <c r="D45" s="23">
        <v>0</v>
      </c>
      <c r="E45" s="23">
        <v>0</v>
      </c>
      <c r="F45" s="19">
        <v>0</v>
      </c>
      <c r="G45" s="19">
        <v>0</v>
      </c>
      <c r="H45" s="19">
        <v>0.02</v>
      </c>
      <c r="I45" s="19">
        <v>0.1</v>
      </c>
      <c r="J45" s="19">
        <v>0.16</v>
      </c>
      <c r="K45" s="19">
        <v>0.28000000000000003</v>
      </c>
      <c r="L45" s="24">
        <f t="shared" si="0"/>
        <v>0</v>
      </c>
      <c r="M45" s="20">
        <f t="shared" si="0"/>
        <v>0</v>
      </c>
      <c r="N45" s="20">
        <f t="shared" si="1"/>
        <v>0</v>
      </c>
      <c r="O45" s="20">
        <f t="shared" si="2"/>
        <v>2E-3</v>
      </c>
      <c r="P45" s="20">
        <f t="shared" si="3"/>
        <v>0.01</v>
      </c>
      <c r="Q45" s="20">
        <f t="shared" si="4"/>
        <v>1.6E-2</v>
      </c>
    </row>
    <row r="46" spans="1:19" x14ac:dyDescent="0.2">
      <c r="C46" t="s">
        <v>296</v>
      </c>
      <c r="D46" s="23">
        <v>0</v>
      </c>
      <c r="E46" s="23">
        <v>0</v>
      </c>
      <c r="F46" s="19">
        <v>0</v>
      </c>
      <c r="G46" s="19">
        <v>0</v>
      </c>
      <c r="H46" s="19">
        <v>0</v>
      </c>
      <c r="I46" s="19">
        <v>0.02</v>
      </c>
      <c r="J46" s="19">
        <v>0.1</v>
      </c>
      <c r="K46" s="19">
        <v>0.12</v>
      </c>
      <c r="L46" s="24">
        <f t="shared" si="0"/>
        <v>0</v>
      </c>
      <c r="M46" s="20">
        <f t="shared" si="0"/>
        <v>0</v>
      </c>
      <c r="N46" s="20">
        <f t="shared" si="1"/>
        <v>0</v>
      </c>
      <c r="O46" s="20">
        <f t="shared" si="2"/>
        <v>0</v>
      </c>
      <c r="P46" s="20">
        <f t="shared" si="3"/>
        <v>2E-3</v>
      </c>
      <c r="Q46" s="20">
        <f t="shared" si="4"/>
        <v>0.01</v>
      </c>
    </row>
    <row r="47" spans="1:19" x14ac:dyDescent="0.2">
      <c r="B47" t="s">
        <v>281</v>
      </c>
      <c r="C47" t="s">
        <v>290</v>
      </c>
      <c r="D47" s="23">
        <f>((0.05/54*(10.5))+0.1)</f>
        <v>0.10972222222222222</v>
      </c>
      <c r="E47" s="23">
        <f>((0.05/54*(10.5))+0.1)</f>
        <v>0.10972222222222222</v>
      </c>
      <c r="F47" s="19">
        <v>9.6000000000000002E-2</v>
      </c>
      <c r="G47" s="19">
        <v>6.6000000000000003E-2</v>
      </c>
      <c r="H47" s="19">
        <v>0.05</v>
      </c>
      <c r="I47" s="19">
        <v>4.4999999999999998E-2</v>
      </c>
      <c r="J47" s="19">
        <v>4.4999999999999998E-2</v>
      </c>
      <c r="K47" s="19">
        <v>0.30199999999999999</v>
      </c>
      <c r="L47" s="24">
        <f t="shared" si="0"/>
        <v>1.0972222222222222E-2</v>
      </c>
      <c r="M47" s="20">
        <f t="shared" si="0"/>
        <v>9.6000000000000009E-3</v>
      </c>
      <c r="N47" s="20">
        <f t="shared" si="1"/>
        <v>6.6E-3</v>
      </c>
      <c r="O47" s="20">
        <f t="shared" si="2"/>
        <v>5.0000000000000001E-3</v>
      </c>
      <c r="P47" s="20">
        <f t="shared" si="3"/>
        <v>4.4999999999999997E-3</v>
      </c>
      <c r="Q47" s="20">
        <f t="shared" si="4"/>
        <v>4.4999999999999997E-3</v>
      </c>
    </row>
    <row r="48" spans="1:19" x14ac:dyDescent="0.2">
      <c r="C48" t="s">
        <v>291</v>
      </c>
      <c r="D48" s="23">
        <f>((0.05/54*(11))+0.05)</f>
        <v>6.0185185185185189E-2</v>
      </c>
      <c r="E48" s="23">
        <f>((0.05/54*(-10))+0.1)</f>
        <v>9.0740740740740747E-2</v>
      </c>
      <c r="F48" s="19">
        <v>0.08</v>
      </c>
      <c r="G48" s="19">
        <v>0.06</v>
      </c>
      <c r="H48" s="19">
        <v>4.4999999999999998E-2</v>
      </c>
      <c r="I48" s="19">
        <v>0.04</v>
      </c>
      <c r="J48" s="19">
        <v>0.04</v>
      </c>
      <c r="K48" s="19">
        <v>0.26500000000000001</v>
      </c>
      <c r="L48" s="24">
        <f t="shared" si="0"/>
        <v>9.0740740740740747E-3</v>
      </c>
      <c r="M48" s="20">
        <f t="shared" si="0"/>
        <v>8.0000000000000002E-3</v>
      </c>
      <c r="N48" s="20">
        <f t="shared" si="1"/>
        <v>6.0000000000000001E-3</v>
      </c>
      <c r="O48" s="20">
        <f t="shared" si="2"/>
        <v>4.4999999999999997E-3</v>
      </c>
      <c r="P48" s="20">
        <f t="shared" si="3"/>
        <v>4.0000000000000001E-3</v>
      </c>
      <c r="Q48" s="20">
        <f t="shared" si="4"/>
        <v>4.0000000000000001E-3</v>
      </c>
    </row>
    <row r="49" spans="2:17" x14ac:dyDescent="0.2">
      <c r="C49" t="s">
        <v>292</v>
      </c>
      <c r="D49" s="23">
        <f>F49</f>
        <v>0.02</v>
      </c>
      <c r="E49" s="23">
        <f>((0.05/54*(10))+0)</f>
        <v>9.2592592592592587E-3</v>
      </c>
      <c r="F49" s="19">
        <v>0.02</v>
      </c>
      <c r="G49" s="19">
        <v>7.8E-2</v>
      </c>
      <c r="H49" s="19">
        <v>8.4000000000000005E-2</v>
      </c>
      <c r="I49" s="19">
        <v>4.8000000000000001E-2</v>
      </c>
      <c r="J49" s="19">
        <v>1.7999999999999999E-2</v>
      </c>
      <c r="K49" s="19">
        <v>0.248</v>
      </c>
      <c r="L49" s="24">
        <f t="shared" si="0"/>
        <v>9.2592592592592585E-4</v>
      </c>
      <c r="M49" s="20">
        <f t="shared" si="0"/>
        <v>2E-3</v>
      </c>
      <c r="N49" s="20">
        <f t="shared" si="1"/>
        <v>7.7999999999999996E-3</v>
      </c>
      <c r="O49" s="20">
        <f t="shared" si="2"/>
        <v>8.4000000000000012E-3</v>
      </c>
      <c r="P49" s="20">
        <f t="shared" si="3"/>
        <v>4.8000000000000004E-3</v>
      </c>
      <c r="Q49" s="20">
        <f t="shared" si="4"/>
        <v>1.8E-3</v>
      </c>
    </row>
    <row r="50" spans="2:17" x14ac:dyDescent="0.2">
      <c r="C50" t="s">
        <v>293</v>
      </c>
      <c r="D50" s="23">
        <v>0</v>
      </c>
      <c r="E50" s="23">
        <v>0</v>
      </c>
      <c r="F50" s="19">
        <v>0</v>
      </c>
      <c r="G50" s="19">
        <v>1.2E-2</v>
      </c>
      <c r="H50" s="19">
        <v>3.9E-2</v>
      </c>
      <c r="I50" s="19">
        <v>4.2000000000000003E-2</v>
      </c>
      <c r="J50" s="19">
        <v>2.4E-2</v>
      </c>
      <c r="K50" s="19">
        <v>0.11700000000000001</v>
      </c>
      <c r="L50" s="24">
        <f t="shared" si="0"/>
        <v>0</v>
      </c>
      <c r="M50" s="20">
        <f t="shared" si="0"/>
        <v>0</v>
      </c>
      <c r="N50" s="20">
        <f t="shared" si="1"/>
        <v>1.2000000000000001E-3</v>
      </c>
      <c r="O50" s="20">
        <f t="shared" si="2"/>
        <v>3.8999999999999998E-3</v>
      </c>
      <c r="P50" s="20">
        <f t="shared" si="3"/>
        <v>4.2000000000000006E-3</v>
      </c>
      <c r="Q50" s="20">
        <f t="shared" si="4"/>
        <v>2.4000000000000002E-3</v>
      </c>
    </row>
    <row r="51" spans="2:17" x14ac:dyDescent="0.2">
      <c r="C51" t="s">
        <v>294</v>
      </c>
      <c r="D51" s="23">
        <v>0</v>
      </c>
      <c r="E51" s="23">
        <v>0</v>
      </c>
      <c r="F51" s="19">
        <v>0</v>
      </c>
      <c r="G51" s="19">
        <v>0</v>
      </c>
      <c r="H51" s="19">
        <v>1.2E-2</v>
      </c>
      <c r="I51" s="19">
        <v>3.9E-2</v>
      </c>
      <c r="J51" s="19">
        <v>4.2000000000000003E-2</v>
      </c>
      <c r="K51" s="19">
        <v>9.2999999999999999E-2</v>
      </c>
      <c r="L51" s="24">
        <f t="shared" si="0"/>
        <v>0</v>
      </c>
      <c r="M51" s="20">
        <f t="shared" si="0"/>
        <v>0</v>
      </c>
      <c r="N51" s="20">
        <f t="shared" si="1"/>
        <v>0</v>
      </c>
      <c r="O51" s="20">
        <f t="shared" si="2"/>
        <v>1.2000000000000001E-3</v>
      </c>
      <c r="P51" s="20">
        <f t="shared" si="3"/>
        <v>3.8999999999999998E-3</v>
      </c>
      <c r="Q51" s="20">
        <f t="shared" si="4"/>
        <v>4.2000000000000006E-3</v>
      </c>
    </row>
    <row r="52" spans="2:17" x14ac:dyDescent="0.2">
      <c r="C52" t="s">
        <v>295</v>
      </c>
      <c r="D52" s="23">
        <v>0</v>
      </c>
      <c r="E52" s="23">
        <v>0</v>
      </c>
      <c r="F52" s="19">
        <v>0</v>
      </c>
      <c r="G52" s="19">
        <v>0</v>
      </c>
      <c r="H52" s="19">
        <v>0</v>
      </c>
      <c r="I52" s="19">
        <v>0</v>
      </c>
      <c r="J52" s="19">
        <v>1.2E-2</v>
      </c>
      <c r="K52" s="19">
        <v>1.2E-2</v>
      </c>
      <c r="L52" s="24">
        <f t="shared" si="0"/>
        <v>0</v>
      </c>
      <c r="M52" s="20">
        <f t="shared" si="0"/>
        <v>0</v>
      </c>
      <c r="N52" s="20">
        <f t="shared" si="1"/>
        <v>0</v>
      </c>
      <c r="O52" s="20">
        <f t="shared" si="2"/>
        <v>0</v>
      </c>
      <c r="P52" s="20">
        <f t="shared" si="3"/>
        <v>0</v>
      </c>
      <c r="Q52" s="20">
        <f t="shared" si="4"/>
        <v>1.2000000000000001E-3</v>
      </c>
    </row>
    <row r="53" spans="2:17" x14ac:dyDescent="0.2">
      <c r="C53" t="s">
        <v>296</v>
      </c>
      <c r="D53" s="23">
        <v>0</v>
      </c>
      <c r="E53" s="23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4">
        <f t="shared" si="0"/>
        <v>0</v>
      </c>
      <c r="M53" s="20">
        <f t="shared" si="0"/>
        <v>0</v>
      </c>
      <c r="N53" s="20">
        <f t="shared" si="1"/>
        <v>0</v>
      </c>
      <c r="O53" s="20">
        <f t="shared" si="2"/>
        <v>0</v>
      </c>
      <c r="P53" s="20">
        <f t="shared" si="3"/>
        <v>0</v>
      </c>
      <c r="Q53" s="20">
        <f t="shared" si="4"/>
        <v>0</v>
      </c>
    </row>
    <row r="54" spans="2:17" x14ac:dyDescent="0.2">
      <c r="B54" t="s">
        <v>297</v>
      </c>
      <c r="C54" t="s">
        <v>290</v>
      </c>
      <c r="D54" s="23">
        <f>((0.05/54*11)+0.1)</f>
        <v>0.11018518518518519</v>
      </c>
      <c r="E54" s="23">
        <f>((0.05/54*(-21))+0.1)</f>
        <v>8.0555555555555561E-2</v>
      </c>
      <c r="F54" s="19">
        <v>0.08</v>
      </c>
      <c r="G54" s="19">
        <v>7.0000000000000007E-2</v>
      </c>
      <c r="H54" s="19">
        <v>0.06</v>
      </c>
      <c r="I54" s="19">
        <v>0.05</v>
      </c>
      <c r="J54" s="19">
        <v>4.4999999999999998E-2</v>
      </c>
      <c r="K54" s="19">
        <v>0.30499999999999999</v>
      </c>
      <c r="L54" s="24">
        <f t="shared" si="0"/>
        <v>8.0555555555555554E-3</v>
      </c>
      <c r="M54" s="20">
        <f t="shared" si="0"/>
        <v>8.0000000000000002E-3</v>
      </c>
      <c r="N54" s="20">
        <f t="shared" si="1"/>
        <v>7.000000000000001E-3</v>
      </c>
      <c r="O54" s="20">
        <f t="shared" si="2"/>
        <v>6.0000000000000001E-3</v>
      </c>
      <c r="P54" s="20">
        <f t="shared" si="3"/>
        <v>5.0000000000000001E-3</v>
      </c>
      <c r="Q54" s="20">
        <f t="shared" si="4"/>
        <v>4.4999999999999997E-3</v>
      </c>
    </row>
    <row r="55" spans="2:17" x14ac:dyDescent="0.2">
      <c r="C55" t="s">
        <v>291</v>
      </c>
      <c r="D55" s="23">
        <f>((0.05/54*(-21))+0.2)</f>
        <v>0.18055555555555558</v>
      </c>
      <c r="E55" s="23">
        <f>((0.05/54*10)+0.2)</f>
        <v>0.20925925925925926</v>
      </c>
      <c r="F55" s="19">
        <v>0.13</v>
      </c>
      <c r="G55" s="19">
        <v>0.1</v>
      </c>
      <c r="H55" s="19">
        <v>0.09</v>
      </c>
      <c r="I55" s="19">
        <v>8.5000000000000006E-2</v>
      </c>
      <c r="J55" s="19">
        <v>8.5000000000000006E-2</v>
      </c>
      <c r="K55" s="19">
        <v>0.49</v>
      </c>
      <c r="L55" s="24">
        <f t="shared" si="0"/>
        <v>2.0925925925925924E-2</v>
      </c>
      <c r="M55" s="20">
        <f t="shared" si="0"/>
        <v>1.3000000000000001E-2</v>
      </c>
      <c r="N55" s="20">
        <f t="shared" si="1"/>
        <v>0.01</v>
      </c>
      <c r="O55" s="20">
        <f t="shared" si="2"/>
        <v>8.9999999999999993E-3</v>
      </c>
      <c r="P55" s="20">
        <f t="shared" si="3"/>
        <v>8.5000000000000006E-3</v>
      </c>
      <c r="Q55" s="20">
        <f t="shared" si="4"/>
        <v>8.5000000000000006E-3</v>
      </c>
    </row>
    <row r="56" spans="2:17" x14ac:dyDescent="0.2">
      <c r="C56" t="s">
        <v>292</v>
      </c>
      <c r="D56" s="23">
        <f>((0.05/54*10)+0.05)</f>
        <v>5.9259259259259262E-2</v>
      </c>
      <c r="E56" s="23">
        <f>((0.05/54*(-22))+0.05)</f>
        <v>2.9629629629629631E-2</v>
      </c>
      <c r="F56" s="19">
        <v>7.0000000000000007E-2</v>
      </c>
      <c r="G56" s="19">
        <v>0.09</v>
      </c>
      <c r="H56" s="19">
        <v>0.09</v>
      </c>
      <c r="I56" s="19">
        <v>7.0000000000000007E-2</v>
      </c>
      <c r="J56" s="19">
        <v>0.03</v>
      </c>
      <c r="K56" s="19">
        <v>0.35</v>
      </c>
      <c r="L56" s="24">
        <f t="shared" si="0"/>
        <v>2.9629629629629632E-3</v>
      </c>
      <c r="M56" s="20">
        <f t="shared" si="0"/>
        <v>7.000000000000001E-3</v>
      </c>
      <c r="N56" s="20">
        <f t="shared" si="1"/>
        <v>8.9999999999999993E-3</v>
      </c>
      <c r="O56" s="20">
        <f t="shared" si="2"/>
        <v>8.9999999999999993E-3</v>
      </c>
      <c r="P56" s="20">
        <f t="shared" si="3"/>
        <v>7.000000000000001E-3</v>
      </c>
      <c r="Q56" s="20">
        <f t="shared" si="4"/>
        <v>3.0000000000000001E-3</v>
      </c>
    </row>
    <row r="57" spans="2:17" x14ac:dyDescent="0.2">
      <c r="C57" t="s">
        <v>293</v>
      </c>
      <c r="D57" s="23">
        <v>0</v>
      </c>
      <c r="E57" s="23">
        <v>0</v>
      </c>
      <c r="F57" s="19">
        <v>5.0000000000000001E-3</v>
      </c>
      <c r="G57" s="19">
        <v>2.5000000000000001E-2</v>
      </c>
      <c r="H57" s="19">
        <v>0.03</v>
      </c>
      <c r="I57" s="19">
        <v>0.03</v>
      </c>
      <c r="J57" s="19">
        <v>0.03</v>
      </c>
      <c r="K57" s="19">
        <v>0.12</v>
      </c>
      <c r="L57" s="24">
        <f t="shared" si="0"/>
        <v>0</v>
      </c>
      <c r="M57" s="20">
        <f t="shared" si="0"/>
        <v>5.0000000000000001E-4</v>
      </c>
      <c r="N57" s="20">
        <f t="shared" si="1"/>
        <v>2.5000000000000001E-3</v>
      </c>
      <c r="O57" s="20">
        <f t="shared" si="2"/>
        <v>3.0000000000000001E-3</v>
      </c>
      <c r="P57" s="20">
        <f t="shared" si="3"/>
        <v>3.0000000000000001E-3</v>
      </c>
      <c r="Q57" s="20">
        <f t="shared" si="4"/>
        <v>3.0000000000000001E-3</v>
      </c>
    </row>
    <row r="58" spans="2:17" x14ac:dyDescent="0.2">
      <c r="C58" t="s">
        <v>294</v>
      </c>
      <c r="D58" s="23">
        <v>0</v>
      </c>
      <c r="E58" s="23">
        <v>0</v>
      </c>
      <c r="F58" s="19">
        <v>0</v>
      </c>
      <c r="G58" s="19">
        <v>5.0000000000000001E-3</v>
      </c>
      <c r="H58" s="19">
        <v>2.5000000000000001E-2</v>
      </c>
      <c r="I58" s="19">
        <v>0.03</v>
      </c>
      <c r="J58" s="19">
        <v>0.03</v>
      </c>
      <c r="K58" s="19">
        <v>0.09</v>
      </c>
      <c r="L58" s="24">
        <f t="shared" si="0"/>
        <v>0</v>
      </c>
      <c r="M58" s="20">
        <f t="shared" si="0"/>
        <v>0</v>
      </c>
      <c r="N58" s="20">
        <f t="shared" si="1"/>
        <v>5.0000000000000001E-4</v>
      </c>
      <c r="O58" s="20">
        <f t="shared" si="2"/>
        <v>2.5000000000000001E-3</v>
      </c>
      <c r="P58" s="20">
        <f t="shared" si="3"/>
        <v>3.0000000000000001E-3</v>
      </c>
      <c r="Q58" s="20">
        <f t="shared" si="4"/>
        <v>3.0000000000000001E-3</v>
      </c>
    </row>
    <row r="59" spans="2:17" x14ac:dyDescent="0.2">
      <c r="C59" t="s">
        <v>295</v>
      </c>
      <c r="D59" s="23">
        <v>0</v>
      </c>
      <c r="E59" s="23">
        <v>0</v>
      </c>
      <c r="F59" s="19">
        <v>0</v>
      </c>
      <c r="G59" s="19">
        <v>0</v>
      </c>
      <c r="H59" s="19">
        <v>0</v>
      </c>
      <c r="I59" s="19">
        <v>5.0000000000000001E-3</v>
      </c>
      <c r="J59" s="19">
        <v>2.5000000000000001E-2</v>
      </c>
      <c r="K59" s="19">
        <v>0.03</v>
      </c>
      <c r="L59" s="24">
        <f t="shared" si="0"/>
        <v>0</v>
      </c>
      <c r="M59" s="20">
        <f t="shared" si="0"/>
        <v>0</v>
      </c>
      <c r="N59" s="20">
        <f t="shared" si="1"/>
        <v>0</v>
      </c>
      <c r="O59" s="20">
        <f t="shared" si="2"/>
        <v>0</v>
      </c>
      <c r="P59" s="20">
        <f t="shared" si="3"/>
        <v>5.0000000000000001E-4</v>
      </c>
      <c r="Q59" s="20">
        <f t="shared" si="4"/>
        <v>2.5000000000000001E-3</v>
      </c>
    </row>
    <row r="60" spans="2:17" x14ac:dyDescent="0.2">
      <c r="C60" t="s">
        <v>296</v>
      </c>
      <c r="D60" s="23">
        <v>0</v>
      </c>
      <c r="E60" s="23">
        <v>0</v>
      </c>
      <c r="F60" s="19">
        <v>0</v>
      </c>
      <c r="G60" s="19">
        <v>0</v>
      </c>
      <c r="H60" s="19">
        <v>0</v>
      </c>
      <c r="I60" s="19">
        <v>0</v>
      </c>
      <c r="J60" s="19">
        <v>5.0000000000000001E-3</v>
      </c>
      <c r="K60" s="19">
        <v>5.0000000000000001E-3</v>
      </c>
      <c r="L60" s="24">
        <f t="shared" si="0"/>
        <v>0</v>
      </c>
      <c r="M60" s="20">
        <f t="shared" si="0"/>
        <v>0</v>
      </c>
      <c r="N60" s="20">
        <f t="shared" si="1"/>
        <v>0</v>
      </c>
      <c r="O60" s="20">
        <f t="shared" si="2"/>
        <v>0</v>
      </c>
      <c r="P60" s="20">
        <f t="shared" si="3"/>
        <v>0</v>
      </c>
      <c r="Q60" s="20">
        <f t="shared" si="4"/>
        <v>5.0000000000000001E-4</v>
      </c>
    </row>
    <row r="61" spans="2:17" x14ac:dyDescent="0.2">
      <c r="B61" t="s">
        <v>282</v>
      </c>
      <c r="C61" t="s">
        <v>290</v>
      </c>
      <c r="D61" s="23">
        <f>((0.05/41*(6))+0.35)</f>
        <v>0.35731707317073169</v>
      </c>
      <c r="E61" s="23">
        <f>H63</f>
        <v>0.21</v>
      </c>
      <c r="F61" s="19">
        <v>0.16</v>
      </c>
      <c r="G61" s="19">
        <v>7.2999999999999995E-2</v>
      </c>
      <c r="H61" s="19">
        <v>2.7E-2</v>
      </c>
      <c r="I61" s="19">
        <v>0.02</v>
      </c>
      <c r="J61" s="19">
        <v>1.2999999999999999E-2</v>
      </c>
      <c r="K61" s="19">
        <v>0.29299999999999998</v>
      </c>
      <c r="L61" s="24">
        <f t="shared" si="0"/>
        <v>2.0999999999999998E-2</v>
      </c>
      <c r="M61" s="20">
        <f t="shared" si="0"/>
        <v>1.6E-2</v>
      </c>
      <c r="N61" s="20">
        <f t="shared" si="1"/>
        <v>7.2999999999999992E-3</v>
      </c>
      <c r="O61" s="20">
        <f t="shared" si="2"/>
        <v>2.7000000000000001E-3</v>
      </c>
      <c r="P61" s="20">
        <f t="shared" si="3"/>
        <v>2E-3</v>
      </c>
      <c r="Q61" s="20">
        <f t="shared" si="4"/>
        <v>1.2999999999999999E-3</v>
      </c>
    </row>
    <row r="62" spans="2:17" x14ac:dyDescent="0.2">
      <c r="C62" t="s">
        <v>291</v>
      </c>
      <c r="D62" s="23">
        <f>((0.05/41*(8))+0.1)</f>
        <v>0.10975609756097561</v>
      </c>
      <c r="E62" s="23">
        <f>((0.05/41*(8.5))+0.25)</f>
        <v>0.26036585365853659</v>
      </c>
      <c r="F62" s="19">
        <v>0.22</v>
      </c>
      <c r="G62" s="19">
        <v>0.15</v>
      </c>
      <c r="H62" s="19">
        <v>0.08</v>
      </c>
      <c r="I62" s="19">
        <v>0.05</v>
      </c>
      <c r="J62" s="19">
        <v>0.04</v>
      </c>
      <c r="K62" s="19">
        <v>0.54</v>
      </c>
      <c r="L62" s="24">
        <f t="shared" si="0"/>
        <v>2.6036585365853661E-2</v>
      </c>
      <c r="M62" s="20">
        <f t="shared" si="0"/>
        <v>2.1999999999999999E-2</v>
      </c>
      <c r="N62" s="20">
        <f t="shared" si="1"/>
        <v>1.4999999999999999E-2</v>
      </c>
      <c r="O62" s="20">
        <f t="shared" si="2"/>
        <v>8.0000000000000002E-3</v>
      </c>
      <c r="P62" s="20">
        <f t="shared" si="3"/>
        <v>5.0000000000000001E-3</v>
      </c>
      <c r="Q62" s="20">
        <f t="shared" si="4"/>
        <v>4.0000000000000001E-3</v>
      </c>
    </row>
    <row r="63" spans="2:17" x14ac:dyDescent="0.2">
      <c r="C63" t="s">
        <v>292</v>
      </c>
      <c r="D63" s="23">
        <f>I61</f>
        <v>0.02</v>
      </c>
      <c r="E63" s="23">
        <f>((0.05/41*(-16))+0.05)</f>
        <v>3.0487804878048783E-2</v>
      </c>
      <c r="F63" s="19">
        <v>0.2</v>
      </c>
      <c r="G63" s="19">
        <v>0.25</v>
      </c>
      <c r="H63" s="19">
        <v>0.21</v>
      </c>
      <c r="I63" s="19">
        <v>0.14000000000000001</v>
      </c>
      <c r="J63" s="19">
        <v>0.05</v>
      </c>
      <c r="K63" s="19">
        <v>0.85</v>
      </c>
      <c r="L63" s="24">
        <f t="shared" si="0"/>
        <v>3.0487804878048782E-3</v>
      </c>
      <c r="M63" s="20">
        <f t="shared" si="0"/>
        <v>0.02</v>
      </c>
      <c r="N63" s="20">
        <f t="shared" si="1"/>
        <v>2.5000000000000001E-2</v>
      </c>
      <c r="O63" s="20">
        <f t="shared" si="2"/>
        <v>2.0999999999999998E-2</v>
      </c>
      <c r="P63" s="20">
        <f t="shared" si="3"/>
        <v>1.4000000000000002E-2</v>
      </c>
      <c r="Q63" s="20">
        <f t="shared" si="4"/>
        <v>5.0000000000000001E-3</v>
      </c>
    </row>
    <row r="64" spans="2:17" x14ac:dyDescent="0.2">
      <c r="C64" t="s">
        <v>293</v>
      </c>
      <c r="D64" s="23">
        <v>0</v>
      </c>
      <c r="E64" s="23">
        <f>F65</f>
        <v>0.01</v>
      </c>
      <c r="F64" s="19">
        <v>0.05</v>
      </c>
      <c r="G64" s="19">
        <v>0.18</v>
      </c>
      <c r="H64" s="19">
        <v>0.2</v>
      </c>
      <c r="I64" s="19">
        <v>0.17</v>
      </c>
      <c r="J64" s="19">
        <v>0.08</v>
      </c>
      <c r="K64" s="19">
        <v>0.68</v>
      </c>
      <c r="L64" s="24">
        <f t="shared" si="0"/>
        <v>1E-3</v>
      </c>
      <c r="M64" s="20">
        <f t="shared" si="0"/>
        <v>5.0000000000000001E-3</v>
      </c>
      <c r="N64" s="20">
        <f t="shared" si="1"/>
        <v>1.7999999999999999E-2</v>
      </c>
      <c r="O64" s="20">
        <f t="shared" si="2"/>
        <v>0.02</v>
      </c>
      <c r="P64" s="20">
        <f t="shared" si="3"/>
        <v>1.7000000000000001E-2</v>
      </c>
      <c r="Q64" s="20">
        <f t="shared" si="4"/>
        <v>8.0000000000000002E-3</v>
      </c>
    </row>
    <row r="65" spans="1:38" x14ac:dyDescent="0.2">
      <c r="C65" t="s">
        <v>294</v>
      </c>
      <c r="D65" s="23">
        <v>0</v>
      </c>
      <c r="E65" s="23">
        <v>0</v>
      </c>
      <c r="F65" s="19">
        <v>0.01</v>
      </c>
      <c r="G65" s="19">
        <v>0.05</v>
      </c>
      <c r="H65" s="19">
        <v>0.18</v>
      </c>
      <c r="I65" s="19">
        <v>0.2</v>
      </c>
      <c r="J65" s="19">
        <v>0.17</v>
      </c>
      <c r="K65" s="19">
        <v>0.61</v>
      </c>
      <c r="L65" s="24">
        <f t="shared" si="0"/>
        <v>0</v>
      </c>
      <c r="M65" s="20">
        <f t="shared" si="0"/>
        <v>1E-3</v>
      </c>
      <c r="N65" s="20">
        <f t="shared" si="1"/>
        <v>5.0000000000000001E-3</v>
      </c>
      <c r="O65" s="20">
        <f t="shared" si="2"/>
        <v>1.7999999999999999E-2</v>
      </c>
      <c r="P65" s="20">
        <f t="shared" si="3"/>
        <v>0.02</v>
      </c>
      <c r="Q65" s="20">
        <f t="shared" si="4"/>
        <v>1.7000000000000001E-2</v>
      </c>
    </row>
    <row r="66" spans="1:38" x14ac:dyDescent="0.2">
      <c r="C66" t="s">
        <v>295</v>
      </c>
      <c r="D66" s="23">
        <v>0</v>
      </c>
      <c r="E66" s="23">
        <v>0</v>
      </c>
      <c r="F66" s="19">
        <v>0</v>
      </c>
      <c r="G66" s="19">
        <v>0</v>
      </c>
      <c r="H66" s="19">
        <v>0.01</v>
      </c>
      <c r="I66" s="19">
        <v>0.05</v>
      </c>
      <c r="J66" s="19">
        <v>0.18</v>
      </c>
      <c r="K66" s="19">
        <v>0.24</v>
      </c>
      <c r="L66" s="24">
        <f t="shared" si="0"/>
        <v>0</v>
      </c>
      <c r="M66" s="20">
        <f t="shared" si="0"/>
        <v>0</v>
      </c>
      <c r="N66" s="20">
        <f t="shared" si="1"/>
        <v>0</v>
      </c>
      <c r="O66" s="20">
        <f t="shared" si="2"/>
        <v>1E-3</v>
      </c>
      <c r="P66" s="20">
        <f t="shared" si="3"/>
        <v>5.0000000000000001E-3</v>
      </c>
      <c r="Q66" s="20">
        <f t="shared" si="4"/>
        <v>1.7999999999999999E-2</v>
      </c>
    </row>
    <row r="67" spans="1:38" x14ac:dyDescent="0.2">
      <c r="C67" t="s">
        <v>296</v>
      </c>
      <c r="D67" s="23">
        <v>0</v>
      </c>
      <c r="E67" s="23">
        <v>0</v>
      </c>
      <c r="F67" s="19">
        <v>0</v>
      </c>
      <c r="G67" s="19">
        <v>0</v>
      </c>
      <c r="H67" s="19">
        <v>0</v>
      </c>
      <c r="I67" s="19">
        <v>0.01</v>
      </c>
      <c r="J67" s="19">
        <v>0.05</v>
      </c>
      <c r="K67" s="19">
        <v>0.06</v>
      </c>
      <c r="L67" s="24">
        <f t="shared" si="0"/>
        <v>0</v>
      </c>
      <c r="M67" s="20">
        <f t="shared" si="0"/>
        <v>0</v>
      </c>
      <c r="N67" s="20">
        <f t="shared" si="1"/>
        <v>0</v>
      </c>
      <c r="O67" s="20">
        <f t="shared" si="2"/>
        <v>0</v>
      </c>
      <c r="P67" s="20">
        <f t="shared" si="3"/>
        <v>1E-3</v>
      </c>
      <c r="Q67" s="20">
        <f t="shared" si="4"/>
        <v>5.0000000000000001E-3</v>
      </c>
    </row>
    <row r="68" spans="1:38" x14ac:dyDescent="0.2">
      <c r="B68" t="s">
        <v>283</v>
      </c>
      <c r="C68" t="s">
        <v>290</v>
      </c>
      <c r="D68" s="23">
        <f>((0.05/54*(-1.5))+0.1)</f>
        <v>9.8611111111111122E-2</v>
      </c>
      <c r="E68" s="23">
        <f>((0.05/54*(-25))+0.1)</f>
        <v>7.6851851851851852E-2</v>
      </c>
      <c r="F68" s="19">
        <v>7.4999999999999997E-2</v>
      </c>
      <c r="G68" s="19">
        <v>7.4999999999999997E-2</v>
      </c>
      <c r="H68" s="19">
        <v>7.4999999999999997E-2</v>
      </c>
      <c r="I68" s="19">
        <v>7.4999999999999997E-2</v>
      </c>
      <c r="J68" s="19">
        <v>7.4999999999999997E-2</v>
      </c>
      <c r="K68" s="19">
        <v>0.375</v>
      </c>
      <c r="L68" s="24">
        <f t="shared" si="0"/>
        <v>7.6851851851851855E-3</v>
      </c>
      <c r="M68" s="20">
        <f t="shared" si="0"/>
        <v>7.4999999999999997E-3</v>
      </c>
      <c r="N68" s="20">
        <f t="shared" si="1"/>
        <v>7.4999999999999997E-3</v>
      </c>
      <c r="O68" s="20">
        <f t="shared" si="2"/>
        <v>7.4999999999999997E-3</v>
      </c>
      <c r="P68" s="20">
        <f t="shared" si="3"/>
        <v>7.4999999999999997E-3</v>
      </c>
      <c r="Q68" s="20">
        <f t="shared" si="4"/>
        <v>7.4999999999999997E-3</v>
      </c>
    </row>
    <row r="69" spans="1:38" x14ac:dyDescent="0.2">
      <c r="C69" t="s">
        <v>291</v>
      </c>
      <c r="D69" s="23">
        <f>((0.05/54*(3))+E68)</f>
        <v>7.9629629629629634E-2</v>
      </c>
      <c r="E69" s="23">
        <f>((0.05/54*(32))+0.1)</f>
        <v>0.12962962962962965</v>
      </c>
      <c r="F69" s="19">
        <v>7.4999999999999997E-2</v>
      </c>
      <c r="G69" s="19">
        <v>7.4999999999999997E-2</v>
      </c>
      <c r="H69" s="19">
        <v>7.4999999999999997E-2</v>
      </c>
      <c r="I69" s="19">
        <v>7.4999999999999997E-2</v>
      </c>
      <c r="J69" s="19">
        <v>7.4999999999999997E-2</v>
      </c>
      <c r="K69" s="19">
        <v>0.375</v>
      </c>
      <c r="L69" s="24">
        <f t="shared" si="0"/>
        <v>1.2962962962962964E-2</v>
      </c>
      <c r="M69" s="20">
        <f t="shared" si="0"/>
        <v>7.4999999999999997E-3</v>
      </c>
      <c r="N69" s="20">
        <f t="shared" si="1"/>
        <v>7.4999999999999997E-3</v>
      </c>
      <c r="O69" s="20">
        <f t="shared" si="2"/>
        <v>7.4999999999999997E-3</v>
      </c>
      <c r="P69" s="20">
        <f t="shared" si="3"/>
        <v>7.4999999999999997E-3</v>
      </c>
      <c r="Q69" s="20">
        <f t="shared" si="4"/>
        <v>7.4999999999999997E-3</v>
      </c>
    </row>
    <row r="70" spans="1:38" x14ac:dyDescent="0.2">
      <c r="C70" t="s">
        <v>292</v>
      </c>
      <c r="D70" s="23">
        <f>((0.05/54*(-6))+F70)</f>
        <v>2.9444444444444447E-2</v>
      </c>
      <c r="E70" s="23">
        <f>((0.05/54*(-8))+D70)</f>
        <v>2.2037037037037039E-2</v>
      </c>
      <c r="F70" s="19">
        <v>3.5000000000000003E-2</v>
      </c>
      <c r="G70" s="19">
        <v>0.04</v>
      </c>
      <c r="H70" s="19">
        <v>0.04</v>
      </c>
      <c r="I70" s="19">
        <v>0.04</v>
      </c>
      <c r="J70" s="19">
        <v>0.04</v>
      </c>
      <c r="K70" s="19">
        <v>0.19500000000000001</v>
      </c>
      <c r="L70" s="24">
        <f t="shared" ref="L70:L74" si="6">E70/10</f>
        <v>2.2037037037037038E-3</v>
      </c>
      <c r="M70" s="20">
        <f t="shared" ref="M70:M73" si="7">F70/10</f>
        <v>3.5000000000000005E-3</v>
      </c>
      <c r="N70" s="20">
        <f t="shared" ref="N70:N74" si="8">G70/10</f>
        <v>4.0000000000000001E-3</v>
      </c>
      <c r="O70" s="20">
        <f t="shared" ref="O70:O74" si="9">H70/10</f>
        <v>4.0000000000000001E-3</v>
      </c>
      <c r="P70" s="20">
        <f t="shared" ref="P70:P74" si="10">I70/10</f>
        <v>4.0000000000000001E-3</v>
      </c>
      <c r="Q70" s="20">
        <f t="shared" ref="Q70:Q74" si="11">J70/10</f>
        <v>4.0000000000000001E-3</v>
      </c>
    </row>
    <row r="71" spans="1:38" x14ac:dyDescent="0.2">
      <c r="C71" t="s">
        <v>293</v>
      </c>
      <c r="D71" s="23">
        <v>0</v>
      </c>
      <c r="E71" s="23">
        <f>((0.05/54*(-6))+G71)</f>
        <v>1.4444444444444444E-2</v>
      </c>
      <c r="F71" s="19">
        <v>1.7000000000000001E-2</v>
      </c>
      <c r="G71" s="19">
        <v>0.02</v>
      </c>
      <c r="H71" s="19">
        <v>0.02</v>
      </c>
      <c r="I71" s="19">
        <v>0.02</v>
      </c>
      <c r="J71" s="19">
        <v>0.02</v>
      </c>
      <c r="K71" s="19">
        <v>9.7000000000000003E-2</v>
      </c>
      <c r="L71" s="24">
        <f t="shared" si="6"/>
        <v>1.4444444444444444E-3</v>
      </c>
      <c r="M71" s="20">
        <f t="shared" si="7"/>
        <v>1.7000000000000001E-3</v>
      </c>
      <c r="N71" s="20">
        <f t="shared" si="8"/>
        <v>2E-3</v>
      </c>
      <c r="O71" s="20">
        <f t="shared" si="9"/>
        <v>2E-3</v>
      </c>
      <c r="P71" s="20">
        <f t="shared" si="10"/>
        <v>2E-3</v>
      </c>
      <c r="Q71" s="20">
        <f t="shared" si="11"/>
        <v>2E-3</v>
      </c>
    </row>
    <row r="72" spans="1:38" x14ac:dyDescent="0.2">
      <c r="C72" t="s">
        <v>294</v>
      </c>
      <c r="D72" s="23">
        <v>0</v>
      </c>
      <c r="E72" s="23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24">
        <f t="shared" si="6"/>
        <v>0</v>
      </c>
      <c r="M72" s="20">
        <f t="shared" si="7"/>
        <v>0</v>
      </c>
      <c r="N72" s="20">
        <f t="shared" si="8"/>
        <v>0</v>
      </c>
      <c r="O72" s="20">
        <f t="shared" si="9"/>
        <v>0</v>
      </c>
      <c r="P72" s="20">
        <f t="shared" si="10"/>
        <v>0</v>
      </c>
      <c r="Q72" s="20">
        <f t="shared" si="11"/>
        <v>0</v>
      </c>
    </row>
    <row r="73" spans="1:38" x14ac:dyDescent="0.2">
      <c r="C73" t="s">
        <v>295</v>
      </c>
      <c r="D73" s="23">
        <v>0</v>
      </c>
      <c r="E73" s="23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24">
        <f t="shared" si="6"/>
        <v>0</v>
      </c>
      <c r="M73" s="20">
        <f t="shared" si="7"/>
        <v>0</v>
      </c>
      <c r="N73" s="20">
        <f t="shared" si="8"/>
        <v>0</v>
      </c>
      <c r="O73" s="20">
        <f t="shared" si="9"/>
        <v>0</v>
      </c>
      <c r="P73" s="20">
        <f t="shared" si="10"/>
        <v>0</v>
      </c>
      <c r="Q73" s="20">
        <f t="shared" si="11"/>
        <v>0</v>
      </c>
    </row>
    <row r="74" spans="1:38" x14ac:dyDescent="0.2">
      <c r="C74" t="s">
        <v>296</v>
      </c>
      <c r="D74" s="23">
        <v>0</v>
      </c>
      <c r="E74" s="23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24">
        <f t="shared" si="6"/>
        <v>0</v>
      </c>
      <c r="M74" s="20">
        <f>F74/10</f>
        <v>0</v>
      </c>
      <c r="N74" s="20">
        <f t="shared" si="8"/>
        <v>0</v>
      </c>
      <c r="O74" s="20">
        <f t="shared" si="9"/>
        <v>0</v>
      </c>
      <c r="P74" s="20">
        <f t="shared" si="10"/>
        <v>0</v>
      </c>
      <c r="Q74" s="20">
        <f t="shared" si="11"/>
        <v>0</v>
      </c>
    </row>
    <row r="75" spans="1:38" x14ac:dyDescent="0.2">
      <c r="A75" t="s">
        <v>237</v>
      </c>
      <c r="B75" t="s">
        <v>280</v>
      </c>
      <c r="C75" t="s">
        <v>290</v>
      </c>
      <c r="D75" s="21">
        <v>0.11</v>
      </c>
      <c r="E75" s="22">
        <f t="shared" ref="E75:E138" si="12">L75*10</f>
        <v>0.08</v>
      </c>
      <c r="F75" s="19">
        <f>M75*10</f>
        <v>0.14000000000000001</v>
      </c>
      <c r="G75" s="19">
        <f>N75*10</f>
        <v>0.1</v>
      </c>
      <c r="H75" s="19">
        <f>O75*10</f>
        <v>0.08</v>
      </c>
      <c r="I75" s="19">
        <f>P75*10</f>
        <v>0.08</v>
      </c>
      <c r="J75" s="19">
        <f>Q75*10</f>
        <v>0.08</v>
      </c>
      <c r="K75" s="19">
        <v>0.48</v>
      </c>
      <c r="L75" s="22">
        <v>8.0000000000000002E-3</v>
      </c>
      <c r="M75">
        <v>1.4E-2</v>
      </c>
      <c r="N75">
        <v>0.01</v>
      </c>
      <c r="O75">
        <v>8.0000000000000002E-3</v>
      </c>
      <c r="P75">
        <v>8.0000000000000002E-3</v>
      </c>
      <c r="Q75">
        <v>8.0000000000000002E-3</v>
      </c>
      <c r="Y75" s="19"/>
      <c r="Z75" s="19"/>
      <c r="AA75" s="19"/>
      <c r="AB75" s="19"/>
      <c r="AC75" s="19"/>
      <c r="AD75" s="19"/>
      <c r="AE75" s="19"/>
      <c r="AF75" s="19"/>
      <c r="AH75" s="20">
        <v>7.3000000000000001E-3</v>
      </c>
      <c r="AI75" s="20">
        <v>6.1999999999999998E-3</v>
      </c>
      <c r="AJ75" s="20">
        <v>5.5999999999999999E-3</v>
      </c>
      <c r="AK75" s="20">
        <v>4.8999999999999998E-3</v>
      </c>
      <c r="AL75" s="20">
        <v>4.1999999999999997E-3</v>
      </c>
    </row>
    <row r="76" spans="1:38" x14ac:dyDescent="0.2">
      <c r="C76" t="s">
        <v>291</v>
      </c>
      <c r="D76" s="21">
        <v>0.1</v>
      </c>
      <c r="E76" s="22">
        <f t="shared" si="12"/>
        <v>0.15</v>
      </c>
      <c r="F76" s="19">
        <f t="shared" ref="F76:F78" si="13">M76*10</f>
        <v>0.14000000000000001</v>
      </c>
      <c r="G76" s="19">
        <f t="shared" ref="G76:G78" si="14">N76*10</f>
        <v>0.09</v>
      </c>
      <c r="H76" s="19">
        <f t="shared" ref="H76:H78" si="15">O76*10</f>
        <v>7.0000000000000007E-2</v>
      </c>
      <c r="I76" s="19">
        <f t="shared" ref="I76:I78" si="16">P76*10</f>
        <v>0.06</v>
      </c>
      <c r="J76" s="19">
        <f t="shared" ref="J76:J78" si="17">Q76*10</f>
        <v>0.06</v>
      </c>
      <c r="K76" s="19">
        <v>0.42</v>
      </c>
      <c r="L76" s="22">
        <v>1.4999999999999999E-2</v>
      </c>
      <c r="M76">
        <v>1.4E-2</v>
      </c>
      <c r="N76">
        <v>8.9999999999999993E-3</v>
      </c>
      <c r="O76">
        <v>7.0000000000000001E-3</v>
      </c>
      <c r="P76">
        <v>6.0000000000000001E-3</v>
      </c>
      <c r="Q76">
        <v>6.0000000000000001E-3</v>
      </c>
      <c r="Y76" s="19"/>
      <c r="Z76" s="19"/>
      <c r="AA76" s="19"/>
      <c r="AB76" s="19"/>
      <c r="AC76" s="19"/>
      <c r="AD76" s="19"/>
      <c r="AE76" s="19"/>
      <c r="AF76" s="19"/>
      <c r="AH76" s="20">
        <v>1.0699999999999999E-2</v>
      </c>
      <c r="AI76" s="20">
        <v>8.8000000000000005E-3</v>
      </c>
      <c r="AJ76" s="20">
        <v>7.9000000000000008E-3</v>
      </c>
      <c r="AK76" s="20">
        <v>6.6E-3</v>
      </c>
      <c r="AL76" s="20">
        <v>5.7000000000000002E-3</v>
      </c>
    </row>
    <row r="77" spans="1:38" x14ac:dyDescent="0.2">
      <c r="C77" t="s">
        <v>292</v>
      </c>
      <c r="D77" s="21">
        <v>0.03</v>
      </c>
      <c r="E77" s="22">
        <f t="shared" si="12"/>
        <v>3.1E-2</v>
      </c>
      <c r="F77" s="19">
        <f t="shared" si="13"/>
        <v>0.16</v>
      </c>
      <c r="G77" s="19">
        <f t="shared" si="14"/>
        <v>0.10999999999999999</v>
      </c>
      <c r="H77" s="19">
        <f t="shared" si="15"/>
        <v>0.1</v>
      </c>
      <c r="I77" s="19">
        <f t="shared" si="16"/>
        <v>0.09</v>
      </c>
      <c r="J77" s="19">
        <f t="shared" si="17"/>
        <v>0.09</v>
      </c>
      <c r="K77" s="19">
        <v>0.54</v>
      </c>
      <c r="L77" s="22">
        <v>3.0999999999999999E-3</v>
      </c>
      <c r="M77">
        <v>1.6E-2</v>
      </c>
      <c r="N77">
        <v>1.0999999999999999E-2</v>
      </c>
      <c r="O77">
        <v>0.01</v>
      </c>
      <c r="P77">
        <v>8.9999999999999993E-3</v>
      </c>
      <c r="Q77">
        <v>8.9999999999999993E-3</v>
      </c>
      <c r="Y77" s="19"/>
      <c r="Z77" s="19"/>
      <c r="AA77" s="19"/>
      <c r="AB77" s="19"/>
      <c r="AC77" s="19"/>
      <c r="AD77" s="19"/>
      <c r="AE77" s="19"/>
      <c r="AF77" s="19"/>
      <c r="AH77" s="20">
        <v>7.7999999999999996E-3</v>
      </c>
      <c r="AI77" s="20">
        <v>9.7000000000000003E-3</v>
      </c>
      <c r="AJ77" s="20">
        <v>8.9999999999999993E-3</v>
      </c>
      <c r="AK77" s="20">
        <v>6.8999999999999999E-3</v>
      </c>
      <c r="AL77" s="20">
        <v>4.4000000000000003E-3</v>
      </c>
    </row>
    <row r="78" spans="1:38" x14ac:dyDescent="0.2">
      <c r="C78" t="s">
        <v>293</v>
      </c>
      <c r="D78" s="21">
        <v>0</v>
      </c>
      <c r="E78" s="22">
        <f t="shared" si="12"/>
        <v>7.0000000000000001E-3</v>
      </c>
      <c r="F78" s="19">
        <f t="shared" si="13"/>
        <v>0.08</v>
      </c>
      <c r="G78" s="19">
        <f t="shared" si="14"/>
        <v>0.13</v>
      </c>
      <c r="H78" s="19">
        <f t="shared" si="15"/>
        <v>0.13</v>
      </c>
      <c r="I78" s="19">
        <f t="shared" si="16"/>
        <v>0.1</v>
      </c>
      <c r="J78" s="19">
        <f t="shared" si="17"/>
        <v>0.06</v>
      </c>
      <c r="K78" s="19">
        <v>0.5</v>
      </c>
      <c r="L78" s="22">
        <v>6.9999999999999999E-4</v>
      </c>
      <c r="M78">
        <v>8.0000000000000002E-3</v>
      </c>
      <c r="N78">
        <v>1.2999999999999999E-2</v>
      </c>
      <c r="O78">
        <v>1.2999999999999999E-2</v>
      </c>
      <c r="P78">
        <v>0.01</v>
      </c>
      <c r="Q78">
        <v>6.0000000000000001E-3</v>
      </c>
      <c r="Y78" s="19"/>
      <c r="Z78" s="19"/>
      <c r="AA78" s="19"/>
      <c r="AB78" s="19"/>
      <c r="AC78" s="19"/>
      <c r="AD78" s="19"/>
      <c r="AE78" s="19"/>
      <c r="AF78" s="19"/>
      <c r="AH78" s="20">
        <v>2.0999999999999999E-3</v>
      </c>
      <c r="AI78" s="20">
        <v>5.7000000000000002E-3</v>
      </c>
      <c r="AJ78" s="20">
        <v>6.6E-3</v>
      </c>
      <c r="AK78" s="20">
        <v>5.7999999999999996E-3</v>
      </c>
      <c r="AL78" s="20">
        <v>3.5000000000000001E-3</v>
      </c>
    </row>
    <row r="79" spans="1:38" x14ac:dyDescent="0.2">
      <c r="C79" t="s">
        <v>294</v>
      </c>
      <c r="D79" s="19"/>
      <c r="E79" s="19"/>
      <c r="H79" s="19"/>
      <c r="I79" s="19"/>
      <c r="L79" s="20"/>
    </row>
    <row r="80" spans="1:38" x14ac:dyDescent="0.2">
      <c r="C80" t="s">
        <v>295</v>
      </c>
      <c r="D80" s="19"/>
      <c r="E80" s="19"/>
      <c r="H80" s="19"/>
      <c r="I80" s="19"/>
      <c r="J80" s="19"/>
      <c r="L80" s="20"/>
    </row>
    <row r="81" spans="2:17" x14ac:dyDescent="0.2">
      <c r="C81" t="s">
        <v>296</v>
      </c>
      <c r="D81" s="19"/>
      <c r="E81" s="19"/>
      <c r="H81" s="19"/>
      <c r="I81" s="19"/>
      <c r="J81" s="19"/>
      <c r="L81" s="20"/>
    </row>
    <row r="82" spans="2:17" x14ac:dyDescent="0.2">
      <c r="B82" t="s">
        <v>281</v>
      </c>
      <c r="C82" t="s">
        <v>290</v>
      </c>
      <c r="D82" s="21">
        <v>0.11</v>
      </c>
      <c r="E82" s="22">
        <f t="shared" si="12"/>
        <v>0.08</v>
      </c>
      <c r="F82" s="19">
        <f t="shared" ref="F82:J85" si="18">M82*10</f>
        <v>0.08</v>
      </c>
      <c r="G82" s="19">
        <f t="shared" ref="G82:J85" si="19">N82*10</f>
        <v>0.05</v>
      </c>
      <c r="H82" s="19">
        <f t="shared" ref="H82:J85" si="20">O82*10</f>
        <v>0.04</v>
      </c>
      <c r="I82" s="19">
        <f t="shared" ref="I82:J85" si="21">P82*10</f>
        <v>0.04</v>
      </c>
      <c r="J82" s="19">
        <f t="shared" ref="J82:J85" si="22">Q82*10</f>
        <v>0.04</v>
      </c>
      <c r="K82" s="19">
        <v>0.24</v>
      </c>
      <c r="L82" s="22">
        <v>8.0000000000000002E-3</v>
      </c>
      <c r="M82" s="19">
        <v>8.0000000000000002E-3</v>
      </c>
      <c r="N82" s="19">
        <v>5.0000000000000001E-3</v>
      </c>
      <c r="O82" s="19">
        <v>4.0000000000000001E-3</v>
      </c>
      <c r="P82" s="19">
        <v>4.0000000000000001E-3</v>
      </c>
      <c r="Q82" s="19">
        <v>4.0000000000000001E-3</v>
      </c>
    </row>
    <row r="83" spans="2:17" x14ac:dyDescent="0.2">
      <c r="C83" t="s">
        <v>291</v>
      </c>
      <c r="D83" s="21">
        <v>0.1</v>
      </c>
      <c r="E83" s="22">
        <f t="shared" si="12"/>
        <v>0.15</v>
      </c>
      <c r="F83" s="19">
        <f t="shared" si="18"/>
        <v>0.06</v>
      </c>
      <c r="G83" s="19">
        <f t="shared" si="19"/>
        <v>0.05</v>
      </c>
      <c r="H83" s="19">
        <f t="shared" si="20"/>
        <v>0.04</v>
      </c>
      <c r="I83" s="19">
        <f t="shared" si="21"/>
        <v>0.03</v>
      </c>
      <c r="J83" s="19">
        <f t="shared" si="22"/>
        <v>0.03</v>
      </c>
      <c r="K83" s="19">
        <v>0.21</v>
      </c>
      <c r="L83" s="22">
        <v>1.4999999999999999E-2</v>
      </c>
      <c r="M83">
        <v>6.0000000000000001E-3</v>
      </c>
      <c r="N83">
        <v>5.0000000000000001E-3</v>
      </c>
      <c r="O83">
        <v>4.0000000000000001E-3</v>
      </c>
      <c r="P83">
        <v>3.0000000000000001E-3</v>
      </c>
      <c r="Q83" s="19">
        <v>3.0000000000000001E-3</v>
      </c>
    </row>
    <row r="84" spans="2:17" x14ac:dyDescent="0.2">
      <c r="C84" t="s">
        <v>292</v>
      </c>
      <c r="D84" s="21">
        <v>0.03</v>
      </c>
      <c r="E84" s="22">
        <f t="shared" si="12"/>
        <v>3.1E-2</v>
      </c>
      <c r="F84" s="19">
        <f t="shared" si="18"/>
        <v>0.02</v>
      </c>
      <c r="G84" s="19">
        <f t="shared" si="19"/>
        <v>0.06</v>
      </c>
      <c r="H84" s="19">
        <f t="shared" si="20"/>
        <v>7.0000000000000007E-2</v>
      </c>
      <c r="I84" s="19">
        <f t="shared" si="21"/>
        <v>0.04</v>
      </c>
      <c r="J84" s="19">
        <f t="shared" si="22"/>
        <v>0.01</v>
      </c>
      <c r="K84">
        <v>0.2</v>
      </c>
      <c r="L84" s="22">
        <v>3.0999999999999999E-3</v>
      </c>
      <c r="M84">
        <v>2E-3</v>
      </c>
      <c r="N84">
        <v>6.0000000000000001E-3</v>
      </c>
      <c r="O84">
        <v>7.0000000000000001E-3</v>
      </c>
      <c r="P84">
        <v>4.0000000000000001E-3</v>
      </c>
      <c r="Q84">
        <v>1E-3</v>
      </c>
    </row>
    <row r="85" spans="2:17" x14ac:dyDescent="0.2">
      <c r="C85" t="s">
        <v>293</v>
      </c>
      <c r="D85" s="21">
        <v>0</v>
      </c>
      <c r="E85" s="22">
        <f t="shared" si="12"/>
        <v>7.0000000000000001E-3</v>
      </c>
      <c r="F85" s="19">
        <f t="shared" si="18"/>
        <v>0</v>
      </c>
      <c r="G85" s="19">
        <f t="shared" si="19"/>
        <v>0.01</v>
      </c>
      <c r="H85" s="19">
        <f t="shared" si="20"/>
        <v>0.03</v>
      </c>
      <c r="I85" s="19">
        <f t="shared" si="21"/>
        <v>0.03</v>
      </c>
      <c r="J85" s="19">
        <f t="shared" si="22"/>
        <v>0.02</v>
      </c>
      <c r="K85">
        <v>0.09</v>
      </c>
      <c r="L85" s="22">
        <v>6.9999999999999999E-4</v>
      </c>
      <c r="M85">
        <v>0</v>
      </c>
      <c r="N85">
        <v>1E-3</v>
      </c>
      <c r="O85">
        <v>3.0000000000000001E-3</v>
      </c>
      <c r="P85">
        <v>3.0000000000000001E-3</v>
      </c>
      <c r="Q85">
        <v>2E-3</v>
      </c>
    </row>
    <row r="86" spans="2:17" x14ac:dyDescent="0.2">
      <c r="C86" t="s">
        <v>294</v>
      </c>
      <c r="D86" s="19"/>
      <c r="E86" s="19"/>
      <c r="F86" s="19"/>
      <c r="G86" s="19"/>
      <c r="H86" s="19"/>
      <c r="I86" s="19"/>
      <c r="L86" s="20"/>
      <c r="M86" s="19"/>
      <c r="N86" s="19"/>
    </row>
    <row r="87" spans="2:17" x14ac:dyDescent="0.2">
      <c r="C87" t="s">
        <v>295</v>
      </c>
      <c r="D87" s="19"/>
      <c r="E87" s="19"/>
      <c r="F87" s="19"/>
      <c r="G87" s="19"/>
      <c r="H87" s="19"/>
      <c r="I87" s="19"/>
      <c r="L87" s="20"/>
      <c r="M87" s="19"/>
      <c r="N87" s="19"/>
    </row>
    <row r="88" spans="2:17" x14ac:dyDescent="0.2">
      <c r="C88" t="s">
        <v>296</v>
      </c>
      <c r="D88" s="19"/>
      <c r="E88" s="19"/>
      <c r="F88" s="19"/>
      <c r="G88" s="19"/>
      <c r="H88" s="19"/>
      <c r="I88" s="19"/>
      <c r="L88" s="20"/>
      <c r="M88" s="19"/>
      <c r="N88" s="19"/>
    </row>
    <row r="89" spans="2:17" x14ac:dyDescent="0.2">
      <c r="B89" t="s">
        <v>297</v>
      </c>
      <c r="C89" t="s">
        <v>290</v>
      </c>
      <c r="D89" s="21">
        <v>0.11</v>
      </c>
      <c r="E89" s="22">
        <f t="shared" si="12"/>
        <v>0.08</v>
      </c>
      <c r="F89" s="19">
        <f t="shared" ref="F89:J92" si="23">M89*10</f>
        <v>0.05</v>
      </c>
      <c r="G89" s="19">
        <f t="shared" ref="G89:J92" si="24">N89*10</f>
        <v>0.04</v>
      </c>
      <c r="H89" s="19">
        <f t="shared" ref="H89:J92" si="25">O89*10</f>
        <v>0.04</v>
      </c>
      <c r="I89" s="19">
        <f t="shared" ref="I89:J92" si="26">P89*10</f>
        <v>0.03</v>
      </c>
      <c r="J89" s="19">
        <f t="shared" ref="J89:J92" si="27">Q89*10</f>
        <v>0.03</v>
      </c>
      <c r="K89" s="19">
        <v>0.19</v>
      </c>
      <c r="L89" s="22">
        <v>8.0000000000000002E-3</v>
      </c>
      <c r="M89" s="19">
        <v>5.0000000000000001E-3</v>
      </c>
      <c r="N89" s="19">
        <v>4.0000000000000001E-3</v>
      </c>
      <c r="O89" s="19">
        <v>4.0000000000000001E-3</v>
      </c>
      <c r="P89" s="19">
        <v>3.0000000000000001E-3</v>
      </c>
      <c r="Q89" s="19">
        <v>3.0000000000000001E-3</v>
      </c>
    </row>
    <row r="90" spans="2:17" x14ac:dyDescent="0.2">
      <c r="C90" t="s">
        <v>291</v>
      </c>
      <c r="D90" s="21">
        <v>0.1</v>
      </c>
      <c r="E90" s="22">
        <f t="shared" si="12"/>
        <v>0.15</v>
      </c>
      <c r="F90" s="19">
        <f t="shared" si="23"/>
        <v>0.08</v>
      </c>
      <c r="G90" s="19">
        <f t="shared" si="24"/>
        <v>0.06</v>
      </c>
      <c r="H90" s="19">
        <f t="shared" si="25"/>
        <v>0.06</v>
      </c>
      <c r="I90" s="19">
        <f t="shared" si="26"/>
        <v>0.05</v>
      </c>
      <c r="J90" s="19">
        <f t="shared" si="27"/>
        <v>0.05</v>
      </c>
      <c r="K90" s="19">
        <v>0.31</v>
      </c>
      <c r="L90" s="22">
        <v>1.4999999999999999E-2</v>
      </c>
      <c r="M90" s="19">
        <v>8.0000000000000002E-3</v>
      </c>
      <c r="N90" s="19">
        <v>6.0000000000000001E-3</v>
      </c>
      <c r="O90" s="19">
        <v>6.0000000000000001E-3</v>
      </c>
      <c r="P90" s="19">
        <v>5.0000000000000001E-3</v>
      </c>
      <c r="Q90" s="19">
        <v>5.0000000000000001E-3</v>
      </c>
    </row>
    <row r="91" spans="2:17" x14ac:dyDescent="0.2">
      <c r="C91" t="s">
        <v>292</v>
      </c>
      <c r="D91" s="21">
        <v>0.03</v>
      </c>
      <c r="E91" s="22">
        <f t="shared" si="12"/>
        <v>3.1E-2</v>
      </c>
      <c r="F91" s="19">
        <f t="shared" si="23"/>
        <v>0.04</v>
      </c>
      <c r="G91" s="19">
        <f t="shared" si="24"/>
        <v>0.06</v>
      </c>
      <c r="H91" s="19">
        <f t="shared" si="25"/>
        <v>0.06</v>
      </c>
      <c r="I91" s="19">
        <f t="shared" si="26"/>
        <v>0.04</v>
      </c>
      <c r="J91" s="19">
        <f t="shared" si="27"/>
        <v>0.02</v>
      </c>
      <c r="K91" s="19">
        <v>0.22</v>
      </c>
      <c r="L91" s="22">
        <v>3.0999999999999999E-3</v>
      </c>
      <c r="M91" s="19">
        <v>4.0000000000000001E-3</v>
      </c>
      <c r="N91" s="19">
        <v>6.0000000000000001E-3</v>
      </c>
      <c r="O91" s="19">
        <v>6.0000000000000001E-3</v>
      </c>
      <c r="P91" s="19">
        <v>4.0000000000000001E-3</v>
      </c>
      <c r="Q91" s="19">
        <v>2E-3</v>
      </c>
    </row>
    <row r="92" spans="2:17" x14ac:dyDescent="0.2">
      <c r="C92" t="s">
        <v>293</v>
      </c>
      <c r="D92" s="21">
        <v>0</v>
      </c>
      <c r="E92" s="22">
        <f t="shared" si="12"/>
        <v>7.0000000000000001E-3</v>
      </c>
      <c r="F92" s="19">
        <f t="shared" si="23"/>
        <v>0</v>
      </c>
      <c r="G92" s="19">
        <f t="shared" si="24"/>
        <v>0.02</v>
      </c>
      <c r="H92" s="19">
        <f t="shared" si="25"/>
        <v>0.02</v>
      </c>
      <c r="I92" s="19">
        <f t="shared" si="26"/>
        <v>0.02</v>
      </c>
      <c r="J92" s="19">
        <f t="shared" si="27"/>
        <v>0.02</v>
      </c>
      <c r="K92" s="19">
        <v>0.08</v>
      </c>
      <c r="L92" s="22">
        <v>6.9999999999999999E-4</v>
      </c>
      <c r="M92" s="19">
        <v>0</v>
      </c>
      <c r="N92" s="19">
        <v>2E-3</v>
      </c>
      <c r="O92" s="19">
        <v>2E-3</v>
      </c>
      <c r="P92" s="19">
        <v>2E-3</v>
      </c>
      <c r="Q92" s="19">
        <v>2E-3</v>
      </c>
    </row>
    <row r="93" spans="2:17" x14ac:dyDescent="0.2">
      <c r="C93" t="s">
        <v>294</v>
      </c>
      <c r="D93" s="19"/>
      <c r="E93" s="19"/>
      <c r="F93" s="19"/>
      <c r="G93" s="19"/>
      <c r="L93" s="20"/>
      <c r="N93" s="19"/>
    </row>
    <row r="94" spans="2:17" x14ac:dyDescent="0.2">
      <c r="C94" t="s">
        <v>295</v>
      </c>
      <c r="D94" s="19"/>
      <c r="E94" s="19"/>
      <c r="L94" s="20"/>
      <c r="N94" s="19"/>
    </row>
    <row r="95" spans="2:17" x14ac:dyDescent="0.2">
      <c r="C95" t="s">
        <v>296</v>
      </c>
      <c r="D95" s="19"/>
      <c r="E95" s="19"/>
      <c r="L95" s="20"/>
      <c r="N95" s="19"/>
    </row>
    <row r="96" spans="2:17" x14ac:dyDescent="0.2">
      <c r="B96" t="s">
        <v>282</v>
      </c>
      <c r="C96" t="s">
        <v>290</v>
      </c>
      <c r="D96" s="21">
        <v>0.11</v>
      </c>
      <c r="E96" s="22">
        <f t="shared" si="12"/>
        <v>0.08</v>
      </c>
      <c r="F96" s="19">
        <f t="shared" ref="F96:F99" si="28">M96*10</f>
        <v>0.16</v>
      </c>
      <c r="G96" s="19">
        <f t="shared" ref="G96:G99" si="29">N96*10</f>
        <v>7.0000000000000007E-2</v>
      </c>
      <c r="H96" s="19">
        <f t="shared" ref="H96:H99" si="30">O96*10</f>
        <v>0.03</v>
      </c>
      <c r="I96" s="19">
        <f t="shared" ref="I96:I99" si="31">P96*10</f>
        <v>0.02</v>
      </c>
      <c r="J96" s="19">
        <f t="shared" ref="J96:J99" si="32">Q96*10</f>
        <v>0.01</v>
      </c>
      <c r="K96" s="19">
        <v>0.28999999999999998</v>
      </c>
      <c r="L96" s="22">
        <v>8.0000000000000002E-3</v>
      </c>
      <c r="M96" s="19">
        <v>1.6E-2</v>
      </c>
      <c r="N96" s="19">
        <v>7.0000000000000001E-3</v>
      </c>
      <c r="O96" s="19">
        <v>3.0000000000000001E-3</v>
      </c>
      <c r="P96" s="19">
        <v>2E-3</v>
      </c>
      <c r="Q96" s="19">
        <v>1E-3</v>
      </c>
    </row>
    <row r="97" spans="1:17" x14ac:dyDescent="0.2">
      <c r="C97" t="s">
        <v>291</v>
      </c>
      <c r="D97" s="21">
        <v>0.1</v>
      </c>
      <c r="E97" s="22">
        <f t="shared" si="12"/>
        <v>0.15</v>
      </c>
      <c r="F97" s="19">
        <f t="shared" si="28"/>
        <v>0.21999999999999997</v>
      </c>
      <c r="G97" s="19">
        <f t="shared" si="29"/>
        <v>0.15</v>
      </c>
      <c r="H97" s="19">
        <f t="shared" si="30"/>
        <v>0.08</v>
      </c>
      <c r="I97" s="19">
        <f t="shared" si="31"/>
        <v>0.05</v>
      </c>
      <c r="J97" s="19">
        <f t="shared" si="32"/>
        <v>0.04</v>
      </c>
      <c r="K97" s="19">
        <v>0.54</v>
      </c>
      <c r="L97" s="22">
        <v>1.4999999999999999E-2</v>
      </c>
      <c r="M97" s="19">
        <v>2.1999999999999999E-2</v>
      </c>
      <c r="N97" s="19">
        <v>1.4999999999999999E-2</v>
      </c>
      <c r="O97" s="19">
        <v>8.0000000000000002E-3</v>
      </c>
      <c r="P97" s="19">
        <v>5.0000000000000001E-3</v>
      </c>
      <c r="Q97" s="19">
        <v>4.0000000000000001E-3</v>
      </c>
    </row>
    <row r="98" spans="1:17" x14ac:dyDescent="0.2">
      <c r="C98" t="s">
        <v>292</v>
      </c>
      <c r="D98" s="21">
        <v>0.03</v>
      </c>
      <c r="E98" s="22">
        <f t="shared" si="12"/>
        <v>3.1E-2</v>
      </c>
      <c r="F98" s="19">
        <f t="shared" si="28"/>
        <v>0.2</v>
      </c>
      <c r="G98" s="19">
        <f t="shared" si="29"/>
        <v>0.25</v>
      </c>
      <c r="H98" s="19">
        <f t="shared" si="30"/>
        <v>0.21000000000000002</v>
      </c>
      <c r="I98" s="19">
        <f t="shared" si="31"/>
        <v>0.14000000000000001</v>
      </c>
      <c r="J98" s="19">
        <f t="shared" si="32"/>
        <v>0.05</v>
      </c>
      <c r="K98" s="19">
        <v>0.85</v>
      </c>
      <c r="L98" s="22">
        <v>3.0999999999999999E-3</v>
      </c>
      <c r="M98" s="19">
        <v>0.02</v>
      </c>
      <c r="N98" s="19">
        <v>2.5000000000000001E-2</v>
      </c>
      <c r="O98" s="19">
        <v>2.1000000000000001E-2</v>
      </c>
      <c r="P98" s="19">
        <v>1.4E-2</v>
      </c>
      <c r="Q98" s="19">
        <v>5.0000000000000001E-3</v>
      </c>
    </row>
    <row r="99" spans="1:17" x14ac:dyDescent="0.2">
      <c r="C99" t="s">
        <v>293</v>
      </c>
      <c r="D99" s="21">
        <v>0</v>
      </c>
      <c r="E99" s="22">
        <f t="shared" si="12"/>
        <v>7.0000000000000001E-3</v>
      </c>
      <c r="F99" s="19">
        <f t="shared" si="28"/>
        <v>0.05</v>
      </c>
      <c r="G99" s="19">
        <f t="shared" si="29"/>
        <v>0.18</v>
      </c>
      <c r="H99" s="19">
        <f t="shared" si="30"/>
        <v>0.2</v>
      </c>
      <c r="I99" s="19">
        <f t="shared" si="31"/>
        <v>0.17</v>
      </c>
      <c r="J99" s="19">
        <f t="shared" si="32"/>
        <v>0.08</v>
      </c>
      <c r="K99" s="19">
        <v>0.68</v>
      </c>
      <c r="L99" s="22">
        <v>6.9999999999999999E-4</v>
      </c>
      <c r="M99" s="19">
        <v>5.0000000000000001E-3</v>
      </c>
      <c r="N99" s="19">
        <v>1.7999999999999999E-2</v>
      </c>
      <c r="O99" s="19">
        <v>0.02</v>
      </c>
      <c r="P99" s="19">
        <v>1.7000000000000001E-2</v>
      </c>
      <c r="Q99" s="19">
        <v>8.0000000000000002E-3</v>
      </c>
    </row>
    <row r="100" spans="1:17" x14ac:dyDescent="0.2">
      <c r="C100" t="s">
        <v>294</v>
      </c>
      <c r="D100" s="19"/>
      <c r="K100" s="19"/>
      <c r="L100" s="20"/>
      <c r="M100" s="19"/>
      <c r="N100" s="19"/>
      <c r="O100" s="19"/>
      <c r="P100" s="19"/>
      <c r="Q100" s="19"/>
    </row>
    <row r="101" spans="1:17" x14ac:dyDescent="0.2">
      <c r="C101" t="s">
        <v>295</v>
      </c>
      <c r="D101" s="19"/>
      <c r="K101" s="19"/>
      <c r="L101" s="20"/>
      <c r="M101" s="19"/>
      <c r="N101" s="19"/>
      <c r="O101" s="19"/>
      <c r="P101" s="19"/>
      <c r="Q101" s="19"/>
    </row>
    <row r="102" spans="1:17" x14ac:dyDescent="0.2">
      <c r="C102" t="s">
        <v>296</v>
      </c>
      <c r="D102" s="19"/>
      <c r="J102" s="19"/>
      <c r="K102" s="19"/>
      <c r="L102" s="20"/>
      <c r="M102" s="19"/>
      <c r="N102" s="19"/>
      <c r="O102" s="19"/>
      <c r="P102" s="19"/>
      <c r="Q102" s="19"/>
    </row>
    <row r="103" spans="1:17" x14ac:dyDescent="0.2">
      <c r="B103" t="s">
        <v>283</v>
      </c>
      <c r="C103" t="s">
        <v>290</v>
      </c>
      <c r="D103" s="21">
        <v>0.11</v>
      </c>
      <c r="E103" s="22">
        <f t="shared" si="12"/>
        <v>0.08</v>
      </c>
      <c r="F103" s="19">
        <f t="shared" ref="F103:J106" si="33">M103*10</f>
        <v>0.08</v>
      </c>
      <c r="G103" s="19">
        <f t="shared" ref="G103:J106" si="34">N103*10</f>
        <v>0.08</v>
      </c>
      <c r="H103" s="19">
        <f t="shared" ref="H103:J106" si="35">O103*10</f>
        <v>0.08</v>
      </c>
      <c r="I103" s="19">
        <f t="shared" ref="I103:J106" si="36">P103*10</f>
        <v>0.08</v>
      </c>
      <c r="J103" s="19">
        <f t="shared" ref="J103:J106" si="37">Q103*10</f>
        <v>0.08</v>
      </c>
      <c r="K103" s="19">
        <v>0.38</v>
      </c>
      <c r="L103" s="22">
        <v>8.0000000000000002E-3</v>
      </c>
      <c r="M103" s="19">
        <v>8.0000000000000002E-3</v>
      </c>
      <c r="N103" s="19">
        <v>8.0000000000000002E-3</v>
      </c>
      <c r="O103" s="19">
        <v>8.0000000000000002E-3</v>
      </c>
      <c r="P103" s="19">
        <v>8.0000000000000002E-3</v>
      </c>
      <c r="Q103" s="19">
        <v>8.0000000000000002E-3</v>
      </c>
    </row>
    <row r="104" spans="1:17" x14ac:dyDescent="0.2">
      <c r="C104" t="s">
        <v>291</v>
      </c>
      <c r="D104" s="21">
        <v>0.1</v>
      </c>
      <c r="E104" s="22">
        <f t="shared" si="12"/>
        <v>0.15</v>
      </c>
      <c r="F104" s="19">
        <f t="shared" si="33"/>
        <v>0.08</v>
      </c>
      <c r="G104" s="19">
        <f t="shared" si="34"/>
        <v>0.08</v>
      </c>
      <c r="H104" s="19">
        <f t="shared" si="35"/>
        <v>0.08</v>
      </c>
      <c r="I104" s="19">
        <f t="shared" si="36"/>
        <v>0.08</v>
      </c>
      <c r="J104" s="19">
        <f t="shared" si="37"/>
        <v>0.08</v>
      </c>
      <c r="K104" s="19">
        <v>0.38</v>
      </c>
      <c r="L104" s="22">
        <v>1.4999999999999999E-2</v>
      </c>
      <c r="M104" s="19">
        <v>8.0000000000000002E-3</v>
      </c>
      <c r="N104" s="19">
        <v>8.0000000000000002E-3</v>
      </c>
      <c r="O104" s="19">
        <v>8.0000000000000002E-3</v>
      </c>
      <c r="P104" s="19">
        <v>8.0000000000000002E-3</v>
      </c>
      <c r="Q104" s="19">
        <v>8.0000000000000002E-3</v>
      </c>
    </row>
    <row r="105" spans="1:17" x14ac:dyDescent="0.2">
      <c r="C105" t="s">
        <v>292</v>
      </c>
      <c r="D105" s="21">
        <v>0.03</v>
      </c>
      <c r="E105" s="22">
        <f t="shared" si="12"/>
        <v>3.1E-2</v>
      </c>
      <c r="F105" s="19">
        <f t="shared" si="33"/>
        <v>0.04</v>
      </c>
      <c r="G105" s="19">
        <f t="shared" si="34"/>
        <v>0.04</v>
      </c>
      <c r="H105" s="19">
        <f t="shared" si="35"/>
        <v>0.04</v>
      </c>
      <c r="I105" s="19">
        <f t="shared" si="36"/>
        <v>0.04</v>
      </c>
      <c r="J105" s="19">
        <f t="shared" si="37"/>
        <v>0.04</v>
      </c>
      <c r="K105" s="19">
        <v>0.2</v>
      </c>
      <c r="L105" s="22">
        <v>3.0999999999999999E-3</v>
      </c>
      <c r="M105" s="19">
        <v>4.0000000000000001E-3</v>
      </c>
      <c r="N105" s="19">
        <v>4.0000000000000001E-3</v>
      </c>
      <c r="O105" s="19">
        <v>4.0000000000000001E-3</v>
      </c>
      <c r="P105" s="19">
        <v>4.0000000000000001E-3</v>
      </c>
      <c r="Q105" s="19">
        <v>4.0000000000000001E-3</v>
      </c>
    </row>
    <row r="106" spans="1:17" x14ac:dyDescent="0.2">
      <c r="C106" t="s">
        <v>293</v>
      </c>
      <c r="D106" s="21">
        <v>0</v>
      </c>
      <c r="E106" s="22">
        <f t="shared" si="12"/>
        <v>7.0000000000000001E-3</v>
      </c>
      <c r="F106" s="19">
        <f t="shared" si="33"/>
        <v>0.02</v>
      </c>
      <c r="G106" s="19">
        <f t="shared" si="34"/>
        <v>0.02</v>
      </c>
      <c r="H106" s="19">
        <f t="shared" si="35"/>
        <v>0.02</v>
      </c>
      <c r="I106" s="19">
        <f t="shared" si="36"/>
        <v>0.02</v>
      </c>
      <c r="J106" s="19">
        <f t="shared" si="37"/>
        <v>0.02</v>
      </c>
      <c r="K106" s="19">
        <v>0.1</v>
      </c>
      <c r="L106" s="22">
        <v>6.9999999999999999E-4</v>
      </c>
      <c r="M106" s="19">
        <v>2E-3</v>
      </c>
      <c r="N106" s="19">
        <v>2E-3</v>
      </c>
      <c r="O106" s="19">
        <v>2E-3</v>
      </c>
      <c r="P106" s="19">
        <v>2E-3</v>
      </c>
      <c r="Q106" s="19">
        <v>2E-3</v>
      </c>
    </row>
    <row r="107" spans="1:17" x14ac:dyDescent="0.2">
      <c r="C107" t="s">
        <v>294</v>
      </c>
      <c r="D107" s="19"/>
      <c r="E107" s="19"/>
      <c r="F107" s="19"/>
      <c r="G107" s="19"/>
      <c r="H107" s="19"/>
      <c r="I107" s="19"/>
      <c r="J107" s="19"/>
      <c r="K107" s="19"/>
      <c r="L107" s="20"/>
      <c r="M107" s="19"/>
      <c r="N107" s="19"/>
    </row>
    <row r="108" spans="1:17" x14ac:dyDescent="0.2">
      <c r="C108" t="s">
        <v>295</v>
      </c>
      <c r="D108" s="19"/>
      <c r="E108" s="19"/>
      <c r="F108" s="19"/>
      <c r="G108" s="19"/>
      <c r="H108" s="19"/>
      <c r="I108" s="19"/>
      <c r="J108" s="19"/>
      <c r="K108" s="19"/>
      <c r="L108" s="20"/>
      <c r="M108" s="19"/>
      <c r="N108" s="19"/>
    </row>
    <row r="109" spans="1:17" x14ac:dyDescent="0.2">
      <c r="C109" t="s">
        <v>296</v>
      </c>
      <c r="D109" s="19"/>
      <c r="E109" s="19"/>
      <c r="F109" s="19"/>
      <c r="G109" s="19"/>
      <c r="H109" s="19"/>
      <c r="I109" s="19"/>
      <c r="J109" s="19"/>
      <c r="K109" s="19"/>
      <c r="L109" s="20"/>
    </row>
    <row r="110" spans="1:17" x14ac:dyDescent="0.2">
      <c r="A110" t="s">
        <v>304</v>
      </c>
      <c r="B110" t="s">
        <v>280</v>
      </c>
      <c r="C110" t="s">
        <v>290</v>
      </c>
      <c r="D110" s="21">
        <v>0.11</v>
      </c>
      <c r="E110" s="22">
        <f t="shared" si="12"/>
        <v>0.08</v>
      </c>
      <c r="F110" s="19">
        <f>M110*10</f>
        <v>0.14000000000000001</v>
      </c>
      <c r="G110" s="19">
        <f>N110*10</f>
        <v>0.1</v>
      </c>
      <c r="H110" s="19">
        <f>O110*10</f>
        <v>0.08</v>
      </c>
      <c r="I110" s="19">
        <f>P110*10</f>
        <v>0.08</v>
      </c>
      <c r="J110" s="19">
        <f>Q110*10</f>
        <v>0.08</v>
      </c>
      <c r="K110" s="19">
        <v>0.48</v>
      </c>
      <c r="L110" s="22">
        <v>8.0000000000000002E-3</v>
      </c>
      <c r="M110">
        <v>1.4E-2</v>
      </c>
      <c r="N110">
        <v>0.01</v>
      </c>
      <c r="O110">
        <v>8.0000000000000002E-3</v>
      </c>
      <c r="P110">
        <v>8.0000000000000002E-3</v>
      </c>
      <c r="Q110">
        <v>8.0000000000000002E-3</v>
      </c>
    </row>
    <row r="111" spans="1:17" x14ac:dyDescent="0.2">
      <c r="C111" t="s">
        <v>291</v>
      </c>
      <c r="D111" s="21">
        <v>0.1</v>
      </c>
      <c r="E111" s="22">
        <f t="shared" si="12"/>
        <v>0.15</v>
      </c>
      <c r="F111" s="19">
        <f t="shared" ref="F111:F113" si="38">M111*10</f>
        <v>0.14000000000000001</v>
      </c>
      <c r="G111" s="19">
        <f t="shared" ref="G111:G113" si="39">N111*10</f>
        <v>0.09</v>
      </c>
      <c r="H111" s="19">
        <f t="shared" ref="H111:H113" si="40">O111*10</f>
        <v>7.0000000000000007E-2</v>
      </c>
      <c r="I111" s="19">
        <f t="shared" ref="I111:I113" si="41">P111*10</f>
        <v>0.06</v>
      </c>
      <c r="J111" s="19">
        <f t="shared" ref="J111:J113" si="42">Q111*10</f>
        <v>0.06</v>
      </c>
      <c r="K111" s="19">
        <v>0.42</v>
      </c>
      <c r="L111" s="22">
        <v>1.4999999999999999E-2</v>
      </c>
      <c r="M111">
        <v>1.4E-2</v>
      </c>
      <c r="N111">
        <v>8.9999999999999993E-3</v>
      </c>
      <c r="O111">
        <v>7.0000000000000001E-3</v>
      </c>
      <c r="P111">
        <v>6.0000000000000001E-3</v>
      </c>
      <c r="Q111">
        <v>6.0000000000000001E-3</v>
      </c>
    </row>
    <row r="112" spans="1:17" x14ac:dyDescent="0.2">
      <c r="C112" t="s">
        <v>292</v>
      </c>
      <c r="D112" s="21">
        <v>0.03</v>
      </c>
      <c r="E112" s="22">
        <f t="shared" si="12"/>
        <v>3.1E-2</v>
      </c>
      <c r="F112" s="19">
        <f t="shared" si="38"/>
        <v>0.16</v>
      </c>
      <c r="G112" s="19">
        <f t="shared" si="39"/>
        <v>0.10999999999999999</v>
      </c>
      <c r="H112" s="19">
        <f t="shared" si="40"/>
        <v>0.1</v>
      </c>
      <c r="I112" s="19">
        <f t="shared" si="41"/>
        <v>0.09</v>
      </c>
      <c r="J112" s="19">
        <f t="shared" si="42"/>
        <v>0.09</v>
      </c>
      <c r="K112" s="19">
        <v>0.54</v>
      </c>
      <c r="L112" s="22">
        <v>3.0999999999999999E-3</v>
      </c>
      <c r="M112">
        <v>1.6E-2</v>
      </c>
      <c r="N112">
        <v>1.0999999999999999E-2</v>
      </c>
      <c r="O112">
        <v>0.01</v>
      </c>
      <c r="P112">
        <v>8.9999999999999993E-3</v>
      </c>
      <c r="Q112">
        <v>8.9999999999999993E-3</v>
      </c>
    </row>
    <row r="113" spans="2:17" x14ac:dyDescent="0.2">
      <c r="C113" t="s">
        <v>293</v>
      </c>
      <c r="D113" s="21">
        <v>0</v>
      </c>
      <c r="E113" s="22">
        <f t="shared" si="12"/>
        <v>7.0000000000000001E-3</v>
      </c>
      <c r="F113" s="19">
        <f t="shared" si="38"/>
        <v>0.08</v>
      </c>
      <c r="G113" s="19">
        <f t="shared" si="39"/>
        <v>0.13</v>
      </c>
      <c r="H113" s="19">
        <f t="shared" si="40"/>
        <v>0.13</v>
      </c>
      <c r="I113" s="19">
        <f t="shared" si="41"/>
        <v>0.1</v>
      </c>
      <c r="J113" s="19">
        <f t="shared" si="42"/>
        <v>0.06</v>
      </c>
      <c r="K113" s="19">
        <v>0.5</v>
      </c>
      <c r="L113" s="22">
        <v>6.9999999999999999E-4</v>
      </c>
      <c r="M113">
        <v>8.0000000000000002E-3</v>
      </c>
      <c r="N113">
        <v>1.2999999999999999E-2</v>
      </c>
      <c r="O113">
        <v>1.2999999999999999E-2</v>
      </c>
      <c r="P113">
        <v>0.01</v>
      </c>
      <c r="Q113">
        <v>6.0000000000000001E-3</v>
      </c>
    </row>
    <row r="114" spans="2:17" x14ac:dyDescent="0.2">
      <c r="C114" t="s">
        <v>294</v>
      </c>
      <c r="D114" s="19"/>
      <c r="H114" s="19"/>
      <c r="I114" s="19"/>
      <c r="L114" s="20"/>
    </row>
    <row r="115" spans="2:17" x14ac:dyDescent="0.2">
      <c r="C115" t="s">
        <v>295</v>
      </c>
      <c r="D115" s="19"/>
      <c r="H115" s="19"/>
      <c r="I115" s="19"/>
      <c r="J115" s="19"/>
      <c r="L115" s="20"/>
    </row>
    <row r="116" spans="2:17" x14ac:dyDescent="0.2">
      <c r="C116" t="s">
        <v>296</v>
      </c>
      <c r="D116" s="19"/>
      <c r="H116" s="19"/>
      <c r="I116" s="19"/>
      <c r="J116" s="19"/>
      <c r="L116" s="20"/>
    </row>
    <row r="117" spans="2:17" x14ac:dyDescent="0.2">
      <c r="B117" t="s">
        <v>281</v>
      </c>
      <c r="C117" t="s">
        <v>290</v>
      </c>
      <c r="D117" s="21">
        <v>0.11</v>
      </c>
      <c r="E117" s="22">
        <f t="shared" si="12"/>
        <v>0.08</v>
      </c>
      <c r="F117" s="19">
        <f t="shared" ref="F117:F120" si="43">M117*10</f>
        <v>0.08</v>
      </c>
      <c r="G117" s="19">
        <f t="shared" ref="G117:G120" si="44">N117*10</f>
        <v>0.05</v>
      </c>
      <c r="H117" s="19">
        <f t="shared" ref="H117:H120" si="45">O117*10</f>
        <v>0.04</v>
      </c>
      <c r="I117" s="19">
        <f t="shared" ref="I117:I120" si="46">P117*10</f>
        <v>0.04</v>
      </c>
      <c r="J117" s="19">
        <f t="shared" ref="J117:J120" si="47">Q117*10</f>
        <v>0.04</v>
      </c>
      <c r="K117" s="19">
        <v>0.24</v>
      </c>
      <c r="L117" s="22">
        <v>8.0000000000000002E-3</v>
      </c>
      <c r="M117" s="19">
        <v>8.0000000000000002E-3</v>
      </c>
      <c r="N117" s="19">
        <v>5.0000000000000001E-3</v>
      </c>
      <c r="O117" s="19">
        <v>4.0000000000000001E-3</v>
      </c>
      <c r="P117" s="19">
        <v>4.0000000000000001E-3</v>
      </c>
      <c r="Q117" s="19">
        <v>4.0000000000000001E-3</v>
      </c>
    </row>
    <row r="118" spans="2:17" x14ac:dyDescent="0.2">
      <c r="C118" t="s">
        <v>291</v>
      </c>
      <c r="D118" s="21">
        <v>0.1</v>
      </c>
      <c r="E118" s="22">
        <f t="shared" si="12"/>
        <v>0.15</v>
      </c>
      <c r="F118" s="19">
        <f t="shared" si="43"/>
        <v>0.06</v>
      </c>
      <c r="G118" s="19">
        <f t="shared" si="44"/>
        <v>0.05</v>
      </c>
      <c r="H118" s="19">
        <f t="shared" si="45"/>
        <v>0.04</v>
      </c>
      <c r="I118" s="19">
        <f t="shared" si="46"/>
        <v>0.03</v>
      </c>
      <c r="J118" s="19">
        <f t="shared" si="47"/>
        <v>0.03</v>
      </c>
      <c r="K118" s="19">
        <v>0.21</v>
      </c>
      <c r="L118" s="22">
        <v>1.4999999999999999E-2</v>
      </c>
      <c r="M118">
        <v>6.0000000000000001E-3</v>
      </c>
      <c r="N118">
        <v>5.0000000000000001E-3</v>
      </c>
      <c r="O118">
        <v>4.0000000000000001E-3</v>
      </c>
      <c r="P118">
        <v>3.0000000000000001E-3</v>
      </c>
      <c r="Q118" s="19">
        <v>3.0000000000000001E-3</v>
      </c>
    </row>
    <row r="119" spans="2:17" x14ac:dyDescent="0.2">
      <c r="C119" t="s">
        <v>292</v>
      </c>
      <c r="D119" s="21">
        <v>0.03</v>
      </c>
      <c r="E119" s="22">
        <f t="shared" si="12"/>
        <v>3.1E-2</v>
      </c>
      <c r="F119" s="19">
        <f t="shared" si="43"/>
        <v>0.02</v>
      </c>
      <c r="G119" s="19">
        <f t="shared" si="44"/>
        <v>0.06</v>
      </c>
      <c r="H119" s="19">
        <f t="shared" si="45"/>
        <v>7.0000000000000007E-2</v>
      </c>
      <c r="I119" s="19">
        <f t="shared" si="46"/>
        <v>0.04</v>
      </c>
      <c r="J119" s="19">
        <f t="shared" si="47"/>
        <v>0.01</v>
      </c>
      <c r="K119">
        <v>0.2</v>
      </c>
      <c r="L119" s="22">
        <v>3.0999999999999999E-3</v>
      </c>
      <c r="M119">
        <v>2E-3</v>
      </c>
      <c r="N119">
        <v>6.0000000000000001E-3</v>
      </c>
      <c r="O119">
        <v>7.0000000000000001E-3</v>
      </c>
      <c r="P119">
        <v>4.0000000000000001E-3</v>
      </c>
      <c r="Q119">
        <v>1E-3</v>
      </c>
    </row>
    <row r="120" spans="2:17" x14ac:dyDescent="0.2">
      <c r="C120" t="s">
        <v>293</v>
      </c>
      <c r="D120" s="21">
        <v>0</v>
      </c>
      <c r="E120" s="22">
        <f t="shared" si="12"/>
        <v>7.0000000000000001E-3</v>
      </c>
      <c r="F120" s="19">
        <f t="shared" si="43"/>
        <v>0</v>
      </c>
      <c r="G120" s="19">
        <f t="shared" si="44"/>
        <v>0.01</v>
      </c>
      <c r="H120" s="19">
        <f t="shared" si="45"/>
        <v>0.03</v>
      </c>
      <c r="I120" s="19">
        <f t="shared" si="46"/>
        <v>0.03</v>
      </c>
      <c r="J120" s="19">
        <f t="shared" si="47"/>
        <v>0.02</v>
      </c>
      <c r="K120">
        <v>0.09</v>
      </c>
      <c r="L120" s="22">
        <v>6.9999999999999999E-4</v>
      </c>
      <c r="M120">
        <v>0</v>
      </c>
      <c r="N120">
        <v>1E-3</v>
      </c>
      <c r="O120">
        <v>3.0000000000000001E-3</v>
      </c>
      <c r="P120">
        <v>3.0000000000000001E-3</v>
      </c>
      <c r="Q120">
        <v>2E-3</v>
      </c>
    </row>
    <row r="121" spans="2:17" x14ac:dyDescent="0.2">
      <c r="C121" t="s">
        <v>294</v>
      </c>
      <c r="D121" s="19"/>
      <c r="E121" s="19"/>
      <c r="F121" s="19"/>
      <c r="G121" s="19"/>
      <c r="H121" s="19"/>
      <c r="I121" s="19"/>
      <c r="L121" s="20"/>
      <c r="M121" s="19"/>
      <c r="N121" s="19"/>
    </row>
    <row r="122" spans="2:17" x14ac:dyDescent="0.2">
      <c r="C122" t="s">
        <v>295</v>
      </c>
      <c r="D122" s="19"/>
      <c r="E122" s="19"/>
      <c r="F122" s="19"/>
      <c r="G122" s="19"/>
      <c r="H122" s="19"/>
      <c r="I122" s="19"/>
      <c r="L122" s="20"/>
      <c r="M122" s="19"/>
      <c r="N122" s="19"/>
    </row>
    <row r="123" spans="2:17" x14ac:dyDescent="0.2">
      <c r="C123" t="s">
        <v>296</v>
      </c>
      <c r="D123" s="19"/>
      <c r="E123" s="19"/>
      <c r="F123" s="19"/>
      <c r="G123" s="19"/>
      <c r="H123" s="19"/>
      <c r="I123" s="19"/>
      <c r="L123" s="20"/>
      <c r="M123" s="19"/>
      <c r="N123" s="19"/>
    </row>
    <row r="124" spans="2:17" x14ac:dyDescent="0.2">
      <c r="B124" t="s">
        <v>297</v>
      </c>
      <c r="C124" t="s">
        <v>290</v>
      </c>
      <c r="D124" s="21">
        <v>0.11</v>
      </c>
      <c r="E124" s="22">
        <f t="shared" si="12"/>
        <v>0.08</v>
      </c>
      <c r="F124" s="19">
        <f t="shared" ref="F124:F127" si="48">M124*10</f>
        <v>0.05</v>
      </c>
      <c r="G124" s="19">
        <f t="shared" ref="G124:G127" si="49">N124*10</f>
        <v>0.04</v>
      </c>
      <c r="H124" s="19">
        <f t="shared" ref="H124:H127" si="50">O124*10</f>
        <v>0.04</v>
      </c>
      <c r="I124" s="19">
        <f t="shared" ref="I124:I127" si="51">P124*10</f>
        <v>0.03</v>
      </c>
      <c r="J124" s="19">
        <f t="shared" ref="J124:J127" si="52">Q124*10</f>
        <v>0.03</v>
      </c>
      <c r="K124" s="19">
        <v>0.19</v>
      </c>
      <c r="L124" s="22">
        <v>8.0000000000000002E-3</v>
      </c>
      <c r="M124" s="19">
        <v>5.0000000000000001E-3</v>
      </c>
      <c r="N124" s="19">
        <v>4.0000000000000001E-3</v>
      </c>
      <c r="O124" s="19">
        <v>4.0000000000000001E-3</v>
      </c>
      <c r="P124" s="19">
        <v>3.0000000000000001E-3</v>
      </c>
      <c r="Q124" s="19">
        <v>3.0000000000000001E-3</v>
      </c>
    </row>
    <row r="125" spans="2:17" x14ac:dyDescent="0.2">
      <c r="C125" t="s">
        <v>291</v>
      </c>
      <c r="D125" s="21">
        <v>0.1</v>
      </c>
      <c r="E125" s="22">
        <f t="shared" si="12"/>
        <v>0.15</v>
      </c>
      <c r="F125" s="19">
        <f t="shared" si="48"/>
        <v>0.08</v>
      </c>
      <c r="G125" s="19">
        <f t="shared" si="49"/>
        <v>0.06</v>
      </c>
      <c r="H125" s="19">
        <f t="shared" si="50"/>
        <v>0.06</v>
      </c>
      <c r="I125" s="19">
        <f t="shared" si="51"/>
        <v>0.05</v>
      </c>
      <c r="J125" s="19">
        <f t="shared" si="52"/>
        <v>0.05</v>
      </c>
      <c r="K125" s="19">
        <v>0.31</v>
      </c>
      <c r="L125" s="22">
        <v>1.4999999999999999E-2</v>
      </c>
      <c r="M125" s="19">
        <v>8.0000000000000002E-3</v>
      </c>
      <c r="N125" s="19">
        <v>6.0000000000000001E-3</v>
      </c>
      <c r="O125" s="19">
        <v>6.0000000000000001E-3</v>
      </c>
      <c r="P125" s="19">
        <v>5.0000000000000001E-3</v>
      </c>
      <c r="Q125" s="19">
        <v>5.0000000000000001E-3</v>
      </c>
    </row>
    <row r="126" spans="2:17" x14ac:dyDescent="0.2">
      <c r="C126" t="s">
        <v>292</v>
      </c>
      <c r="D126" s="21">
        <v>0.03</v>
      </c>
      <c r="E126" s="22">
        <f t="shared" si="12"/>
        <v>3.1E-2</v>
      </c>
      <c r="F126" s="19">
        <f t="shared" si="48"/>
        <v>0.04</v>
      </c>
      <c r="G126" s="19">
        <f t="shared" si="49"/>
        <v>0.06</v>
      </c>
      <c r="H126" s="19">
        <f t="shared" si="50"/>
        <v>0.06</v>
      </c>
      <c r="I126" s="19">
        <f t="shared" si="51"/>
        <v>0.04</v>
      </c>
      <c r="J126" s="19">
        <f t="shared" si="52"/>
        <v>0.02</v>
      </c>
      <c r="K126" s="19">
        <v>0.22</v>
      </c>
      <c r="L126" s="22">
        <v>3.0999999999999999E-3</v>
      </c>
      <c r="M126" s="19">
        <v>4.0000000000000001E-3</v>
      </c>
      <c r="N126" s="19">
        <v>6.0000000000000001E-3</v>
      </c>
      <c r="O126" s="19">
        <v>6.0000000000000001E-3</v>
      </c>
      <c r="P126" s="19">
        <v>4.0000000000000001E-3</v>
      </c>
      <c r="Q126" s="19">
        <v>2E-3</v>
      </c>
    </row>
    <row r="127" spans="2:17" x14ac:dyDescent="0.2">
      <c r="C127" t="s">
        <v>293</v>
      </c>
      <c r="D127" s="21">
        <v>0</v>
      </c>
      <c r="E127" s="22">
        <f t="shared" si="12"/>
        <v>7.0000000000000001E-3</v>
      </c>
      <c r="F127" s="19">
        <f t="shared" si="48"/>
        <v>0</v>
      </c>
      <c r="G127" s="19">
        <f t="shared" si="49"/>
        <v>0.02</v>
      </c>
      <c r="H127" s="19">
        <f t="shared" si="50"/>
        <v>0.02</v>
      </c>
      <c r="I127" s="19">
        <f t="shared" si="51"/>
        <v>0.02</v>
      </c>
      <c r="J127" s="19">
        <f t="shared" si="52"/>
        <v>0.02</v>
      </c>
      <c r="K127" s="19">
        <v>0.08</v>
      </c>
      <c r="L127" s="22">
        <v>6.9999999999999999E-4</v>
      </c>
      <c r="M127" s="19">
        <v>0</v>
      </c>
      <c r="N127" s="19">
        <v>2E-3</v>
      </c>
      <c r="O127" s="19">
        <v>2E-3</v>
      </c>
      <c r="P127" s="19">
        <v>2E-3</v>
      </c>
      <c r="Q127" s="19">
        <v>2E-3</v>
      </c>
    </row>
    <row r="128" spans="2:17" x14ac:dyDescent="0.2">
      <c r="C128" t="s">
        <v>294</v>
      </c>
      <c r="D128" s="19"/>
      <c r="F128" s="19"/>
      <c r="G128" s="19"/>
      <c r="L128" s="20"/>
      <c r="N128" s="19"/>
    </row>
    <row r="129" spans="2:17" x14ac:dyDescent="0.2">
      <c r="C129" t="s">
        <v>295</v>
      </c>
      <c r="D129" s="19"/>
      <c r="L129" s="20"/>
      <c r="N129" s="19"/>
    </row>
    <row r="130" spans="2:17" x14ac:dyDescent="0.2">
      <c r="C130" t="s">
        <v>296</v>
      </c>
      <c r="D130" s="19"/>
      <c r="L130" s="20"/>
      <c r="N130" s="19"/>
    </row>
    <row r="131" spans="2:17" x14ac:dyDescent="0.2">
      <c r="B131" t="s">
        <v>282</v>
      </c>
      <c r="C131" t="s">
        <v>290</v>
      </c>
      <c r="D131" s="21">
        <v>0.11</v>
      </c>
      <c r="E131" s="22">
        <f t="shared" si="12"/>
        <v>0.08</v>
      </c>
      <c r="F131" s="19">
        <f t="shared" ref="F131:F134" si="53">M131*10</f>
        <v>0.16</v>
      </c>
      <c r="G131" s="19">
        <f t="shared" ref="G131:G134" si="54">N131*10</f>
        <v>7.0000000000000007E-2</v>
      </c>
      <c r="H131" s="19">
        <f t="shared" ref="H131:H134" si="55">O131*10</f>
        <v>0.03</v>
      </c>
      <c r="I131" s="19">
        <f t="shared" ref="I131:I134" si="56">P131*10</f>
        <v>0.02</v>
      </c>
      <c r="J131" s="19">
        <f t="shared" ref="J131:J134" si="57">Q131*10</f>
        <v>0.01</v>
      </c>
      <c r="K131" s="19">
        <v>0.28999999999999998</v>
      </c>
      <c r="L131" s="22">
        <v>8.0000000000000002E-3</v>
      </c>
      <c r="M131" s="19">
        <v>1.6E-2</v>
      </c>
      <c r="N131" s="19">
        <v>7.0000000000000001E-3</v>
      </c>
      <c r="O131" s="19">
        <v>3.0000000000000001E-3</v>
      </c>
      <c r="P131" s="19">
        <v>2E-3</v>
      </c>
      <c r="Q131" s="19">
        <v>1E-3</v>
      </c>
    </row>
    <row r="132" spans="2:17" x14ac:dyDescent="0.2">
      <c r="C132" t="s">
        <v>291</v>
      </c>
      <c r="D132" s="21">
        <v>0.1</v>
      </c>
      <c r="E132" s="22">
        <f t="shared" si="12"/>
        <v>0.15</v>
      </c>
      <c r="F132" s="19">
        <f t="shared" si="53"/>
        <v>0.21999999999999997</v>
      </c>
      <c r="G132" s="19">
        <f t="shared" si="54"/>
        <v>0.15</v>
      </c>
      <c r="H132" s="19">
        <f t="shared" si="55"/>
        <v>0.08</v>
      </c>
      <c r="I132" s="19">
        <f t="shared" si="56"/>
        <v>0.05</v>
      </c>
      <c r="J132" s="19">
        <f t="shared" si="57"/>
        <v>0.04</v>
      </c>
      <c r="K132" s="19">
        <v>0.54</v>
      </c>
      <c r="L132" s="22">
        <v>1.4999999999999999E-2</v>
      </c>
      <c r="M132" s="19">
        <v>2.1999999999999999E-2</v>
      </c>
      <c r="N132" s="19">
        <v>1.4999999999999999E-2</v>
      </c>
      <c r="O132" s="19">
        <v>8.0000000000000002E-3</v>
      </c>
      <c r="P132" s="19">
        <v>5.0000000000000001E-3</v>
      </c>
      <c r="Q132" s="19">
        <v>4.0000000000000001E-3</v>
      </c>
    </row>
    <row r="133" spans="2:17" x14ac:dyDescent="0.2">
      <c r="C133" t="s">
        <v>292</v>
      </c>
      <c r="D133" s="21">
        <v>0.03</v>
      </c>
      <c r="E133" s="22">
        <f t="shared" si="12"/>
        <v>3.1E-2</v>
      </c>
      <c r="F133" s="19">
        <f t="shared" si="53"/>
        <v>0.2</v>
      </c>
      <c r="G133" s="19">
        <f t="shared" si="54"/>
        <v>0.25</v>
      </c>
      <c r="H133" s="19">
        <f t="shared" si="55"/>
        <v>0.21000000000000002</v>
      </c>
      <c r="I133" s="19">
        <f t="shared" si="56"/>
        <v>0.14000000000000001</v>
      </c>
      <c r="J133" s="19">
        <f t="shared" si="57"/>
        <v>0.05</v>
      </c>
      <c r="K133" s="19">
        <v>0.85</v>
      </c>
      <c r="L133" s="22">
        <v>3.0999999999999999E-3</v>
      </c>
      <c r="M133" s="19">
        <v>0.02</v>
      </c>
      <c r="N133" s="19">
        <v>2.5000000000000001E-2</v>
      </c>
      <c r="O133" s="19">
        <v>2.1000000000000001E-2</v>
      </c>
      <c r="P133" s="19">
        <v>1.4E-2</v>
      </c>
      <c r="Q133" s="19">
        <v>5.0000000000000001E-3</v>
      </c>
    </row>
    <row r="134" spans="2:17" x14ac:dyDescent="0.2">
      <c r="C134" t="s">
        <v>293</v>
      </c>
      <c r="D134" s="21">
        <v>0</v>
      </c>
      <c r="E134" s="22">
        <f t="shared" si="12"/>
        <v>7.0000000000000001E-3</v>
      </c>
      <c r="F134" s="19">
        <f t="shared" si="53"/>
        <v>0.05</v>
      </c>
      <c r="G134" s="19">
        <f t="shared" si="54"/>
        <v>0.18</v>
      </c>
      <c r="H134" s="19">
        <f t="shared" si="55"/>
        <v>0.2</v>
      </c>
      <c r="I134" s="19">
        <f t="shared" si="56"/>
        <v>0.17</v>
      </c>
      <c r="J134" s="19">
        <f t="shared" si="57"/>
        <v>0.08</v>
      </c>
      <c r="K134" s="19">
        <v>0.68</v>
      </c>
      <c r="L134" s="22">
        <v>6.9999999999999999E-4</v>
      </c>
      <c r="M134" s="19">
        <v>5.0000000000000001E-3</v>
      </c>
      <c r="N134" s="19">
        <v>1.7999999999999999E-2</v>
      </c>
      <c r="O134" s="19">
        <v>0.02</v>
      </c>
      <c r="P134" s="19">
        <v>1.7000000000000001E-2</v>
      </c>
      <c r="Q134" s="19">
        <v>8.0000000000000002E-3</v>
      </c>
    </row>
    <row r="135" spans="2:17" x14ac:dyDescent="0.2">
      <c r="C135" t="s">
        <v>294</v>
      </c>
      <c r="D135" s="19"/>
      <c r="E135" s="19"/>
      <c r="K135" s="19"/>
      <c r="L135" s="20"/>
      <c r="M135" s="19"/>
      <c r="N135" s="19"/>
      <c r="O135" s="19"/>
      <c r="P135" s="19"/>
      <c r="Q135" s="19"/>
    </row>
    <row r="136" spans="2:17" x14ac:dyDescent="0.2">
      <c r="C136" t="s">
        <v>295</v>
      </c>
      <c r="D136" s="19"/>
      <c r="E136" s="19"/>
      <c r="K136" s="19"/>
      <c r="L136" s="20"/>
      <c r="M136" s="19"/>
      <c r="N136" s="19"/>
      <c r="O136" s="19"/>
      <c r="P136" s="19"/>
      <c r="Q136" s="19"/>
    </row>
    <row r="137" spans="2:17" x14ac:dyDescent="0.2">
      <c r="C137" t="s">
        <v>296</v>
      </c>
      <c r="D137" s="19"/>
      <c r="E137" s="19"/>
      <c r="J137" s="19"/>
      <c r="K137" s="19"/>
      <c r="L137" s="20"/>
      <c r="M137" s="19"/>
      <c r="N137" s="19"/>
      <c r="O137" s="19"/>
      <c r="P137" s="19"/>
      <c r="Q137" s="19"/>
    </row>
    <row r="138" spans="2:17" x14ac:dyDescent="0.2">
      <c r="B138" t="s">
        <v>283</v>
      </c>
      <c r="C138" t="s">
        <v>290</v>
      </c>
      <c r="D138" s="21">
        <v>0.11</v>
      </c>
      <c r="E138" s="22">
        <f t="shared" si="12"/>
        <v>0.08</v>
      </c>
      <c r="F138" s="19">
        <f t="shared" ref="F138:F141" si="58">M138*10</f>
        <v>0.08</v>
      </c>
      <c r="G138" s="19">
        <f t="shared" ref="G138:G141" si="59">N138*10</f>
        <v>0.08</v>
      </c>
      <c r="H138" s="19">
        <f t="shared" ref="H138:H141" si="60">O138*10</f>
        <v>0.08</v>
      </c>
      <c r="I138" s="19">
        <f t="shared" ref="I138:I141" si="61">P138*10</f>
        <v>0.08</v>
      </c>
      <c r="J138" s="19">
        <f t="shared" ref="J138:J141" si="62">Q138*10</f>
        <v>0.08</v>
      </c>
      <c r="K138" s="19">
        <v>0.38</v>
      </c>
      <c r="L138" s="22">
        <v>8.0000000000000002E-3</v>
      </c>
      <c r="M138" s="19">
        <v>8.0000000000000002E-3</v>
      </c>
      <c r="N138" s="19">
        <v>8.0000000000000002E-3</v>
      </c>
      <c r="O138" s="19">
        <v>8.0000000000000002E-3</v>
      </c>
      <c r="P138" s="19">
        <v>8.0000000000000002E-3</v>
      </c>
      <c r="Q138" s="19">
        <v>8.0000000000000002E-3</v>
      </c>
    </row>
    <row r="139" spans="2:17" x14ac:dyDescent="0.2">
      <c r="C139" t="s">
        <v>291</v>
      </c>
      <c r="D139" s="21">
        <v>0.1</v>
      </c>
      <c r="E139" s="22">
        <f t="shared" ref="E139:E141" si="63">L139*10</f>
        <v>0.15</v>
      </c>
      <c r="F139" s="19">
        <f t="shared" si="58"/>
        <v>0.08</v>
      </c>
      <c r="G139" s="19">
        <f t="shared" si="59"/>
        <v>0.08</v>
      </c>
      <c r="H139" s="19">
        <f t="shared" si="60"/>
        <v>0.08</v>
      </c>
      <c r="I139" s="19">
        <f t="shared" si="61"/>
        <v>0.08</v>
      </c>
      <c r="J139" s="19">
        <f t="shared" si="62"/>
        <v>0.08</v>
      </c>
      <c r="K139" s="19">
        <v>0.38</v>
      </c>
      <c r="L139" s="22">
        <v>1.4999999999999999E-2</v>
      </c>
      <c r="M139" s="19">
        <v>8.0000000000000002E-3</v>
      </c>
      <c r="N139" s="19">
        <v>8.0000000000000002E-3</v>
      </c>
      <c r="O139" s="19">
        <v>8.0000000000000002E-3</v>
      </c>
      <c r="P139" s="19">
        <v>8.0000000000000002E-3</v>
      </c>
      <c r="Q139" s="19">
        <v>8.0000000000000002E-3</v>
      </c>
    </row>
    <row r="140" spans="2:17" x14ac:dyDescent="0.2">
      <c r="C140" t="s">
        <v>292</v>
      </c>
      <c r="D140" s="21">
        <v>0.03</v>
      </c>
      <c r="E140" s="22">
        <f t="shared" si="63"/>
        <v>3.1E-2</v>
      </c>
      <c r="F140" s="19">
        <f t="shared" si="58"/>
        <v>0.04</v>
      </c>
      <c r="G140" s="19">
        <f t="shared" si="59"/>
        <v>0.04</v>
      </c>
      <c r="H140" s="19">
        <f t="shared" si="60"/>
        <v>0.04</v>
      </c>
      <c r="I140" s="19">
        <f t="shared" si="61"/>
        <v>0.04</v>
      </c>
      <c r="J140" s="19">
        <f t="shared" si="62"/>
        <v>0.04</v>
      </c>
      <c r="K140" s="19">
        <v>0.2</v>
      </c>
      <c r="L140" s="22">
        <v>3.0999999999999999E-3</v>
      </c>
      <c r="M140" s="19">
        <v>4.0000000000000001E-3</v>
      </c>
      <c r="N140" s="19">
        <v>4.0000000000000001E-3</v>
      </c>
      <c r="O140" s="19">
        <v>4.0000000000000001E-3</v>
      </c>
      <c r="P140" s="19">
        <v>4.0000000000000001E-3</v>
      </c>
      <c r="Q140" s="19">
        <v>4.0000000000000001E-3</v>
      </c>
    </row>
    <row r="141" spans="2:17" x14ac:dyDescent="0.2">
      <c r="C141" t="s">
        <v>293</v>
      </c>
      <c r="D141" s="21">
        <v>0</v>
      </c>
      <c r="E141" s="22">
        <f t="shared" si="63"/>
        <v>7.0000000000000001E-3</v>
      </c>
      <c r="F141" s="19">
        <f t="shared" si="58"/>
        <v>0.02</v>
      </c>
      <c r="G141" s="19">
        <f t="shared" si="59"/>
        <v>0.02</v>
      </c>
      <c r="H141" s="19">
        <f t="shared" si="60"/>
        <v>0.02</v>
      </c>
      <c r="I141" s="19">
        <f t="shared" si="61"/>
        <v>0.02</v>
      </c>
      <c r="J141" s="19">
        <f t="shared" si="62"/>
        <v>0.02</v>
      </c>
      <c r="K141" s="19">
        <v>0.1</v>
      </c>
      <c r="L141" s="22">
        <v>6.9999999999999999E-4</v>
      </c>
      <c r="M141" s="19">
        <v>2E-3</v>
      </c>
      <c r="N141" s="19">
        <v>2E-3</v>
      </c>
      <c r="O141" s="19">
        <v>2E-3</v>
      </c>
      <c r="P141" s="19">
        <v>2E-3</v>
      </c>
      <c r="Q141" s="19">
        <v>2E-3</v>
      </c>
    </row>
    <row r="142" spans="2:17" x14ac:dyDescent="0.2">
      <c r="C142" t="s">
        <v>294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2:17" x14ac:dyDescent="0.2">
      <c r="C143" t="s">
        <v>295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2:17" x14ac:dyDescent="0.2">
      <c r="C144" t="s">
        <v>296</v>
      </c>
      <c r="D144" s="19"/>
      <c r="E144" s="19"/>
      <c r="F144" s="19"/>
      <c r="G144" s="19"/>
      <c r="H144" s="19"/>
      <c r="I144" s="19"/>
      <c r="J144" s="19"/>
      <c r="K144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2016-10-31T13:03:06Z</dcterms:modified>
</cp:coreProperties>
</file>