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D3" i="5" l="1"/>
  <c r="D2" i="5"/>
  <c r="D5" i="5" l="1"/>
  <c r="D6" i="5"/>
  <c r="C6" i="5"/>
  <c r="D7" i="5"/>
  <c r="D8" i="5"/>
  <c r="E3" i="5" l="1"/>
  <c r="G10" i="3" l="1"/>
  <c r="G9" i="3"/>
  <c r="G8" i="3"/>
  <c r="G7" i="3"/>
  <c r="F10" i="3" l="1"/>
  <c r="E10" i="3"/>
  <c r="F9" i="3"/>
  <c r="E9" i="3"/>
  <c r="F8" i="3"/>
  <c r="E8" i="3"/>
  <c r="G6" i="3" l="1"/>
  <c r="G5" i="3"/>
  <c r="G3" i="3"/>
  <c r="F5" i="3" l="1"/>
  <c r="E5" i="3"/>
  <c r="F6" i="3"/>
  <c r="E6" i="3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<sst xmlns="http://schemas.openxmlformats.org/spreadsheetml/2006/main" count="290" uniqueCount="110">
  <si>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</si>
  <si>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</si>
  <si>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</si>
  <si>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</si>
  <si>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</si>
  <si>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</si>
  <si>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</si>
  <si>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</si>
  <si>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</si>
  <si>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</si>
  <si>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</si>
  <si>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</si>
  <si>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</si>
  <si>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</si>
  <si>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</si>
  <si>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</si>
  <si>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</si>
  <si>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</si>
  <si>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</si>
  <si>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</si>
  <si>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</si>
  <si>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</si>
  <si>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</si>
  <si>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</si>
  <si>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</si>
  <si>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</si>
  <si>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</si>
  <si>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</si>
  <si>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</si>
  <si>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</si>
  <si>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</si>
  <si>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</si>
  <si>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</si>
  <si>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</si>
  <si>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</si>
  <si>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</si>
  <si>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</si>
  <si>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</si>
  <si>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</si>
  <si>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</si>
  <si>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</si>
  <si>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</t>
  </si>
  <si>
    <t>district heating - heatpump soil/water</t>
  </si>
  <si>
    <t>district heating - oil</t>
  </si>
  <si>
    <t>district heating - other CHP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</si>
  <si>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</si>
  <si>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</si>
  <si>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</si>
  <si>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</si>
  <si>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</si>
  <si>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</si>
  <si>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</si>
  <si>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</si>
  <si>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</si>
  <si>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</si>
  <si>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</si>
  <si>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</si>
  <si>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</si>
  <si>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</si>
  <si>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</si>
  <si>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</si>
  <si>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</si>
  <si>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</si>
  <si>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</si>
  <si>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</si>
  <si>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</si>
  <si>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</si>
  <si>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OIL</t>
  </si>
  <si>
    <t>COAL</t>
  </si>
  <si>
    <t>NG</t>
  </si>
  <si>
    <t>WOOD</t>
  </si>
  <si>
    <t>SC</t>
  </si>
  <si>
    <t>reference</t>
  </si>
  <si>
    <t>KBOB 2019, costs in USD-2015</t>
  </si>
  <si>
    <t>natural gas-fired boiler</t>
  </si>
  <si>
    <t>bio gas-fired boiler</t>
  </si>
  <si>
    <t>T21</t>
  </si>
  <si>
    <t>BG</t>
  </si>
  <si>
    <t>from CEA, costs in USD-2015</t>
  </si>
  <si>
    <t>small GHP</t>
  </si>
  <si>
    <t>T22</t>
  </si>
  <si>
    <t>Green Electricity</t>
  </si>
  <si>
    <t>mix</t>
  </si>
  <si>
    <t>Natural gas CHP</t>
  </si>
  <si>
    <t>Bio gas CHP</t>
  </si>
  <si>
    <t>Agricultural Bio gas CHP</t>
  </si>
  <si>
    <t>district heating - bio gas-fired boiler</t>
  </si>
  <si>
    <t>district heating - natural gas-fired boiler</t>
  </si>
  <si>
    <t>T23</t>
  </si>
  <si>
    <t>district heating - agricultural bio gas-fired boiler</t>
  </si>
  <si>
    <t>T24</t>
  </si>
  <si>
    <t>T25</t>
  </si>
  <si>
    <t>from CEA, costs in USD-2015, except for PEN and CO2, rest are assumptions</t>
  </si>
  <si>
    <t>Natural Gas</t>
  </si>
  <si>
    <t>from CEA, costs in USD-2015,</t>
  </si>
  <si>
    <t>Electricity</t>
  </si>
  <si>
    <t>Solar</t>
  </si>
  <si>
    <t>SOLAR</t>
  </si>
  <si>
    <t>Oil</t>
  </si>
  <si>
    <t>Coal</t>
  </si>
  <si>
    <t>Wood</t>
  </si>
  <si>
    <t>Biogas</t>
  </si>
  <si>
    <t>BIOGAS</t>
  </si>
  <si>
    <t>KBOB 2009/1:2016, ID 41.004/41.005 (average)</t>
  </si>
  <si>
    <t>KBOB 2009/1:2016, ID 41.006 Stückholz (average)</t>
  </si>
  <si>
    <t>KBOB 2009/1:2016, ID 41.009 Biogas</t>
  </si>
  <si>
    <t>KBOB 2009/1:2016, ID 41.002 Erdgas</t>
  </si>
  <si>
    <t>KBOB 2009/1:2016, ID 45.020 CH-Verbrauchermix</t>
  </si>
  <si>
    <t>KBOB 2009/1:2016, ID 41.001 Heizöl</t>
  </si>
  <si>
    <t>KBOB 2009/1:2016, ID 45.020 CH-Verbrauchermix, costs in USD-2015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</si>
</sst>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zoomScale="80" zoomScaleNormal="80" workbookViewId="0">
      <selection activeCell="A7" sqref="A7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10.28515625" bestFit="1" customWidth="1"/>
  </cols>
  <sheetData>
    <row r="1" spans="1:5" x14ac:dyDescent="0.25">
      <c r="A1" s="3" t="s">
        <v>0</v>
      </c>
      <c r="B1" s="2" t="s">
        <v>3</v>
      </c>
      <c r="C1" s="2" t="s">
        <v>64</v>
      </c>
      <c r="D1" s="2" t="s">
        <v>65</v>
      </c>
      <c r="E1" s="14" t="s">
        <v>72</v>
      </c>
    </row>
    <row r="2" spans="1:5" x14ac:dyDescent="0.25">
      <c r="A2" s="3" t="s">
        <v>13</v>
      </c>
      <c r="B2" s="6" t="s">
        <v>5</v>
      </c>
      <c r="C2" s="6" t="s">
        <v>13</v>
      </c>
      <c r="D2" s="11">
        <v>0</v>
      </c>
      <c r="E2" s="15" t="s">
        <v>73</v>
      </c>
    </row>
    <row r="3" spans="1:5" x14ac:dyDescent="0.25">
      <c r="A3" s="3" t="s">
        <v>20</v>
      </c>
      <c r="B3" s="10" t="s">
        <v>6</v>
      </c>
      <c r="C3" s="10" t="s">
        <v>67</v>
      </c>
      <c r="D3" s="16">
        <v>0.8</v>
      </c>
      <c r="E3" s="15" t="s">
        <v>73</v>
      </c>
    </row>
    <row r="4" spans="1:5" x14ac:dyDescent="0.25">
      <c r="A4" s="3" t="s">
        <v>19</v>
      </c>
      <c r="B4" s="6" t="s">
        <v>7</v>
      </c>
      <c r="C4" s="10" t="s">
        <v>68</v>
      </c>
      <c r="D4" s="16">
        <v>0.6</v>
      </c>
      <c r="E4" s="15" t="s">
        <v>73</v>
      </c>
    </row>
    <row r="5" spans="1:5" x14ac:dyDescent="0.25">
      <c r="A5" s="3" t="s">
        <v>74</v>
      </c>
      <c r="B5" s="6" t="s">
        <v>8</v>
      </c>
      <c r="C5" s="10" t="s">
        <v>69</v>
      </c>
      <c r="D5" s="16">
        <v>0.8</v>
      </c>
      <c r="E5" s="15" t="s">
        <v>73</v>
      </c>
    </row>
    <row r="6" spans="1:5" x14ac:dyDescent="0.25">
      <c r="A6" s="3" t="s">
        <v>21</v>
      </c>
      <c r="B6" s="6" t="s">
        <v>9</v>
      </c>
      <c r="C6" s="6" t="s">
        <v>62</v>
      </c>
      <c r="D6" s="16">
        <v>0.9</v>
      </c>
      <c r="E6" s="15" t="s">
        <v>73</v>
      </c>
    </row>
    <row r="7" spans="1:5" x14ac:dyDescent="0.25">
      <c r="A7" s="3" t="s">
        <v>22</v>
      </c>
      <c r="B7" s="6" t="s">
        <v>10</v>
      </c>
      <c r="C7" s="10" t="s">
        <v>70</v>
      </c>
      <c r="D7" s="16">
        <v>0.6</v>
      </c>
      <c r="E7" s="15" t="s">
        <v>73</v>
      </c>
    </row>
    <row r="8" spans="1:5" x14ac:dyDescent="0.25">
      <c r="A8" s="3" t="s">
        <v>16</v>
      </c>
      <c r="B8" s="10" t="s">
        <v>26</v>
      </c>
      <c r="C8" s="6" t="s">
        <v>62</v>
      </c>
      <c r="D8" s="16">
        <v>4</v>
      </c>
      <c r="E8" s="15" t="s">
        <v>73</v>
      </c>
    </row>
    <row r="9" spans="1:5" x14ac:dyDescent="0.25">
      <c r="A9" s="3" t="s">
        <v>14</v>
      </c>
      <c r="B9" s="6" t="s">
        <v>27</v>
      </c>
      <c r="C9" s="6" t="s">
        <v>71</v>
      </c>
      <c r="D9" s="16">
        <v>0.7</v>
      </c>
      <c r="E9" s="15" t="s">
        <v>73</v>
      </c>
    </row>
    <row r="10" spans="1:5" x14ac:dyDescent="0.25">
      <c r="A10" s="3" t="s">
        <v>49</v>
      </c>
      <c r="B10" s="6" t="s">
        <v>28</v>
      </c>
      <c r="C10" s="6" t="s">
        <v>62</v>
      </c>
      <c r="D10" s="16">
        <v>2.7</v>
      </c>
      <c r="E10" s="15" t="s">
        <v>73</v>
      </c>
    </row>
    <row r="11" spans="1:5" x14ac:dyDescent="0.25">
      <c r="A11" s="3" t="s">
        <v>17</v>
      </c>
      <c r="B11" s="2" t="s">
        <v>29</v>
      </c>
      <c r="C11" s="6" t="s">
        <v>62</v>
      </c>
      <c r="D11" s="16">
        <v>3</v>
      </c>
      <c r="E11" s="15" t="s">
        <v>73</v>
      </c>
    </row>
    <row r="12" spans="1:5" x14ac:dyDescent="0.25">
      <c r="A12" s="3" t="s">
        <v>24</v>
      </c>
      <c r="B12" s="2" t="s">
        <v>30</v>
      </c>
      <c r="C12" s="2" t="s">
        <v>54</v>
      </c>
      <c r="D12" s="16">
        <v>0.6</v>
      </c>
      <c r="E12" s="15" t="s">
        <v>73</v>
      </c>
    </row>
    <row r="13" spans="1:5" x14ac:dyDescent="0.25">
      <c r="A13" s="3" t="s">
        <v>42</v>
      </c>
      <c r="B13" s="2" t="s">
        <v>31</v>
      </c>
      <c r="C13" s="2" t="s">
        <v>54</v>
      </c>
      <c r="D13" s="16">
        <v>0.6</v>
      </c>
      <c r="E13" s="15" t="s">
        <v>73</v>
      </c>
    </row>
    <row r="14" spans="1:5" x14ac:dyDescent="0.25">
      <c r="A14" s="3" t="s">
        <v>43</v>
      </c>
      <c r="B14" s="2" t="s">
        <v>32</v>
      </c>
      <c r="C14" s="2" t="s">
        <v>54</v>
      </c>
      <c r="D14" s="16">
        <v>0.6</v>
      </c>
      <c r="E14" s="15" t="s">
        <v>73</v>
      </c>
    </row>
    <row r="15" spans="1:5" x14ac:dyDescent="0.25">
      <c r="A15" s="3" t="s">
        <v>44</v>
      </c>
      <c r="B15" s="2" t="s">
        <v>33</v>
      </c>
      <c r="C15" s="2" t="s">
        <v>54</v>
      </c>
      <c r="D15" s="16">
        <v>0.6</v>
      </c>
      <c r="E15" s="15" t="s">
        <v>73</v>
      </c>
    </row>
    <row r="16" spans="1:5" x14ac:dyDescent="0.25">
      <c r="A16" s="3" t="s">
        <v>18</v>
      </c>
      <c r="B16" s="2" t="s">
        <v>34</v>
      </c>
      <c r="C16" s="6" t="s">
        <v>54</v>
      </c>
      <c r="D16" s="16">
        <v>0.6</v>
      </c>
      <c r="E16" s="15" t="s">
        <v>73</v>
      </c>
    </row>
    <row r="17" spans="1:5" x14ac:dyDescent="0.25">
      <c r="A17" s="3" t="s">
        <v>23</v>
      </c>
      <c r="B17" s="2" t="s">
        <v>35</v>
      </c>
      <c r="C17" s="2" t="s">
        <v>54</v>
      </c>
      <c r="D17" s="16">
        <v>0.6</v>
      </c>
      <c r="E17" s="15" t="s">
        <v>73</v>
      </c>
    </row>
    <row r="18" spans="1:5" x14ac:dyDescent="0.25">
      <c r="A18" s="3" t="s">
        <v>25</v>
      </c>
      <c r="B18" s="2" t="s">
        <v>36</v>
      </c>
      <c r="C18" s="2" t="s">
        <v>54</v>
      </c>
      <c r="D18" s="16">
        <v>0.6</v>
      </c>
      <c r="E18" s="15" t="s">
        <v>73</v>
      </c>
    </row>
    <row r="19" spans="1:5" x14ac:dyDescent="0.25">
      <c r="A19" s="3" t="s">
        <v>45</v>
      </c>
      <c r="B19" s="2" t="s">
        <v>37</v>
      </c>
      <c r="C19" s="2" t="s">
        <v>54</v>
      </c>
      <c r="D19" s="16">
        <v>0.6</v>
      </c>
      <c r="E19" s="15" t="s">
        <v>73</v>
      </c>
    </row>
    <row r="20" spans="1:5" x14ac:dyDescent="0.25">
      <c r="A20" s="3" t="s">
        <v>46</v>
      </c>
      <c r="B20" s="2" t="s">
        <v>38</v>
      </c>
      <c r="C20" s="2" t="s">
        <v>54</v>
      </c>
      <c r="D20" s="16">
        <v>0.6</v>
      </c>
      <c r="E20" s="15" t="s">
        <v>73</v>
      </c>
    </row>
    <row r="21" spans="1:5" x14ac:dyDescent="0.25">
      <c r="A21" s="5" t="s">
        <v>50</v>
      </c>
      <c r="B21" s="14" t="s">
        <v>48</v>
      </c>
      <c r="C21" s="2" t="s">
        <v>54</v>
      </c>
      <c r="D21" s="16">
        <v>0.6</v>
      </c>
      <c r="E21" s="15" t="s">
        <v>73</v>
      </c>
    </row>
    <row r="22" spans="1:5" x14ac:dyDescent="0.25">
      <c r="A22" s="5" t="s">
        <v>75</v>
      </c>
      <c r="B22" s="14" t="s">
        <v>76</v>
      </c>
      <c r="C22" s="2" t="s">
        <v>77</v>
      </c>
      <c r="D22" s="16">
        <v>0.8</v>
      </c>
      <c r="E22" s="15" t="s">
        <v>78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7" sqref="A7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31" customWidth="1"/>
  </cols>
  <sheetData>
    <row r="1" spans="1:5" x14ac:dyDescent="0.25">
      <c r="A1" s="3" t="s">
        <v>0</v>
      </c>
      <c r="B1" s="2" t="s">
        <v>3</v>
      </c>
      <c r="C1" s="2" t="s">
        <v>56</v>
      </c>
      <c r="D1" s="2" t="s">
        <v>57</v>
      </c>
      <c r="E1" s="14" t="s">
        <v>72</v>
      </c>
    </row>
    <row r="2" spans="1:5" x14ac:dyDescent="0.25">
      <c r="A2" s="3" t="s">
        <v>13</v>
      </c>
      <c r="B2" s="4" t="s">
        <v>5</v>
      </c>
      <c r="C2" s="6" t="s">
        <v>13</v>
      </c>
      <c r="D2" s="11">
        <v>0</v>
      </c>
      <c r="E2" s="15" t="s">
        <v>73</v>
      </c>
    </row>
    <row r="3" spans="1:5" x14ac:dyDescent="0.25">
      <c r="A3" s="3" t="s">
        <v>20</v>
      </c>
      <c r="B3" s="4" t="s">
        <v>6</v>
      </c>
      <c r="C3" s="10" t="s">
        <v>67</v>
      </c>
      <c r="D3" s="16">
        <v>0.8</v>
      </c>
      <c r="E3" s="15" t="s">
        <v>73</v>
      </c>
    </row>
    <row r="4" spans="1:5" x14ac:dyDescent="0.25">
      <c r="A4" s="3" t="s">
        <v>19</v>
      </c>
      <c r="B4" s="4" t="s">
        <v>7</v>
      </c>
      <c r="C4" s="10" t="s">
        <v>68</v>
      </c>
      <c r="D4" s="16">
        <v>0.6</v>
      </c>
      <c r="E4" s="15" t="s">
        <v>73</v>
      </c>
    </row>
    <row r="5" spans="1:5" x14ac:dyDescent="0.25">
      <c r="A5" s="3" t="s">
        <v>74</v>
      </c>
      <c r="B5" s="4" t="s">
        <v>8</v>
      </c>
      <c r="C5" s="10" t="s">
        <v>69</v>
      </c>
      <c r="D5" s="16">
        <v>0.8</v>
      </c>
      <c r="E5" s="15" t="s">
        <v>73</v>
      </c>
    </row>
    <row r="6" spans="1:5" x14ac:dyDescent="0.25">
      <c r="A6" s="3" t="s">
        <v>21</v>
      </c>
      <c r="B6" s="4" t="s">
        <v>9</v>
      </c>
      <c r="C6" s="6" t="s">
        <v>62</v>
      </c>
      <c r="D6" s="16">
        <v>0.9</v>
      </c>
      <c r="E6" s="15" t="s">
        <v>73</v>
      </c>
    </row>
    <row r="7" spans="1:5" x14ac:dyDescent="0.25">
      <c r="A7" s="3" t="s">
        <v>22</v>
      </c>
      <c r="B7" s="4" t="s">
        <v>10</v>
      </c>
      <c r="C7" s="10" t="s">
        <v>70</v>
      </c>
      <c r="D7" s="16">
        <v>0.6</v>
      </c>
      <c r="E7" s="15" t="s">
        <v>73</v>
      </c>
    </row>
    <row r="8" spans="1:5" x14ac:dyDescent="0.25">
      <c r="A8" s="3" t="s">
        <v>16</v>
      </c>
      <c r="B8" s="2" t="s">
        <v>26</v>
      </c>
      <c r="C8" s="6" t="s">
        <v>62</v>
      </c>
      <c r="D8" s="16">
        <v>4</v>
      </c>
      <c r="E8" s="15" t="s">
        <v>73</v>
      </c>
    </row>
    <row r="9" spans="1:5" x14ac:dyDescent="0.25">
      <c r="A9" s="3" t="s">
        <v>14</v>
      </c>
      <c r="B9" s="2" t="s">
        <v>27</v>
      </c>
      <c r="C9" s="6" t="s">
        <v>71</v>
      </c>
      <c r="D9" s="16">
        <v>0.7</v>
      </c>
      <c r="E9" s="15" t="s">
        <v>73</v>
      </c>
    </row>
    <row r="10" spans="1:5" x14ac:dyDescent="0.25">
      <c r="A10" s="3" t="s">
        <v>15</v>
      </c>
      <c r="B10" s="2" t="s">
        <v>28</v>
      </c>
      <c r="C10" s="6" t="s">
        <v>62</v>
      </c>
      <c r="D10" s="16">
        <v>2.7</v>
      </c>
      <c r="E10" s="15" t="s">
        <v>73</v>
      </c>
    </row>
    <row r="11" spans="1:5" x14ac:dyDescent="0.25">
      <c r="A11" s="3" t="s">
        <v>17</v>
      </c>
      <c r="B11" s="2" t="s">
        <v>29</v>
      </c>
      <c r="C11" s="6" t="s">
        <v>62</v>
      </c>
      <c r="D11" s="16">
        <v>3</v>
      </c>
      <c r="E11" s="15" t="s">
        <v>73</v>
      </c>
    </row>
    <row r="12" spans="1:5" x14ac:dyDescent="0.25">
      <c r="A12" s="3" t="s">
        <v>24</v>
      </c>
      <c r="B12" s="2" t="s">
        <v>30</v>
      </c>
      <c r="C12" s="2" t="s">
        <v>54</v>
      </c>
      <c r="D12" s="16">
        <v>0.6</v>
      </c>
      <c r="E12" s="15" t="s">
        <v>73</v>
      </c>
    </row>
    <row r="13" spans="1:5" x14ac:dyDescent="0.25">
      <c r="A13" s="3" t="s">
        <v>42</v>
      </c>
      <c r="B13" s="2" t="s">
        <v>31</v>
      </c>
      <c r="C13" s="2" t="s">
        <v>54</v>
      </c>
      <c r="D13" s="16">
        <v>0.6</v>
      </c>
      <c r="E13" s="15" t="s">
        <v>73</v>
      </c>
    </row>
    <row r="14" spans="1:5" x14ac:dyDescent="0.25">
      <c r="A14" s="3" t="s">
        <v>43</v>
      </c>
      <c r="B14" s="2" t="s">
        <v>32</v>
      </c>
      <c r="C14" s="2" t="s">
        <v>54</v>
      </c>
      <c r="D14" s="16">
        <v>0.6</v>
      </c>
      <c r="E14" s="15" t="s">
        <v>73</v>
      </c>
    </row>
    <row r="15" spans="1:5" x14ac:dyDescent="0.25">
      <c r="A15" s="3" t="s">
        <v>44</v>
      </c>
      <c r="B15" s="2" t="s">
        <v>33</v>
      </c>
      <c r="C15" s="2" t="s">
        <v>54</v>
      </c>
      <c r="D15" s="16">
        <v>0.6</v>
      </c>
      <c r="E15" s="15" t="s">
        <v>73</v>
      </c>
    </row>
    <row r="16" spans="1:5" x14ac:dyDescent="0.25">
      <c r="A16" s="3" t="s">
        <v>18</v>
      </c>
      <c r="B16" s="2" t="s">
        <v>34</v>
      </c>
      <c r="C16" s="2" t="s">
        <v>54</v>
      </c>
      <c r="D16" s="16">
        <v>0.6</v>
      </c>
      <c r="E16" s="15" t="s">
        <v>73</v>
      </c>
    </row>
    <row r="17" spans="1:5" x14ac:dyDescent="0.25">
      <c r="A17" s="3" t="s">
        <v>23</v>
      </c>
      <c r="B17" s="2" t="s">
        <v>35</v>
      </c>
      <c r="C17" s="2" t="s">
        <v>54</v>
      </c>
      <c r="D17" s="16">
        <v>0.6</v>
      </c>
      <c r="E17" s="15" t="s">
        <v>73</v>
      </c>
    </row>
    <row r="18" spans="1:5" x14ac:dyDescent="0.25">
      <c r="A18" s="3" t="s">
        <v>25</v>
      </c>
      <c r="B18" s="2" t="s">
        <v>36</v>
      </c>
      <c r="C18" s="2" t="s">
        <v>54</v>
      </c>
      <c r="D18" s="16">
        <v>0.6</v>
      </c>
      <c r="E18" s="15" t="s">
        <v>73</v>
      </c>
    </row>
    <row r="19" spans="1:5" x14ac:dyDescent="0.25">
      <c r="A19" s="3" t="s">
        <v>45</v>
      </c>
      <c r="B19" s="2" t="s">
        <v>37</v>
      </c>
      <c r="C19" s="2" t="s">
        <v>54</v>
      </c>
      <c r="D19" s="16">
        <v>0.6</v>
      </c>
      <c r="E19" s="15" t="s">
        <v>73</v>
      </c>
    </row>
    <row r="20" spans="1:5" x14ac:dyDescent="0.25">
      <c r="A20" s="3" t="s">
        <v>46</v>
      </c>
      <c r="B20" s="2" t="s">
        <v>38</v>
      </c>
      <c r="C20" s="2" t="s">
        <v>54</v>
      </c>
      <c r="D20" s="16">
        <v>0.6</v>
      </c>
      <c r="E20" s="15" t="s">
        <v>73</v>
      </c>
    </row>
    <row r="21" spans="1:5" x14ac:dyDescent="0.25">
      <c r="A21" s="5" t="s">
        <v>50</v>
      </c>
      <c r="B21" s="14" t="s">
        <v>48</v>
      </c>
      <c r="C21" s="2" t="s">
        <v>54</v>
      </c>
      <c r="D21" s="16">
        <v>0.6</v>
      </c>
      <c r="E21" s="15" t="s">
        <v>73</v>
      </c>
    </row>
    <row r="22" spans="1:5" x14ac:dyDescent="0.25">
      <c r="A22" s="3" t="s">
        <v>75</v>
      </c>
      <c r="B22" s="2" t="s">
        <v>76</v>
      </c>
      <c r="C22" s="2" t="s">
        <v>77</v>
      </c>
      <c r="D22" s="16">
        <v>0.8</v>
      </c>
      <c r="E22" s="15" t="s">
        <v>78</v>
      </c>
    </row>
    <row r="23" spans="1:5" x14ac:dyDescent="0.25">
      <c r="A23" s="3" t="s">
        <v>79</v>
      </c>
      <c r="B23" s="2" t="s">
        <v>80</v>
      </c>
      <c r="C23" s="2" t="s">
        <v>54</v>
      </c>
      <c r="D23" s="16" t="s">
        <v>66</v>
      </c>
      <c r="E23" s="15" t="s">
        <v>92</v>
      </c>
    </row>
    <row r="24" spans="1:5" x14ac:dyDescent="0.25">
      <c r="A24" s="3" t="s">
        <v>86</v>
      </c>
      <c r="B24" s="2" t="s">
        <v>88</v>
      </c>
      <c r="C24" s="2" t="s">
        <v>54</v>
      </c>
      <c r="D24" s="16">
        <v>0.8</v>
      </c>
      <c r="E24" s="15" t="s">
        <v>92</v>
      </c>
    </row>
    <row r="25" spans="1:5" x14ac:dyDescent="0.25">
      <c r="A25" s="3" t="s">
        <v>89</v>
      </c>
      <c r="B25" s="2" t="s">
        <v>90</v>
      </c>
      <c r="C25" s="2" t="s">
        <v>54</v>
      </c>
      <c r="D25" s="16">
        <v>0.8</v>
      </c>
      <c r="E25" s="15" t="s">
        <v>92</v>
      </c>
    </row>
    <row r="26" spans="1:5" x14ac:dyDescent="0.25">
      <c r="A26" s="3" t="s">
        <v>87</v>
      </c>
      <c r="B26" s="2" t="s">
        <v>91</v>
      </c>
      <c r="C26" s="2" t="s">
        <v>54</v>
      </c>
      <c r="D26" s="16">
        <v>0.8</v>
      </c>
      <c r="E26" s="15" t="s">
        <v>92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G104857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10.28515625" bestFit="1" customWidth="1"/>
  </cols>
  <sheetData>
    <row r="1" spans="1:5" x14ac:dyDescent="0.25">
      <c r="A1" s="1" t="s">
        <v>0</v>
      </c>
      <c r="B1" s="2" t="s">
        <v>3</v>
      </c>
      <c r="C1" s="2" t="s">
        <v>58</v>
      </c>
      <c r="D1" s="2" t="s">
        <v>59</v>
      </c>
      <c r="E1" s="14" t="s">
        <v>72</v>
      </c>
    </row>
    <row r="2" spans="1:5" x14ac:dyDescent="0.25">
      <c r="A2" s="1" t="s">
        <v>4</v>
      </c>
      <c r="B2" s="4" t="s">
        <v>5</v>
      </c>
      <c r="C2" s="6" t="s">
        <v>13</v>
      </c>
      <c r="D2" s="6">
        <v>0</v>
      </c>
      <c r="E2" s="15" t="s">
        <v>73</v>
      </c>
    </row>
    <row r="3" spans="1:5" x14ac:dyDescent="0.25">
      <c r="A3" s="1" t="s">
        <v>11</v>
      </c>
      <c r="B3" s="4" t="s">
        <v>7</v>
      </c>
      <c r="C3" s="10" t="s">
        <v>62</v>
      </c>
      <c r="D3" s="10">
        <v>2.7</v>
      </c>
      <c r="E3" s="15" t="s">
        <v>73</v>
      </c>
    </row>
    <row r="4" spans="1:5" x14ac:dyDescent="0.25">
      <c r="A4" s="1" t="s">
        <v>12</v>
      </c>
      <c r="B4" s="4" t="s">
        <v>8</v>
      </c>
      <c r="C4" s="10" t="s">
        <v>62</v>
      </c>
      <c r="D4" s="10">
        <v>3</v>
      </c>
      <c r="E4" s="15" t="s">
        <v>73</v>
      </c>
    </row>
    <row r="5" spans="1:5" x14ac:dyDescent="0.25">
      <c r="A5" s="1" t="s">
        <v>47</v>
      </c>
      <c r="B5" s="4" t="s">
        <v>9</v>
      </c>
      <c r="C5" s="6" t="s">
        <v>55</v>
      </c>
      <c r="D5" s="6">
        <v>3.2</v>
      </c>
      <c r="E5" s="15" t="s">
        <v>73</v>
      </c>
    </row>
    <row r="6" spans="1:5" x14ac:dyDescent="0.25">
      <c r="A6" s="1" t="s">
        <v>53</v>
      </c>
      <c r="B6" s="9" t="s">
        <v>10</v>
      </c>
      <c r="C6" s="10" t="s">
        <v>55</v>
      </c>
      <c r="D6" s="10">
        <v>2.8</v>
      </c>
      <c r="E6" s="15" t="s">
        <v>73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4" sqref="E4"/>
    </sheetView>
  </sheetViews>
  <sheetFormatPr defaultColWidth="8.85546875" defaultRowHeight="15" x14ac:dyDescent="0.25"/>
  <cols>
    <col min="1" max="1" width="35.5703125" customWidth="1"/>
    <col min="3" max="3" width="10.140625" customWidth="1"/>
    <col min="7" max="7" width="9.5703125" bestFit="1" customWidth="1"/>
    <col min="8" max="8" width="10.28515625" bestFit="1" customWidth="1"/>
  </cols>
  <sheetData>
    <row r="1" spans="1:10" x14ac:dyDescent="0.25">
      <c r="A1" s="1" t="s">
        <v>0</v>
      </c>
      <c r="B1" s="2" t="s">
        <v>3</v>
      </c>
      <c r="C1" s="2" t="s">
        <v>61</v>
      </c>
      <c r="D1" s="2" t="s">
        <v>60</v>
      </c>
      <c r="E1" s="2" t="s">
        <v>1</v>
      </c>
      <c r="F1" s="2" t="s">
        <v>2</v>
      </c>
      <c r="G1" s="7" t="s">
        <v>51</v>
      </c>
      <c r="H1" s="14" t="s">
        <v>72</v>
      </c>
    </row>
    <row r="2" spans="1:10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73</v>
      </c>
    </row>
    <row r="3" spans="1:10" x14ac:dyDescent="0.25">
      <c r="A3" s="5" t="s">
        <v>41</v>
      </c>
      <c r="B3" s="4" t="s">
        <v>6</v>
      </c>
      <c r="C3" s="4" t="s">
        <v>62</v>
      </c>
      <c r="D3" s="4">
        <v>0.99</v>
      </c>
      <c r="E3" s="6">
        <v>2.52</v>
      </c>
      <c r="F3" s="6">
        <v>2.8000000000000001E-2</v>
      </c>
      <c r="G3" s="12">
        <f>0.2*1.1</f>
        <v>0.22000000000000003</v>
      </c>
      <c r="H3" s="15" t="s">
        <v>109</v>
      </c>
    </row>
    <row r="4" spans="1:10" x14ac:dyDescent="0.25">
      <c r="A4" s="5" t="s">
        <v>39</v>
      </c>
      <c r="B4" s="4" t="s">
        <v>7</v>
      </c>
      <c r="C4" s="4" t="s">
        <v>63</v>
      </c>
      <c r="D4" s="4">
        <v>0.99</v>
      </c>
      <c r="E4" s="6">
        <v>0.27800000000000002</v>
      </c>
      <c r="F4" s="6">
        <v>2.0199999999999999E-2</v>
      </c>
      <c r="G4" s="13">
        <v>0</v>
      </c>
      <c r="H4" s="15" t="s">
        <v>73</v>
      </c>
    </row>
    <row r="5" spans="1:10" x14ac:dyDescent="0.25">
      <c r="A5" s="5" t="s">
        <v>40</v>
      </c>
      <c r="B5" s="4" t="s">
        <v>9</v>
      </c>
      <c r="C5" s="4" t="s">
        <v>62</v>
      </c>
      <c r="D5" s="4">
        <v>0.99</v>
      </c>
      <c r="E5" s="6">
        <f>E4*0.3+E3*0.7</f>
        <v>1.8473999999999997</v>
      </c>
      <c r="F5" s="6">
        <f>F4*0.3+F3*0.7</f>
        <v>2.5659999999999999E-2</v>
      </c>
      <c r="G5" s="12">
        <f>0.2*1.1</f>
        <v>0.22000000000000003</v>
      </c>
      <c r="H5" s="15" t="s">
        <v>73</v>
      </c>
    </row>
    <row r="6" spans="1:10" x14ac:dyDescent="0.25">
      <c r="A6" s="5" t="s">
        <v>52</v>
      </c>
      <c r="B6" s="9" t="s">
        <v>26</v>
      </c>
      <c r="C6" s="4" t="s">
        <v>62</v>
      </c>
      <c r="D6" s="4">
        <v>0.99</v>
      </c>
      <c r="E6" s="8">
        <f>HEATING!D5/0.4</f>
        <v>2</v>
      </c>
      <c r="F6" s="8" t="e">
        <f>HEATING!#REF!/0.4</f>
        <v>#REF!</v>
      </c>
      <c r="G6" s="12">
        <f>0.27*1.1</f>
        <v>0.29700000000000004</v>
      </c>
      <c r="H6" s="15" t="s">
        <v>73</v>
      </c>
    </row>
    <row r="7" spans="1:10" x14ac:dyDescent="0.25">
      <c r="A7" s="5" t="s">
        <v>81</v>
      </c>
      <c r="B7" s="9" t="s">
        <v>27</v>
      </c>
      <c r="C7" s="4" t="s">
        <v>82</v>
      </c>
      <c r="D7" s="4">
        <v>0.99</v>
      </c>
      <c r="E7" s="8">
        <v>3.39E-2</v>
      </c>
      <c r="F7" s="8">
        <v>3.98E-3</v>
      </c>
      <c r="G7" s="12">
        <f>0.27*1.1</f>
        <v>0.29700000000000004</v>
      </c>
      <c r="H7" s="15" t="s">
        <v>92</v>
      </c>
      <c r="J7" s="5"/>
    </row>
    <row r="8" spans="1:10" x14ac:dyDescent="0.25">
      <c r="A8" s="5" t="s">
        <v>83</v>
      </c>
      <c r="B8" s="9" t="s">
        <v>28</v>
      </c>
      <c r="C8" s="4" t="s">
        <v>69</v>
      </c>
      <c r="D8" s="4">
        <v>0.99</v>
      </c>
      <c r="E8" s="8">
        <f>2.94*0.78</f>
        <v>2.2932000000000001</v>
      </c>
      <c r="F8" s="8">
        <f>0.186*0.78</f>
        <v>0.14508000000000001</v>
      </c>
      <c r="G8" s="12">
        <f>0.27*1.1</f>
        <v>0.29700000000000004</v>
      </c>
      <c r="H8" s="15" t="s">
        <v>92</v>
      </c>
      <c r="J8" s="5"/>
    </row>
    <row r="9" spans="1:10" x14ac:dyDescent="0.25">
      <c r="A9" s="5" t="s">
        <v>84</v>
      </c>
      <c r="B9" s="9" t="s">
        <v>29</v>
      </c>
      <c r="C9" s="4" t="s">
        <v>77</v>
      </c>
      <c r="D9" s="4">
        <v>0.99</v>
      </c>
      <c r="E9" s="8">
        <f>0.851*0.78</f>
        <v>0.66378000000000004</v>
      </c>
      <c r="F9" s="8">
        <f>0.114*0.78</f>
        <v>8.8920000000000013E-2</v>
      </c>
      <c r="G9" s="12">
        <f>0.27*1.1</f>
        <v>0.29700000000000004</v>
      </c>
      <c r="H9" s="15" t="s">
        <v>92</v>
      </c>
      <c r="J9" s="5"/>
    </row>
    <row r="10" spans="1:10" x14ac:dyDescent="0.25">
      <c r="A10" s="5" t="s">
        <v>85</v>
      </c>
      <c r="B10" s="9" t="s">
        <v>30</v>
      </c>
      <c r="C10" s="4" t="s">
        <v>77</v>
      </c>
      <c r="D10" s="4">
        <v>0.99</v>
      </c>
      <c r="E10" s="8">
        <f>0.156*0.78</f>
        <v>0.12168000000000001</v>
      </c>
      <c r="F10" s="8">
        <f>0.0495*0.78</f>
        <v>3.8610000000000005E-2</v>
      </c>
      <c r="G10" s="12">
        <f>0.27*1.1</f>
        <v>0.29700000000000004</v>
      </c>
      <c r="H10" s="15" t="s">
        <v>92</v>
      </c>
      <c r="J10" s="5"/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50" zoomScaleNormal="150" workbookViewId="0">
      <selection activeCell="C16" sqref="C16"/>
    </sheetView>
  </sheetViews>
  <sheetFormatPr defaultRowHeight="15" x14ac:dyDescent="0.25"/>
  <cols>
    <col min="1" max="1" width="18" customWidth="1"/>
    <col min="2" max="2" width="9.7109375" customWidth="1"/>
    <col min="6" max="6" width="45.7109375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51</v>
      </c>
      <c r="F1" s="2" t="s">
        <v>72</v>
      </c>
    </row>
    <row r="2" spans="1:6" x14ac:dyDescent="0.25">
      <c r="A2" s="1" t="s">
        <v>93</v>
      </c>
      <c r="B2" s="2" t="s">
        <v>69</v>
      </c>
      <c r="C2" s="2">
        <v>1.06</v>
      </c>
      <c r="D2" s="2">
        <f>0.228/3.6</f>
        <v>6.3333333333333339E-2</v>
      </c>
      <c r="E2" s="2">
        <v>1.6860067999999999E-2</v>
      </c>
      <c r="F2" s="2" t="s">
        <v>106</v>
      </c>
    </row>
    <row r="3" spans="1:6" x14ac:dyDescent="0.25">
      <c r="A3" s="1" t="s">
        <v>95</v>
      </c>
      <c r="B3" s="2" t="s">
        <v>62</v>
      </c>
      <c r="C3" s="6">
        <v>2.52</v>
      </c>
      <c r="D3" s="6">
        <f>0.102/3.6</f>
        <v>2.8333333333333332E-2</v>
      </c>
      <c r="E3" s="12">
        <f>0.2*1.1</f>
        <v>0.22000000000000003</v>
      </c>
      <c r="F3" s="2" t="s">
        <v>107</v>
      </c>
    </row>
    <row r="4" spans="1:6" x14ac:dyDescent="0.25">
      <c r="A4" s="1" t="s">
        <v>96</v>
      </c>
      <c r="B4" s="2" t="s">
        <v>97</v>
      </c>
      <c r="C4" s="2">
        <v>1E-4</v>
      </c>
      <c r="D4" s="2">
        <v>1E-4</v>
      </c>
      <c r="E4" s="2">
        <v>1E-4</v>
      </c>
      <c r="F4" s="2" t="s">
        <v>94</v>
      </c>
    </row>
    <row r="5" spans="1:6" x14ac:dyDescent="0.25">
      <c r="A5" s="1" t="s">
        <v>98</v>
      </c>
      <c r="B5" s="2" t="s">
        <v>67</v>
      </c>
      <c r="C5" s="2">
        <v>1.23</v>
      </c>
      <c r="D5" s="2">
        <f>0.301/3.6</f>
        <v>8.3611111111111108E-2</v>
      </c>
      <c r="E5" s="2"/>
      <c r="F5" s="2" t="s">
        <v>108</v>
      </c>
    </row>
    <row r="6" spans="1:6" x14ac:dyDescent="0.25">
      <c r="A6" s="1" t="s">
        <v>99</v>
      </c>
      <c r="B6" s="2" t="s">
        <v>68</v>
      </c>
      <c r="C6" s="2">
        <f>(1.2+1.45)/2</f>
        <v>1.325</v>
      </c>
      <c r="D6" s="2">
        <f>((0.399+0.439)/2)/3.6</f>
        <v>0.1163888888888889</v>
      </c>
      <c r="E6" s="2"/>
      <c r="F6" s="2" t="s">
        <v>103</v>
      </c>
    </row>
    <row r="7" spans="1:6" x14ac:dyDescent="0.25">
      <c r="A7" s="1" t="s">
        <v>100</v>
      </c>
      <c r="B7" s="2" t="s">
        <v>70</v>
      </c>
      <c r="C7" s="2">
        <v>0.11600000000000001</v>
      </c>
      <c r="D7" s="2">
        <f>0.027/3.6</f>
        <v>7.4999999999999997E-3</v>
      </c>
      <c r="E7" s="2"/>
      <c r="F7" s="2" t="s">
        <v>104</v>
      </c>
    </row>
    <row r="8" spans="1:6" x14ac:dyDescent="0.25">
      <c r="A8" s="17" t="s">
        <v>101</v>
      </c>
      <c r="B8" s="14" t="s">
        <v>102</v>
      </c>
      <c r="C8" s="2">
        <v>0.29899999999999999</v>
      </c>
      <c r="D8" s="2">
        <f>0.13/3.6</f>
        <v>3.6111111111111115E-2</v>
      </c>
      <c r="E8" s="3"/>
      <c r="F8" s="2" t="s">
        <v>105</v>
      </c>
    </row>
    <row r="9" spans="1:6" x14ac:dyDescent="0.25">
      <c r="A9" s="18"/>
      <c r="B9" s="19"/>
      <c r="C9" s="20"/>
      <c r="D9" s="20"/>
      <c r="E9" s="20"/>
      <c r="F9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2018-06-13T10:07:48Z</dcterms:modified>
</cp:coreProperties>
</file>