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CEA_Testing/reference-case-open/baseline/inputs/technology/components/"/>
    </mc:Choice>
  </mc:AlternateContent>
  <xr:revisionPtr revIDLastSave="0" documentId="13_ncr:1_{EA18137D-CA47-3842-8738-DB762D375773}" xr6:coauthVersionLast="36" xr6:coauthVersionMax="47" xr10:uidLastSave="{00000000-0000-0000-0000-000000000000}"/>
  <bookViews>
    <workbookView xWindow="38400" yWindow="14860" windowWidth="25600" windowHeight="16000" tabRatio="993" activeTab="1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gas_boilers" sheetId="4" r:id="rId4"/>
    <sheet name="gas_cogen" sheetId="5" r:id="rId5"/>
    <sheet name="fuel_cells" sheetId="6" r:id="rId6"/>
    <sheet name="vapour_compression_chillers" sheetId="8" r:id="rId7"/>
    <sheet name="absorption_chillers" sheetId="9" r:id="rId8"/>
    <sheet name="cooling_towers" sheetId="10" r:id="rId9"/>
    <sheet name="heat_exchangers" sheetId="11" r:id="rId10"/>
    <sheet name="bore_holes" sheetId="12" r:id="rId11"/>
    <sheet name="heat_pumps" sheetId="13" r:id="rId12"/>
    <sheet name="hydraulic_pumps" sheetId="15" r:id="rId13"/>
    <sheet name="thermal_energy_storage" sheetId="14" r:id="rId14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I4" i="5" l="1"/>
  <c r="M3" i="14" l="1"/>
  <c r="J3" i="14"/>
  <c r="M2" i="14"/>
  <c r="J2" i="14"/>
  <c r="I4" i="11" l="1"/>
  <c r="H4" i="11"/>
  <c r="H3" i="11"/>
  <c r="I2" i="11"/>
  <c r="H2" i="11"/>
  <c r="H2" i="12"/>
  <c r="H2" i="4"/>
  <c r="I2" i="4"/>
  <c r="H3" i="4"/>
  <c r="I3" i="4"/>
  <c r="H4" i="4"/>
  <c r="I4" i="4"/>
  <c r="I3" i="8"/>
  <c r="J3" i="8"/>
  <c r="I2" i="6"/>
  <c r="I3" i="6"/>
  <c r="I2" i="13"/>
  <c r="I3" i="13"/>
  <c r="L3" i="13"/>
  <c r="H2" i="15"/>
  <c r="H3" i="15"/>
  <c r="H4" i="15"/>
  <c r="H5" i="15"/>
  <c r="U2" i="1"/>
  <c r="U3" i="1"/>
  <c r="U4" i="1"/>
  <c r="U5" i="1"/>
  <c r="U6" i="1"/>
  <c r="U7" i="1"/>
  <c r="U8" i="1"/>
  <c r="U9" i="1"/>
  <c r="U10" i="1"/>
  <c r="I2" i="3"/>
  <c r="R2" i="2"/>
  <c r="S2" i="2"/>
  <c r="T2" i="2"/>
  <c r="AA2" i="2"/>
  <c r="R3" i="2"/>
  <c r="S3" i="2"/>
  <c r="T3" i="2"/>
  <c r="AA3" i="2"/>
</calcChain>
</file>

<file path=xl/sharedStrings.xml><?xml version="1.0" encoding="utf-8"?>
<sst xmlns="http://schemas.openxmlformats.org/spreadsheetml/2006/main" count="580" uniqueCount="159">
  <si>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</si>
  <si>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</si>
  <si>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</si>
  <si>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</si>
  <si>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</si>
  <si>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</si>
  <si>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</si>
  <si>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</si>
  <si>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</si>
  <si>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</si>
  <si>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</si>
  <si>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</si>
  <si>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</si>
  <si>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</si>
  <si>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</si>
  <si>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</si>
  <si>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</si>
  <si>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</si>
  <si>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</si>
  <si>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</si>
  <si>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</si>
  <si>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</si>
  <si>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</si>
  <si>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</si>
  <si>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</si>
  <si>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</si>
  <si>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</si>
  <si>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</si>
  <si>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</si>
  <si>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</si>
  <si>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</si>
  <si>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</si>
  <si>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</si>
  <si>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</si>
  <si>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</si>
  <si>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</si>
  <si>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</si>
  <si>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</si>
  <si>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</si>
  <si>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</si>
  <si>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</si>
  <si>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</si>
  <si>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</si>
  <si>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</si>
  <si>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</si>
  <si>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</si>
  <si>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</si>
  <si>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</si>
  <si>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</si>
  <si>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</si>
  <si>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</si>
  <si>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</si>
  <si>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</si>
  <si>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</si>
  <si>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</si>
  <si>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</si>
  <si>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</si>
  <si>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</si>
  <si>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</si>
  <si>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</si>
  <si>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</si>
  <si>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</si>
  <si>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</si>
  <si>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</si>
  <si>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</si>
  <si>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</si>
  <si>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</si>
  <si>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</si>
  <si>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</si>
  <si>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</si>
  <si>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</si>
  <si>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</si>
  <si>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</si>
  <si>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</si>
  <si>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</si>
  <si>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</si>
  <si>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</si>
  <si>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</si>
  <si>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</si>
  <si>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</si>
  <si>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</si>
  <si>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</si>
  <si>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</si>
  <si>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</si>
  <si>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</si>
  <si>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</si>
  <si>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</si>
  <si>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</si>
  <si>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</si>
  <si>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</si>
  <si>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</si>
  <si>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</si>
  <si>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</si>
  <si>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</si>
  <si>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</si>
  <si>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</si>
  <si>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</si>
  <si>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</si>
  <si>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</si>
  <si>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</si>
  <si>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</si>
  <si>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</si>
  <si>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</si>
  <si>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</si>
  <si>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</si>
  <si>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</si>
  <si>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</si>
  <si>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</si>
  <si>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</si>
  <si>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</si>
  <si>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</si>
  <si>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</si>
  <si>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</si>
  <si>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</si>
  <si>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</si>
  <si>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</si>
  <si>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</si>
  <si>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</si>
  <si>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</si>
  <si>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</si>
  <si>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</si>
  <si>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</si>
  <si>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</si>
  <si>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</si>
  <si>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</si>
  <si>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</si>
  <si>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</si>
  <si>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</si>
  <si>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</si>
  <si>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</si>
  <si>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</si>
  <si>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</si>
  <si>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</si>
  <si>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</si>
  <si>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</si>
  <si>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</si>
  <si>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</si>
  <si>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</si>
  <si>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</si>
  <si>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</si>
  <si>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</si>
  <si>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</si>
  <si>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</si>
  <si>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</si>
  <si>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</si>
  <si>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</si>
  <si>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</si>
  <si>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</si>
  <si>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</si>
  <si>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</si>
  <si>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</si>
  <si>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</si>
  <si>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E230AC</t>
  </si>
  <si>
    <t>T60H</t>
  </si>
  <si>
    <t>T100H</t>
  </si>
  <si>
    <t>T10C</t>
  </si>
  <si>
    <t>T30H</t>
  </si>
  <si>
    <t>main_EC_in</t>
  </si>
  <si>
    <t>main_EC_out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</si>
</sst>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8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2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zoomScaleNormal="100" workbookViewId="0">
      <selection activeCell="A27" sqref="A27"/>
    </sheetView>
  </sheetViews>
  <sheetFormatPr baseColWidth="10" defaultColWidth="8.83203125" defaultRowHeight="15" x14ac:dyDescent="0.2"/>
  <cols>
    <col min="1" max="1" width="38.6640625" customWidth="1"/>
    <col min="4" max="4" width="11.1640625" bestFit="1" customWidth="1"/>
    <col min="5" max="5" width="15.6640625" customWidth="1"/>
    <col min="6" max="7" width="12" customWidth="1"/>
    <col min="8" max="8" width="14.5" customWidth="1"/>
    <col min="9" max="9" width="9.33203125" customWidth="1"/>
    <col min="10" max="10" width="8.5" customWidth="1"/>
    <col min="11" max="11" width="8.6640625" customWidth="1"/>
    <col min="13" max="13" width="16.5" customWidth="1"/>
    <col min="14" max="14" width="18.5" customWidth="1"/>
    <col min="15" max="15" width="16.33203125" customWidth="1"/>
    <col min="16" max="16" width="14.6640625" customWidth="1"/>
    <col min="17" max="18" width="12.5" customWidth="1"/>
    <col min="20" max="20" width="10.5" customWidth="1"/>
    <col min="21" max="21" width="13.6640625" customWidth="1"/>
    <col min="22" max="24" width="10.5" customWidth="1"/>
    <col min="25" max="25" width="14.6640625" customWidth="1"/>
    <col min="26" max="26" width="12.6640625" customWidth="1"/>
    <col min="28" max="28" width="13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158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 s="1" t="s">
        <v>27</v>
      </c>
      <c r="B2" s="2" t="s">
        <v>28</v>
      </c>
      <c r="C2" s="2" t="s">
        <v>29</v>
      </c>
      <c r="D2" s="2" t="s">
        <v>152</v>
      </c>
      <c r="E2" s="2">
        <v>1</v>
      </c>
      <c r="F2" s="2">
        <v>10000</v>
      </c>
      <c r="G2" s="2" t="s">
        <v>30</v>
      </c>
      <c r="H2" s="2">
        <v>1</v>
      </c>
      <c r="I2" s="2">
        <v>2E-3</v>
      </c>
      <c r="J2" s="2">
        <v>0.16</v>
      </c>
      <c r="K2" s="2">
        <v>43.5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4">
        <f>3.5/0.962</f>
        <v>3.6382536382536386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">
      <c r="A3" s="1" t="s">
        <v>27</v>
      </c>
      <c r="B3" s="2" t="s">
        <v>28</v>
      </c>
      <c r="C3" s="2" t="s">
        <v>29</v>
      </c>
      <c r="D3" s="2" t="s">
        <v>152</v>
      </c>
      <c r="E3" s="2">
        <v>10000</v>
      </c>
      <c r="F3" s="2">
        <v>200000</v>
      </c>
      <c r="G3" s="2" t="s">
        <v>30</v>
      </c>
      <c r="H3" s="2">
        <v>1</v>
      </c>
      <c r="I3" s="2">
        <v>2E-3</v>
      </c>
      <c r="J3" s="2">
        <v>0.16</v>
      </c>
      <c r="K3" s="2">
        <v>43.5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4">
        <f>2.5/0.962</f>
        <v>2.5987525987525988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">
      <c r="A4" s="1" t="s">
        <v>27</v>
      </c>
      <c r="B4" s="2" t="s">
        <v>28</v>
      </c>
      <c r="C4" s="2" t="s">
        <v>29</v>
      </c>
      <c r="D4" s="2" t="s">
        <v>152</v>
      </c>
      <c r="E4" s="2">
        <v>200000</v>
      </c>
      <c r="F4" s="5">
        <v>10000000000</v>
      </c>
      <c r="G4" s="2" t="s">
        <v>30</v>
      </c>
      <c r="H4" s="2">
        <v>1</v>
      </c>
      <c r="I4" s="2">
        <v>2E-3</v>
      </c>
      <c r="J4" s="2">
        <v>0.16</v>
      </c>
      <c r="K4" s="2">
        <v>43.5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4">
        <f>2.5/0.962</f>
        <v>2.5987525987525988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">
      <c r="A5" s="1" t="s">
        <v>33</v>
      </c>
      <c r="B5" s="2" t="s">
        <v>34</v>
      </c>
      <c r="C5" s="2" t="s">
        <v>29</v>
      </c>
      <c r="D5" s="2" t="s">
        <v>152</v>
      </c>
      <c r="E5" s="2">
        <v>1</v>
      </c>
      <c r="F5" s="2">
        <v>10000</v>
      </c>
      <c r="G5" s="2" t="s">
        <v>30</v>
      </c>
      <c r="H5" s="2">
        <v>1</v>
      </c>
      <c r="I5" s="2">
        <v>2E-3</v>
      </c>
      <c r="J5" s="2">
        <v>0.15</v>
      </c>
      <c r="K5" s="2">
        <v>43.9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4">
        <f>3.5/0.962</f>
        <v>3.6382536382536386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">
      <c r="A6" s="1" t="s">
        <v>33</v>
      </c>
      <c r="B6" s="2" t="s">
        <v>34</v>
      </c>
      <c r="C6" s="2" t="s">
        <v>29</v>
      </c>
      <c r="D6" s="2" t="s">
        <v>152</v>
      </c>
      <c r="E6" s="2">
        <v>10000</v>
      </c>
      <c r="F6" s="2">
        <v>200000</v>
      </c>
      <c r="G6" s="2" t="s">
        <v>30</v>
      </c>
      <c r="H6" s="2">
        <v>1</v>
      </c>
      <c r="I6" s="2">
        <v>2E-3</v>
      </c>
      <c r="J6" s="2">
        <v>0.15</v>
      </c>
      <c r="K6" s="2">
        <v>43.9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4">
        <f>2.5/0.962</f>
        <v>2.5987525987525988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">
      <c r="A7" s="1" t="s">
        <v>33</v>
      </c>
      <c r="B7" s="2" t="s">
        <v>34</v>
      </c>
      <c r="C7" s="2" t="s">
        <v>29</v>
      </c>
      <c r="D7" s="2" t="s">
        <v>152</v>
      </c>
      <c r="E7" s="2">
        <v>200000</v>
      </c>
      <c r="F7" s="5">
        <v>10000000000</v>
      </c>
      <c r="G7" s="2" t="s">
        <v>30</v>
      </c>
      <c r="H7" s="2">
        <v>1</v>
      </c>
      <c r="I7" s="2">
        <v>2E-3</v>
      </c>
      <c r="J7" s="2">
        <v>0.15</v>
      </c>
      <c r="K7" s="2">
        <v>43.9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4">
        <f>2.5/0.962</f>
        <v>2.5987525987525988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">
      <c r="A8" s="1" t="s">
        <v>35</v>
      </c>
      <c r="B8" s="2" t="s">
        <v>36</v>
      </c>
      <c r="C8" s="2" t="s">
        <v>29</v>
      </c>
      <c r="D8" s="2" t="s">
        <v>152</v>
      </c>
      <c r="E8" s="2">
        <v>1</v>
      </c>
      <c r="F8" s="2">
        <v>10000</v>
      </c>
      <c r="G8" s="2" t="s">
        <v>30</v>
      </c>
      <c r="H8" s="2">
        <v>1</v>
      </c>
      <c r="I8" s="2">
        <v>2E-3</v>
      </c>
      <c r="J8" s="2">
        <v>0.08</v>
      </c>
      <c r="K8" s="2">
        <v>38.1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4">
        <f>3.5/0.962</f>
        <v>3.6382536382536386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">
      <c r="A9" s="1" t="s">
        <v>35</v>
      </c>
      <c r="B9" s="2" t="s">
        <v>36</v>
      </c>
      <c r="C9" s="2" t="s">
        <v>29</v>
      </c>
      <c r="D9" s="2" t="s">
        <v>152</v>
      </c>
      <c r="E9" s="2">
        <v>10000</v>
      </c>
      <c r="F9" s="2">
        <v>200000</v>
      </c>
      <c r="G9" s="2" t="s">
        <v>30</v>
      </c>
      <c r="H9" s="2">
        <v>1</v>
      </c>
      <c r="I9" s="2">
        <v>2E-3</v>
      </c>
      <c r="J9" s="2">
        <v>0.08</v>
      </c>
      <c r="K9" s="2">
        <v>38.1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4">
        <f>2.5/0.962</f>
        <v>2.5987525987525988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">
      <c r="A10" s="1" t="s">
        <v>35</v>
      </c>
      <c r="B10" s="2" t="s">
        <v>36</v>
      </c>
      <c r="C10" s="2" t="s">
        <v>29</v>
      </c>
      <c r="D10" s="2" t="s">
        <v>152</v>
      </c>
      <c r="E10" s="2">
        <v>200000</v>
      </c>
      <c r="F10" s="5">
        <v>10000000000</v>
      </c>
      <c r="G10" s="2" t="s">
        <v>30</v>
      </c>
      <c r="H10" s="2">
        <v>1</v>
      </c>
      <c r="I10" s="2">
        <v>2E-3</v>
      </c>
      <c r="J10" s="2">
        <v>0.08</v>
      </c>
      <c r="K10" s="2">
        <v>38.1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4">
        <f>2.5/0.962</f>
        <v>2.5987525987525988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L32" sqref="L32"/>
    </sheetView>
  </sheetViews>
  <sheetFormatPr baseColWidth="10" defaultColWidth="8.83203125" defaultRowHeight="15" x14ac:dyDescent="0.2"/>
  <cols>
    <col min="1" max="1" width="28.6640625" customWidth="1"/>
    <col min="2" max="3" width="16.5" customWidth="1"/>
    <col min="4" max="4" width="16.6640625" customWidth="1"/>
    <col min="5" max="6" width="23" customWidth="1"/>
    <col min="13" max="13" width="19" customWidth="1"/>
  </cols>
  <sheetData>
    <row r="1" spans="1:21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102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23</v>
      </c>
      <c r="S1" s="1" t="s">
        <v>24</v>
      </c>
      <c r="T1" s="1" t="s">
        <v>25</v>
      </c>
      <c r="U1" s="1" t="s">
        <v>26</v>
      </c>
    </row>
    <row r="2" spans="1:21" x14ac:dyDescent="0.2">
      <c r="A2" s="1" t="s">
        <v>103</v>
      </c>
      <c r="B2" s="2" t="s">
        <v>104</v>
      </c>
      <c r="C2" s="2" t="s">
        <v>153</v>
      </c>
      <c r="D2" s="2">
        <v>50000</v>
      </c>
      <c r="E2" s="2">
        <v>80000</v>
      </c>
      <c r="F2" s="2" t="s">
        <v>30</v>
      </c>
      <c r="G2" s="2" t="s">
        <v>31</v>
      </c>
      <c r="H2" s="2">
        <f>-333/0.962</f>
        <v>-346.15384615384619</v>
      </c>
      <c r="I2" s="2">
        <f>0.067/0.962</f>
        <v>6.964656964656965E-2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</row>
    <row r="3" spans="1:21" x14ac:dyDescent="0.2">
      <c r="A3" s="1" t="s">
        <v>103</v>
      </c>
      <c r="B3" s="2" t="s">
        <v>104</v>
      </c>
      <c r="C3" s="2" t="s">
        <v>153</v>
      </c>
      <c r="D3" s="2">
        <v>80000</v>
      </c>
      <c r="E3" s="2">
        <v>100000</v>
      </c>
      <c r="F3" s="2" t="s">
        <v>30</v>
      </c>
      <c r="G3" s="2" t="s">
        <v>31</v>
      </c>
      <c r="H3" s="2">
        <f>5000/0.962</f>
        <v>5197.5051975051974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</row>
    <row r="4" spans="1:21" x14ac:dyDescent="0.2">
      <c r="A4" s="1" t="s">
        <v>103</v>
      </c>
      <c r="B4" s="2" t="s">
        <v>104</v>
      </c>
      <c r="C4" s="2" t="s">
        <v>153</v>
      </c>
      <c r="D4" s="2">
        <v>100000</v>
      </c>
      <c r="E4" s="5">
        <v>10000000000</v>
      </c>
      <c r="F4" s="2" t="s">
        <v>30</v>
      </c>
      <c r="G4" s="2" t="s">
        <v>31</v>
      </c>
      <c r="H4" s="2">
        <f>-3000/0.962</f>
        <v>-3118.5031185031185</v>
      </c>
      <c r="I4" s="2">
        <f>0.08/0.962</f>
        <v>8.3160083160083165E-2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</row>
    <row r="5" spans="1:21" x14ac:dyDescent="0.2">
      <c r="A5" s="1" t="s">
        <v>119</v>
      </c>
      <c r="B5" s="2" t="s">
        <v>120</v>
      </c>
      <c r="C5" s="2" t="s">
        <v>153</v>
      </c>
      <c r="D5" s="2">
        <v>0</v>
      </c>
      <c r="E5" s="5">
        <v>500</v>
      </c>
      <c r="F5" s="2" t="s">
        <v>121</v>
      </c>
      <c r="G5" s="2" t="s">
        <v>31</v>
      </c>
      <c r="H5" s="2">
        <v>3381</v>
      </c>
      <c r="I5" s="2">
        <v>229.8</v>
      </c>
      <c r="J5" s="2">
        <v>0</v>
      </c>
      <c r="K5" s="2">
        <v>0</v>
      </c>
      <c r="L5" s="2">
        <v>0</v>
      </c>
      <c r="M5" s="2">
        <v>5056</v>
      </c>
      <c r="N5" s="2">
        <v>319.89999999999998</v>
      </c>
      <c r="O5" s="2">
        <v>0.4153</v>
      </c>
      <c r="P5" s="2">
        <v>-1271</v>
      </c>
      <c r="Q5" s="2">
        <v>6.8329999999999997E-3</v>
      </c>
      <c r="R5" s="2">
        <v>20</v>
      </c>
      <c r="S5" s="2">
        <v>5</v>
      </c>
      <c r="T5" s="2">
        <v>5</v>
      </c>
      <c r="U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M31" sqref="M31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"/>
  <sheetViews>
    <sheetView zoomScaleNormal="100" workbookViewId="0">
      <selection activeCell="O16" sqref="O16"/>
    </sheetView>
  </sheetViews>
  <sheetFormatPr baseColWidth="10" defaultColWidth="8.83203125" defaultRowHeight="15" x14ac:dyDescent="0.2"/>
  <cols>
    <col min="1" max="1" width="29" customWidth="1"/>
    <col min="3" max="3" width="11.1640625" bestFit="1" customWidth="1"/>
    <col min="4" max="4" width="17.5" customWidth="1"/>
    <col min="5" max="6" width="20.5" customWidth="1"/>
    <col min="8" max="8" width="11.33203125" customWidth="1"/>
    <col min="10" max="10" width="12.5" customWidth="1"/>
    <col min="11" max="11" width="12" customWidth="1"/>
  </cols>
  <sheetData>
    <row r="1" spans="1:16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107</v>
      </c>
      <c r="B2" s="2" t="s">
        <v>108</v>
      </c>
      <c r="C2" s="2" t="s">
        <v>153</v>
      </c>
      <c r="D2" s="2">
        <v>1</v>
      </c>
      <c r="E2" s="5">
        <v>10000000000</v>
      </c>
      <c r="F2" s="2" t="s">
        <v>30</v>
      </c>
      <c r="G2" s="2" t="s">
        <v>31</v>
      </c>
      <c r="H2" s="2">
        <v>0</v>
      </c>
      <c r="I2" s="2">
        <f>177.8/0.902</f>
        <v>197.11751662971176</v>
      </c>
      <c r="J2" s="2">
        <v>0.49</v>
      </c>
      <c r="K2" s="2">
        <v>0</v>
      </c>
      <c r="L2" s="2">
        <v>0</v>
      </c>
      <c r="M2" s="2">
        <v>20</v>
      </c>
      <c r="N2" s="2">
        <v>1</v>
      </c>
      <c r="O2" s="2">
        <v>5</v>
      </c>
      <c r="P2" s="2"/>
    </row>
    <row r="3" spans="1:16" x14ac:dyDescent="0.2">
      <c r="A3" s="1" t="s">
        <v>109</v>
      </c>
      <c r="B3" s="2" t="s">
        <v>110</v>
      </c>
      <c r="C3" s="2" t="s">
        <v>153</v>
      </c>
      <c r="D3" s="2">
        <v>1000000</v>
      </c>
      <c r="E3" s="2">
        <v>20000000</v>
      </c>
      <c r="F3" s="2" t="s">
        <v>30</v>
      </c>
      <c r="G3" s="2" t="s">
        <v>31</v>
      </c>
      <c r="H3" s="2">
        <v>0</v>
      </c>
      <c r="I3" s="2">
        <f>8893/0.902/1000</f>
        <v>9.8592017738359186</v>
      </c>
      <c r="J3" s="2">
        <v>1</v>
      </c>
      <c r="K3" s="2">
        <v>0</v>
      </c>
      <c r="L3" s="2">
        <f>-493.53/0.902/1000</f>
        <v>-0.54715077605321505</v>
      </c>
      <c r="M3" s="2">
        <v>25</v>
      </c>
      <c r="N3" s="2">
        <v>5</v>
      </c>
      <c r="O3" s="2">
        <v>6</v>
      </c>
      <c r="P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P31" sqref="P31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tabSelected="1" zoomScale="110" zoomScaleNormal="110" workbookViewId="0">
      <selection activeCell="I27" sqref="I27"/>
    </sheetView>
  </sheetViews>
  <sheetFormatPr baseColWidth="10" defaultColWidth="9.1640625" defaultRowHeight="15" x14ac:dyDescent="0.2"/>
  <cols>
    <col min="1" max="1" width="43.33203125" customWidth="1"/>
    <col min="2" max="3" width="12.6640625" customWidth="1"/>
    <col min="4" max="4" width="19.6640625" customWidth="1"/>
    <col min="5" max="6" width="19.33203125" customWidth="1"/>
    <col min="15" max="15" width="10" bestFit="1" customWidth="1"/>
    <col min="16" max="16" width="17.33203125" bestFit="1" customWidth="1"/>
    <col min="19" max="19" width="10" bestFit="1" customWidth="1"/>
    <col min="23" max="23" width="18.1640625" bestFit="1" customWidth="1"/>
    <col min="25" max="25" width="7" customWidth="1"/>
    <col min="27" max="27" width="17.33203125" bestFit="1" customWidth="1"/>
    <col min="258" max="258" width="43.33203125" customWidth="1"/>
    <col min="259" max="259" width="12.6640625" customWidth="1"/>
    <col min="260" max="260" width="19.6640625" customWidth="1"/>
    <col min="261" max="262" width="19.33203125" customWidth="1"/>
    <col min="271" max="271" width="10" bestFit="1" customWidth="1"/>
    <col min="272" max="272" width="17.33203125" bestFit="1" customWidth="1"/>
    <col min="275" max="275" width="10" bestFit="1" customWidth="1"/>
    <col min="279" max="279" width="18.1640625" bestFit="1" customWidth="1"/>
    <col min="281" max="281" width="7" customWidth="1"/>
    <col min="283" max="283" width="17.33203125" bestFit="1" customWidth="1"/>
    <col min="514" max="514" width="43.33203125" customWidth="1"/>
    <col min="515" max="515" width="12.6640625" customWidth="1"/>
    <col min="516" max="516" width="19.6640625" customWidth="1"/>
    <col min="517" max="518" width="19.33203125" customWidth="1"/>
    <col min="527" max="527" width="10" bestFit="1" customWidth="1"/>
    <col min="528" max="528" width="17.33203125" bestFit="1" customWidth="1"/>
    <col min="531" max="531" width="10" bestFit="1" customWidth="1"/>
    <col min="535" max="535" width="18.1640625" bestFit="1" customWidth="1"/>
    <col min="537" max="537" width="7" customWidth="1"/>
    <col min="539" max="539" width="17.33203125" bestFit="1" customWidth="1"/>
    <col min="770" max="770" width="43.33203125" customWidth="1"/>
    <col min="771" max="771" width="12.6640625" customWidth="1"/>
    <col min="772" max="772" width="19.6640625" customWidth="1"/>
    <col min="773" max="774" width="19.33203125" customWidth="1"/>
    <col min="783" max="783" width="10" bestFit="1" customWidth="1"/>
    <col min="784" max="784" width="17.33203125" bestFit="1" customWidth="1"/>
    <col min="787" max="787" width="10" bestFit="1" customWidth="1"/>
    <col min="791" max="791" width="18.1640625" bestFit="1" customWidth="1"/>
    <col min="793" max="793" width="7" customWidth="1"/>
    <col min="795" max="795" width="17.33203125" bestFit="1" customWidth="1"/>
    <col min="1026" max="1026" width="43.33203125" customWidth="1"/>
    <col min="1027" max="1027" width="12.6640625" customWidth="1"/>
    <col min="1028" max="1028" width="19.6640625" customWidth="1"/>
    <col min="1029" max="1030" width="19.33203125" customWidth="1"/>
    <col min="1039" max="1039" width="10" bestFit="1" customWidth="1"/>
    <col min="1040" max="1040" width="17.33203125" bestFit="1" customWidth="1"/>
    <col min="1043" max="1043" width="10" bestFit="1" customWidth="1"/>
    <col min="1047" max="1047" width="18.1640625" bestFit="1" customWidth="1"/>
    <col min="1049" max="1049" width="7" customWidth="1"/>
    <col min="1051" max="1051" width="17.33203125" bestFit="1" customWidth="1"/>
    <col min="1282" max="1282" width="43.33203125" customWidth="1"/>
    <col min="1283" max="1283" width="12.6640625" customWidth="1"/>
    <col min="1284" max="1284" width="19.6640625" customWidth="1"/>
    <col min="1285" max="1286" width="19.33203125" customWidth="1"/>
    <col min="1295" max="1295" width="10" bestFit="1" customWidth="1"/>
    <col min="1296" max="1296" width="17.33203125" bestFit="1" customWidth="1"/>
    <col min="1299" max="1299" width="10" bestFit="1" customWidth="1"/>
    <col min="1303" max="1303" width="18.1640625" bestFit="1" customWidth="1"/>
    <col min="1305" max="1305" width="7" customWidth="1"/>
    <col min="1307" max="1307" width="17.33203125" bestFit="1" customWidth="1"/>
    <col min="1538" max="1538" width="43.33203125" customWidth="1"/>
    <col min="1539" max="1539" width="12.6640625" customWidth="1"/>
    <col min="1540" max="1540" width="19.6640625" customWidth="1"/>
    <col min="1541" max="1542" width="19.33203125" customWidth="1"/>
    <col min="1551" max="1551" width="10" bestFit="1" customWidth="1"/>
    <col min="1552" max="1552" width="17.33203125" bestFit="1" customWidth="1"/>
    <col min="1555" max="1555" width="10" bestFit="1" customWidth="1"/>
    <col min="1559" max="1559" width="18.1640625" bestFit="1" customWidth="1"/>
    <col min="1561" max="1561" width="7" customWidth="1"/>
    <col min="1563" max="1563" width="17.33203125" bestFit="1" customWidth="1"/>
    <col min="1794" max="1794" width="43.33203125" customWidth="1"/>
    <col min="1795" max="1795" width="12.6640625" customWidth="1"/>
    <col min="1796" max="1796" width="19.6640625" customWidth="1"/>
    <col min="1797" max="1798" width="19.33203125" customWidth="1"/>
    <col min="1807" max="1807" width="10" bestFit="1" customWidth="1"/>
    <col min="1808" max="1808" width="17.33203125" bestFit="1" customWidth="1"/>
    <col min="1811" max="1811" width="10" bestFit="1" customWidth="1"/>
    <col min="1815" max="1815" width="18.1640625" bestFit="1" customWidth="1"/>
    <col min="1817" max="1817" width="7" customWidth="1"/>
    <col min="1819" max="1819" width="17.33203125" bestFit="1" customWidth="1"/>
    <col min="2050" max="2050" width="43.33203125" customWidth="1"/>
    <col min="2051" max="2051" width="12.6640625" customWidth="1"/>
    <col min="2052" max="2052" width="19.6640625" customWidth="1"/>
    <col min="2053" max="2054" width="19.33203125" customWidth="1"/>
    <col min="2063" max="2063" width="10" bestFit="1" customWidth="1"/>
    <col min="2064" max="2064" width="17.33203125" bestFit="1" customWidth="1"/>
    <col min="2067" max="2067" width="10" bestFit="1" customWidth="1"/>
    <col min="2071" max="2071" width="18.1640625" bestFit="1" customWidth="1"/>
    <col min="2073" max="2073" width="7" customWidth="1"/>
    <col min="2075" max="2075" width="17.33203125" bestFit="1" customWidth="1"/>
    <col min="2306" max="2306" width="43.33203125" customWidth="1"/>
    <col min="2307" max="2307" width="12.6640625" customWidth="1"/>
    <col min="2308" max="2308" width="19.6640625" customWidth="1"/>
    <col min="2309" max="2310" width="19.33203125" customWidth="1"/>
    <col min="2319" max="2319" width="10" bestFit="1" customWidth="1"/>
    <col min="2320" max="2320" width="17.33203125" bestFit="1" customWidth="1"/>
    <col min="2323" max="2323" width="10" bestFit="1" customWidth="1"/>
    <col min="2327" max="2327" width="18.1640625" bestFit="1" customWidth="1"/>
    <col min="2329" max="2329" width="7" customWidth="1"/>
    <col min="2331" max="2331" width="17.33203125" bestFit="1" customWidth="1"/>
    <col min="2562" max="2562" width="43.33203125" customWidth="1"/>
    <col min="2563" max="2563" width="12.6640625" customWidth="1"/>
    <col min="2564" max="2564" width="19.6640625" customWidth="1"/>
    <col min="2565" max="2566" width="19.33203125" customWidth="1"/>
    <col min="2575" max="2575" width="10" bestFit="1" customWidth="1"/>
    <col min="2576" max="2576" width="17.33203125" bestFit="1" customWidth="1"/>
    <col min="2579" max="2579" width="10" bestFit="1" customWidth="1"/>
    <col min="2583" max="2583" width="18.1640625" bestFit="1" customWidth="1"/>
    <col min="2585" max="2585" width="7" customWidth="1"/>
    <col min="2587" max="2587" width="17.33203125" bestFit="1" customWidth="1"/>
    <col min="2818" max="2818" width="43.33203125" customWidth="1"/>
    <col min="2819" max="2819" width="12.6640625" customWidth="1"/>
    <col min="2820" max="2820" width="19.6640625" customWidth="1"/>
    <col min="2821" max="2822" width="19.33203125" customWidth="1"/>
    <col min="2831" max="2831" width="10" bestFit="1" customWidth="1"/>
    <col min="2832" max="2832" width="17.33203125" bestFit="1" customWidth="1"/>
    <col min="2835" max="2835" width="10" bestFit="1" customWidth="1"/>
    <col min="2839" max="2839" width="18.1640625" bestFit="1" customWidth="1"/>
    <col min="2841" max="2841" width="7" customWidth="1"/>
    <col min="2843" max="2843" width="17.33203125" bestFit="1" customWidth="1"/>
    <col min="3074" max="3074" width="43.33203125" customWidth="1"/>
    <col min="3075" max="3075" width="12.6640625" customWidth="1"/>
    <col min="3076" max="3076" width="19.6640625" customWidth="1"/>
    <col min="3077" max="3078" width="19.33203125" customWidth="1"/>
    <col min="3087" max="3087" width="10" bestFit="1" customWidth="1"/>
    <col min="3088" max="3088" width="17.33203125" bestFit="1" customWidth="1"/>
    <col min="3091" max="3091" width="10" bestFit="1" customWidth="1"/>
    <col min="3095" max="3095" width="18.1640625" bestFit="1" customWidth="1"/>
    <col min="3097" max="3097" width="7" customWidth="1"/>
    <col min="3099" max="3099" width="17.33203125" bestFit="1" customWidth="1"/>
    <col min="3330" max="3330" width="43.33203125" customWidth="1"/>
    <col min="3331" max="3331" width="12.6640625" customWidth="1"/>
    <col min="3332" max="3332" width="19.6640625" customWidth="1"/>
    <col min="3333" max="3334" width="19.33203125" customWidth="1"/>
    <col min="3343" max="3343" width="10" bestFit="1" customWidth="1"/>
    <col min="3344" max="3344" width="17.33203125" bestFit="1" customWidth="1"/>
    <col min="3347" max="3347" width="10" bestFit="1" customWidth="1"/>
    <col min="3351" max="3351" width="18.1640625" bestFit="1" customWidth="1"/>
    <col min="3353" max="3353" width="7" customWidth="1"/>
    <col min="3355" max="3355" width="17.33203125" bestFit="1" customWidth="1"/>
    <col min="3586" max="3586" width="43.33203125" customWidth="1"/>
    <col min="3587" max="3587" width="12.6640625" customWidth="1"/>
    <col min="3588" max="3588" width="19.6640625" customWidth="1"/>
    <col min="3589" max="3590" width="19.33203125" customWidth="1"/>
    <col min="3599" max="3599" width="10" bestFit="1" customWidth="1"/>
    <col min="3600" max="3600" width="17.33203125" bestFit="1" customWidth="1"/>
    <col min="3603" max="3603" width="10" bestFit="1" customWidth="1"/>
    <col min="3607" max="3607" width="18.1640625" bestFit="1" customWidth="1"/>
    <col min="3609" max="3609" width="7" customWidth="1"/>
    <col min="3611" max="3611" width="17.33203125" bestFit="1" customWidth="1"/>
    <col min="3842" max="3842" width="43.33203125" customWidth="1"/>
    <col min="3843" max="3843" width="12.6640625" customWidth="1"/>
    <col min="3844" max="3844" width="19.6640625" customWidth="1"/>
    <col min="3845" max="3846" width="19.33203125" customWidth="1"/>
    <col min="3855" max="3855" width="10" bestFit="1" customWidth="1"/>
    <col min="3856" max="3856" width="17.33203125" bestFit="1" customWidth="1"/>
    <col min="3859" max="3859" width="10" bestFit="1" customWidth="1"/>
    <col min="3863" max="3863" width="18.1640625" bestFit="1" customWidth="1"/>
    <col min="3865" max="3865" width="7" customWidth="1"/>
    <col min="3867" max="3867" width="17.33203125" bestFit="1" customWidth="1"/>
    <col min="4098" max="4098" width="43.33203125" customWidth="1"/>
    <col min="4099" max="4099" width="12.6640625" customWidth="1"/>
    <col min="4100" max="4100" width="19.6640625" customWidth="1"/>
    <col min="4101" max="4102" width="19.33203125" customWidth="1"/>
    <col min="4111" max="4111" width="10" bestFit="1" customWidth="1"/>
    <col min="4112" max="4112" width="17.33203125" bestFit="1" customWidth="1"/>
    <col min="4115" max="4115" width="10" bestFit="1" customWidth="1"/>
    <col min="4119" max="4119" width="18.1640625" bestFit="1" customWidth="1"/>
    <col min="4121" max="4121" width="7" customWidth="1"/>
    <col min="4123" max="4123" width="17.33203125" bestFit="1" customWidth="1"/>
    <col min="4354" max="4354" width="43.33203125" customWidth="1"/>
    <col min="4355" max="4355" width="12.6640625" customWidth="1"/>
    <col min="4356" max="4356" width="19.6640625" customWidth="1"/>
    <col min="4357" max="4358" width="19.33203125" customWidth="1"/>
    <col min="4367" max="4367" width="10" bestFit="1" customWidth="1"/>
    <col min="4368" max="4368" width="17.33203125" bestFit="1" customWidth="1"/>
    <col min="4371" max="4371" width="10" bestFit="1" customWidth="1"/>
    <col min="4375" max="4375" width="18.1640625" bestFit="1" customWidth="1"/>
    <col min="4377" max="4377" width="7" customWidth="1"/>
    <col min="4379" max="4379" width="17.33203125" bestFit="1" customWidth="1"/>
    <col min="4610" max="4610" width="43.33203125" customWidth="1"/>
    <col min="4611" max="4611" width="12.6640625" customWidth="1"/>
    <col min="4612" max="4612" width="19.6640625" customWidth="1"/>
    <col min="4613" max="4614" width="19.33203125" customWidth="1"/>
    <col min="4623" max="4623" width="10" bestFit="1" customWidth="1"/>
    <col min="4624" max="4624" width="17.33203125" bestFit="1" customWidth="1"/>
    <col min="4627" max="4627" width="10" bestFit="1" customWidth="1"/>
    <col min="4631" max="4631" width="18.1640625" bestFit="1" customWidth="1"/>
    <col min="4633" max="4633" width="7" customWidth="1"/>
    <col min="4635" max="4635" width="17.33203125" bestFit="1" customWidth="1"/>
    <col min="4866" max="4866" width="43.33203125" customWidth="1"/>
    <col min="4867" max="4867" width="12.6640625" customWidth="1"/>
    <col min="4868" max="4868" width="19.6640625" customWidth="1"/>
    <col min="4869" max="4870" width="19.33203125" customWidth="1"/>
    <col min="4879" max="4879" width="10" bestFit="1" customWidth="1"/>
    <col min="4880" max="4880" width="17.33203125" bestFit="1" customWidth="1"/>
    <col min="4883" max="4883" width="10" bestFit="1" customWidth="1"/>
    <col min="4887" max="4887" width="18.1640625" bestFit="1" customWidth="1"/>
    <col min="4889" max="4889" width="7" customWidth="1"/>
    <col min="4891" max="4891" width="17.33203125" bestFit="1" customWidth="1"/>
    <col min="5122" max="5122" width="43.33203125" customWidth="1"/>
    <col min="5123" max="5123" width="12.6640625" customWidth="1"/>
    <col min="5124" max="5124" width="19.6640625" customWidth="1"/>
    <col min="5125" max="5126" width="19.33203125" customWidth="1"/>
    <col min="5135" max="5135" width="10" bestFit="1" customWidth="1"/>
    <col min="5136" max="5136" width="17.33203125" bestFit="1" customWidth="1"/>
    <col min="5139" max="5139" width="10" bestFit="1" customWidth="1"/>
    <col min="5143" max="5143" width="18.1640625" bestFit="1" customWidth="1"/>
    <col min="5145" max="5145" width="7" customWidth="1"/>
    <col min="5147" max="5147" width="17.33203125" bestFit="1" customWidth="1"/>
    <col min="5378" max="5378" width="43.33203125" customWidth="1"/>
    <col min="5379" max="5379" width="12.6640625" customWidth="1"/>
    <col min="5380" max="5380" width="19.6640625" customWidth="1"/>
    <col min="5381" max="5382" width="19.33203125" customWidth="1"/>
    <col min="5391" max="5391" width="10" bestFit="1" customWidth="1"/>
    <col min="5392" max="5392" width="17.33203125" bestFit="1" customWidth="1"/>
    <col min="5395" max="5395" width="10" bestFit="1" customWidth="1"/>
    <col min="5399" max="5399" width="18.1640625" bestFit="1" customWidth="1"/>
    <col min="5401" max="5401" width="7" customWidth="1"/>
    <col min="5403" max="5403" width="17.33203125" bestFit="1" customWidth="1"/>
    <col min="5634" max="5634" width="43.33203125" customWidth="1"/>
    <col min="5635" max="5635" width="12.6640625" customWidth="1"/>
    <col min="5636" max="5636" width="19.6640625" customWidth="1"/>
    <col min="5637" max="5638" width="19.33203125" customWidth="1"/>
    <col min="5647" max="5647" width="10" bestFit="1" customWidth="1"/>
    <col min="5648" max="5648" width="17.33203125" bestFit="1" customWidth="1"/>
    <col min="5651" max="5651" width="10" bestFit="1" customWidth="1"/>
    <col min="5655" max="5655" width="18.1640625" bestFit="1" customWidth="1"/>
    <col min="5657" max="5657" width="7" customWidth="1"/>
    <col min="5659" max="5659" width="17.33203125" bestFit="1" customWidth="1"/>
    <col min="5890" max="5890" width="43.33203125" customWidth="1"/>
    <col min="5891" max="5891" width="12.6640625" customWidth="1"/>
    <col min="5892" max="5892" width="19.6640625" customWidth="1"/>
    <col min="5893" max="5894" width="19.33203125" customWidth="1"/>
    <col min="5903" max="5903" width="10" bestFit="1" customWidth="1"/>
    <col min="5904" max="5904" width="17.33203125" bestFit="1" customWidth="1"/>
    <col min="5907" max="5907" width="10" bestFit="1" customWidth="1"/>
    <col min="5911" max="5911" width="18.1640625" bestFit="1" customWidth="1"/>
    <col min="5913" max="5913" width="7" customWidth="1"/>
    <col min="5915" max="5915" width="17.33203125" bestFit="1" customWidth="1"/>
    <col min="6146" max="6146" width="43.33203125" customWidth="1"/>
    <col min="6147" max="6147" width="12.6640625" customWidth="1"/>
    <col min="6148" max="6148" width="19.6640625" customWidth="1"/>
    <col min="6149" max="6150" width="19.33203125" customWidth="1"/>
    <col min="6159" max="6159" width="10" bestFit="1" customWidth="1"/>
    <col min="6160" max="6160" width="17.33203125" bestFit="1" customWidth="1"/>
    <col min="6163" max="6163" width="10" bestFit="1" customWidth="1"/>
    <col min="6167" max="6167" width="18.1640625" bestFit="1" customWidth="1"/>
    <col min="6169" max="6169" width="7" customWidth="1"/>
    <col min="6171" max="6171" width="17.33203125" bestFit="1" customWidth="1"/>
    <col min="6402" max="6402" width="43.33203125" customWidth="1"/>
    <col min="6403" max="6403" width="12.6640625" customWidth="1"/>
    <col min="6404" max="6404" width="19.6640625" customWidth="1"/>
    <col min="6405" max="6406" width="19.33203125" customWidth="1"/>
    <col min="6415" max="6415" width="10" bestFit="1" customWidth="1"/>
    <col min="6416" max="6416" width="17.33203125" bestFit="1" customWidth="1"/>
    <col min="6419" max="6419" width="10" bestFit="1" customWidth="1"/>
    <col min="6423" max="6423" width="18.1640625" bestFit="1" customWidth="1"/>
    <col min="6425" max="6425" width="7" customWidth="1"/>
    <col min="6427" max="6427" width="17.33203125" bestFit="1" customWidth="1"/>
    <col min="6658" max="6658" width="43.33203125" customWidth="1"/>
    <col min="6659" max="6659" width="12.6640625" customWidth="1"/>
    <col min="6660" max="6660" width="19.6640625" customWidth="1"/>
    <col min="6661" max="6662" width="19.33203125" customWidth="1"/>
    <col min="6671" max="6671" width="10" bestFit="1" customWidth="1"/>
    <col min="6672" max="6672" width="17.33203125" bestFit="1" customWidth="1"/>
    <col min="6675" max="6675" width="10" bestFit="1" customWidth="1"/>
    <col min="6679" max="6679" width="18.1640625" bestFit="1" customWidth="1"/>
    <col min="6681" max="6681" width="7" customWidth="1"/>
    <col min="6683" max="6683" width="17.33203125" bestFit="1" customWidth="1"/>
    <col min="6914" max="6914" width="43.33203125" customWidth="1"/>
    <col min="6915" max="6915" width="12.6640625" customWidth="1"/>
    <col min="6916" max="6916" width="19.6640625" customWidth="1"/>
    <col min="6917" max="6918" width="19.33203125" customWidth="1"/>
    <col min="6927" max="6927" width="10" bestFit="1" customWidth="1"/>
    <col min="6928" max="6928" width="17.33203125" bestFit="1" customWidth="1"/>
    <col min="6931" max="6931" width="10" bestFit="1" customWidth="1"/>
    <col min="6935" max="6935" width="18.1640625" bestFit="1" customWidth="1"/>
    <col min="6937" max="6937" width="7" customWidth="1"/>
    <col min="6939" max="6939" width="17.33203125" bestFit="1" customWidth="1"/>
    <col min="7170" max="7170" width="43.33203125" customWidth="1"/>
    <col min="7171" max="7171" width="12.6640625" customWidth="1"/>
    <col min="7172" max="7172" width="19.6640625" customWidth="1"/>
    <col min="7173" max="7174" width="19.33203125" customWidth="1"/>
    <col min="7183" max="7183" width="10" bestFit="1" customWidth="1"/>
    <col min="7184" max="7184" width="17.33203125" bestFit="1" customWidth="1"/>
    <col min="7187" max="7187" width="10" bestFit="1" customWidth="1"/>
    <col min="7191" max="7191" width="18.1640625" bestFit="1" customWidth="1"/>
    <col min="7193" max="7193" width="7" customWidth="1"/>
    <col min="7195" max="7195" width="17.33203125" bestFit="1" customWidth="1"/>
    <col min="7426" max="7426" width="43.33203125" customWidth="1"/>
    <col min="7427" max="7427" width="12.6640625" customWidth="1"/>
    <col min="7428" max="7428" width="19.6640625" customWidth="1"/>
    <col min="7429" max="7430" width="19.33203125" customWidth="1"/>
    <col min="7439" max="7439" width="10" bestFit="1" customWidth="1"/>
    <col min="7440" max="7440" width="17.33203125" bestFit="1" customWidth="1"/>
    <col min="7443" max="7443" width="10" bestFit="1" customWidth="1"/>
    <col min="7447" max="7447" width="18.1640625" bestFit="1" customWidth="1"/>
    <col min="7449" max="7449" width="7" customWidth="1"/>
    <col min="7451" max="7451" width="17.33203125" bestFit="1" customWidth="1"/>
    <col min="7682" max="7682" width="43.33203125" customWidth="1"/>
    <col min="7683" max="7683" width="12.6640625" customWidth="1"/>
    <col min="7684" max="7684" width="19.6640625" customWidth="1"/>
    <col min="7685" max="7686" width="19.33203125" customWidth="1"/>
    <col min="7695" max="7695" width="10" bestFit="1" customWidth="1"/>
    <col min="7696" max="7696" width="17.33203125" bestFit="1" customWidth="1"/>
    <col min="7699" max="7699" width="10" bestFit="1" customWidth="1"/>
    <col min="7703" max="7703" width="18.1640625" bestFit="1" customWidth="1"/>
    <col min="7705" max="7705" width="7" customWidth="1"/>
    <col min="7707" max="7707" width="17.33203125" bestFit="1" customWidth="1"/>
    <col min="7938" max="7938" width="43.33203125" customWidth="1"/>
    <col min="7939" max="7939" width="12.6640625" customWidth="1"/>
    <col min="7940" max="7940" width="19.6640625" customWidth="1"/>
    <col min="7941" max="7942" width="19.33203125" customWidth="1"/>
    <col min="7951" max="7951" width="10" bestFit="1" customWidth="1"/>
    <col min="7952" max="7952" width="17.33203125" bestFit="1" customWidth="1"/>
    <col min="7955" max="7955" width="10" bestFit="1" customWidth="1"/>
    <col min="7959" max="7959" width="18.1640625" bestFit="1" customWidth="1"/>
    <col min="7961" max="7961" width="7" customWidth="1"/>
    <col min="7963" max="7963" width="17.33203125" bestFit="1" customWidth="1"/>
    <col min="8194" max="8194" width="43.33203125" customWidth="1"/>
    <col min="8195" max="8195" width="12.6640625" customWidth="1"/>
    <col min="8196" max="8196" width="19.6640625" customWidth="1"/>
    <col min="8197" max="8198" width="19.33203125" customWidth="1"/>
    <col min="8207" max="8207" width="10" bestFit="1" customWidth="1"/>
    <col min="8208" max="8208" width="17.33203125" bestFit="1" customWidth="1"/>
    <col min="8211" max="8211" width="10" bestFit="1" customWidth="1"/>
    <col min="8215" max="8215" width="18.1640625" bestFit="1" customWidth="1"/>
    <col min="8217" max="8217" width="7" customWidth="1"/>
    <col min="8219" max="8219" width="17.33203125" bestFit="1" customWidth="1"/>
    <col min="8450" max="8450" width="43.33203125" customWidth="1"/>
    <col min="8451" max="8451" width="12.6640625" customWidth="1"/>
    <col min="8452" max="8452" width="19.6640625" customWidth="1"/>
    <col min="8453" max="8454" width="19.33203125" customWidth="1"/>
    <col min="8463" max="8463" width="10" bestFit="1" customWidth="1"/>
    <col min="8464" max="8464" width="17.33203125" bestFit="1" customWidth="1"/>
    <col min="8467" max="8467" width="10" bestFit="1" customWidth="1"/>
    <col min="8471" max="8471" width="18.1640625" bestFit="1" customWidth="1"/>
    <col min="8473" max="8473" width="7" customWidth="1"/>
    <col min="8475" max="8475" width="17.33203125" bestFit="1" customWidth="1"/>
    <col min="8706" max="8706" width="43.33203125" customWidth="1"/>
    <col min="8707" max="8707" width="12.6640625" customWidth="1"/>
    <col min="8708" max="8708" width="19.6640625" customWidth="1"/>
    <col min="8709" max="8710" width="19.33203125" customWidth="1"/>
    <col min="8719" max="8719" width="10" bestFit="1" customWidth="1"/>
    <col min="8720" max="8720" width="17.33203125" bestFit="1" customWidth="1"/>
    <col min="8723" max="8723" width="10" bestFit="1" customWidth="1"/>
    <col min="8727" max="8727" width="18.1640625" bestFit="1" customWidth="1"/>
    <col min="8729" max="8729" width="7" customWidth="1"/>
    <col min="8731" max="8731" width="17.33203125" bestFit="1" customWidth="1"/>
    <col min="8962" max="8962" width="43.33203125" customWidth="1"/>
    <col min="8963" max="8963" width="12.6640625" customWidth="1"/>
    <col min="8964" max="8964" width="19.6640625" customWidth="1"/>
    <col min="8965" max="8966" width="19.33203125" customWidth="1"/>
    <col min="8975" max="8975" width="10" bestFit="1" customWidth="1"/>
    <col min="8976" max="8976" width="17.33203125" bestFit="1" customWidth="1"/>
    <col min="8979" max="8979" width="10" bestFit="1" customWidth="1"/>
    <col min="8983" max="8983" width="18.1640625" bestFit="1" customWidth="1"/>
    <col min="8985" max="8985" width="7" customWidth="1"/>
    <col min="8987" max="8987" width="17.33203125" bestFit="1" customWidth="1"/>
    <col min="9218" max="9218" width="43.33203125" customWidth="1"/>
    <col min="9219" max="9219" width="12.6640625" customWidth="1"/>
    <col min="9220" max="9220" width="19.6640625" customWidth="1"/>
    <col min="9221" max="9222" width="19.33203125" customWidth="1"/>
    <col min="9231" max="9231" width="10" bestFit="1" customWidth="1"/>
    <col min="9232" max="9232" width="17.33203125" bestFit="1" customWidth="1"/>
    <col min="9235" max="9235" width="10" bestFit="1" customWidth="1"/>
    <col min="9239" max="9239" width="18.1640625" bestFit="1" customWidth="1"/>
    <col min="9241" max="9241" width="7" customWidth="1"/>
    <col min="9243" max="9243" width="17.33203125" bestFit="1" customWidth="1"/>
    <col min="9474" max="9474" width="43.33203125" customWidth="1"/>
    <col min="9475" max="9475" width="12.6640625" customWidth="1"/>
    <col min="9476" max="9476" width="19.6640625" customWidth="1"/>
    <col min="9477" max="9478" width="19.33203125" customWidth="1"/>
    <col min="9487" max="9487" width="10" bestFit="1" customWidth="1"/>
    <col min="9488" max="9488" width="17.33203125" bestFit="1" customWidth="1"/>
    <col min="9491" max="9491" width="10" bestFit="1" customWidth="1"/>
    <col min="9495" max="9495" width="18.1640625" bestFit="1" customWidth="1"/>
    <col min="9497" max="9497" width="7" customWidth="1"/>
    <col min="9499" max="9499" width="17.33203125" bestFit="1" customWidth="1"/>
    <col min="9730" max="9730" width="43.33203125" customWidth="1"/>
    <col min="9731" max="9731" width="12.6640625" customWidth="1"/>
    <col min="9732" max="9732" width="19.6640625" customWidth="1"/>
    <col min="9733" max="9734" width="19.33203125" customWidth="1"/>
    <col min="9743" max="9743" width="10" bestFit="1" customWidth="1"/>
    <col min="9744" max="9744" width="17.33203125" bestFit="1" customWidth="1"/>
    <col min="9747" max="9747" width="10" bestFit="1" customWidth="1"/>
    <col min="9751" max="9751" width="18.1640625" bestFit="1" customWidth="1"/>
    <col min="9753" max="9753" width="7" customWidth="1"/>
    <col min="9755" max="9755" width="17.33203125" bestFit="1" customWidth="1"/>
    <col min="9986" max="9986" width="43.33203125" customWidth="1"/>
    <col min="9987" max="9987" width="12.6640625" customWidth="1"/>
    <col min="9988" max="9988" width="19.6640625" customWidth="1"/>
    <col min="9989" max="9990" width="19.33203125" customWidth="1"/>
    <col min="9999" max="9999" width="10" bestFit="1" customWidth="1"/>
    <col min="10000" max="10000" width="17.33203125" bestFit="1" customWidth="1"/>
    <col min="10003" max="10003" width="10" bestFit="1" customWidth="1"/>
    <col min="10007" max="10007" width="18.1640625" bestFit="1" customWidth="1"/>
    <col min="10009" max="10009" width="7" customWidth="1"/>
    <col min="10011" max="10011" width="17.33203125" bestFit="1" customWidth="1"/>
    <col min="10242" max="10242" width="43.33203125" customWidth="1"/>
    <col min="10243" max="10243" width="12.6640625" customWidth="1"/>
    <col min="10244" max="10244" width="19.6640625" customWidth="1"/>
    <col min="10245" max="10246" width="19.33203125" customWidth="1"/>
    <col min="10255" max="10255" width="10" bestFit="1" customWidth="1"/>
    <col min="10256" max="10256" width="17.33203125" bestFit="1" customWidth="1"/>
    <col min="10259" max="10259" width="10" bestFit="1" customWidth="1"/>
    <col min="10263" max="10263" width="18.1640625" bestFit="1" customWidth="1"/>
    <col min="10265" max="10265" width="7" customWidth="1"/>
    <col min="10267" max="10267" width="17.33203125" bestFit="1" customWidth="1"/>
    <col min="10498" max="10498" width="43.33203125" customWidth="1"/>
    <col min="10499" max="10499" width="12.6640625" customWidth="1"/>
    <col min="10500" max="10500" width="19.6640625" customWidth="1"/>
    <col min="10501" max="10502" width="19.33203125" customWidth="1"/>
    <col min="10511" max="10511" width="10" bestFit="1" customWidth="1"/>
    <col min="10512" max="10512" width="17.33203125" bestFit="1" customWidth="1"/>
    <col min="10515" max="10515" width="10" bestFit="1" customWidth="1"/>
    <col min="10519" max="10519" width="18.1640625" bestFit="1" customWidth="1"/>
    <col min="10521" max="10521" width="7" customWidth="1"/>
    <col min="10523" max="10523" width="17.33203125" bestFit="1" customWidth="1"/>
    <col min="10754" max="10754" width="43.33203125" customWidth="1"/>
    <col min="10755" max="10755" width="12.6640625" customWidth="1"/>
    <col min="10756" max="10756" width="19.6640625" customWidth="1"/>
    <col min="10757" max="10758" width="19.33203125" customWidth="1"/>
    <col min="10767" max="10767" width="10" bestFit="1" customWidth="1"/>
    <col min="10768" max="10768" width="17.33203125" bestFit="1" customWidth="1"/>
    <col min="10771" max="10771" width="10" bestFit="1" customWidth="1"/>
    <col min="10775" max="10775" width="18.1640625" bestFit="1" customWidth="1"/>
    <col min="10777" max="10777" width="7" customWidth="1"/>
    <col min="10779" max="10779" width="17.33203125" bestFit="1" customWidth="1"/>
    <col min="11010" max="11010" width="43.33203125" customWidth="1"/>
    <col min="11011" max="11011" width="12.6640625" customWidth="1"/>
    <col min="11012" max="11012" width="19.6640625" customWidth="1"/>
    <col min="11013" max="11014" width="19.33203125" customWidth="1"/>
    <col min="11023" max="11023" width="10" bestFit="1" customWidth="1"/>
    <col min="11024" max="11024" width="17.33203125" bestFit="1" customWidth="1"/>
    <col min="11027" max="11027" width="10" bestFit="1" customWidth="1"/>
    <col min="11031" max="11031" width="18.1640625" bestFit="1" customWidth="1"/>
    <col min="11033" max="11033" width="7" customWidth="1"/>
    <col min="11035" max="11035" width="17.33203125" bestFit="1" customWidth="1"/>
    <col min="11266" max="11266" width="43.33203125" customWidth="1"/>
    <col min="11267" max="11267" width="12.6640625" customWidth="1"/>
    <col min="11268" max="11268" width="19.6640625" customWidth="1"/>
    <col min="11269" max="11270" width="19.33203125" customWidth="1"/>
    <col min="11279" max="11279" width="10" bestFit="1" customWidth="1"/>
    <col min="11280" max="11280" width="17.33203125" bestFit="1" customWidth="1"/>
    <col min="11283" max="11283" width="10" bestFit="1" customWidth="1"/>
    <col min="11287" max="11287" width="18.1640625" bestFit="1" customWidth="1"/>
    <col min="11289" max="11289" width="7" customWidth="1"/>
    <col min="11291" max="11291" width="17.33203125" bestFit="1" customWidth="1"/>
    <col min="11522" max="11522" width="43.33203125" customWidth="1"/>
    <col min="11523" max="11523" width="12.6640625" customWidth="1"/>
    <col min="11524" max="11524" width="19.6640625" customWidth="1"/>
    <col min="11525" max="11526" width="19.33203125" customWidth="1"/>
    <col min="11535" max="11535" width="10" bestFit="1" customWidth="1"/>
    <col min="11536" max="11536" width="17.33203125" bestFit="1" customWidth="1"/>
    <col min="11539" max="11539" width="10" bestFit="1" customWidth="1"/>
    <col min="11543" max="11543" width="18.1640625" bestFit="1" customWidth="1"/>
    <col min="11545" max="11545" width="7" customWidth="1"/>
    <col min="11547" max="11547" width="17.33203125" bestFit="1" customWidth="1"/>
    <col min="11778" max="11778" width="43.33203125" customWidth="1"/>
    <col min="11779" max="11779" width="12.6640625" customWidth="1"/>
    <col min="11780" max="11780" width="19.6640625" customWidth="1"/>
    <col min="11781" max="11782" width="19.33203125" customWidth="1"/>
    <col min="11791" max="11791" width="10" bestFit="1" customWidth="1"/>
    <col min="11792" max="11792" width="17.33203125" bestFit="1" customWidth="1"/>
    <col min="11795" max="11795" width="10" bestFit="1" customWidth="1"/>
    <col min="11799" max="11799" width="18.1640625" bestFit="1" customWidth="1"/>
    <col min="11801" max="11801" width="7" customWidth="1"/>
    <col min="11803" max="11803" width="17.33203125" bestFit="1" customWidth="1"/>
    <col min="12034" max="12034" width="43.33203125" customWidth="1"/>
    <col min="12035" max="12035" width="12.6640625" customWidth="1"/>
    <col min="12036" max="12036" width="19.6640625" customWidth="1"/>
    <col min="12037" max="12038" width="19.33203125" customWidth="1"/>
    <col min="12047" max="12047" width="10" bestFit="1" customWidth="1"/>
    <col min="12048" max="12048" width="17.33203125" bestFit="1" customWidth="1"/>
    <col min="12051" max="12051" width="10" bestFit="1" customWidth="1"/>
    <col min="12055" max="12055" width="18.1640625" bestFit="1" customWidth="1"/>
    <col min="12057" max="12057" width="7" customWidth="1"/>
    <col min="12059" max="12059" width="17.33203125" bestFit="1" customWidth="1"/>
    <col min="12290" max="12290" width="43.33203125" customWidth="1"/>
    <col min="12291" max="12291" width="12.6640625" customWidth="1"/>
    <col min="12292" max="12292" width="19.6640625" customWidth="1"/>
    <col min="12293" max="12294" width="19.33203125" customWidth="1"/>
    <col min="12303" max="12303" width="10" bestFit="1" customWidth="1"/>
    <col min="12304" max="12304" width="17.33203125" bestFit="1" customWidth="1"/>
    <col min="12307" max="12307" width="10" bestFit="1" customWidth="1"/>
    <col min="12311" max="12311" width="18.1640625" bestFit="1" customWidth="1"/>
    <col min="12313" max="12313" width="7" customWidth="1"/>
    <col min="12315" max="12315" width="17.33203125" bestFit="1" customWidth="1"/>
    <col min="12546" max="12546" width="43.33203125" customWidth="1"/>
    <col min="12547" max="12547" width="12.6640625" customWidth="1"/>
    <col min="12548" max="12548" width="19.6640625" customWidth="1"/>
    <col min="12549" max="12550" width="19.33203125" customWidth="1"/>
    <col min="12559" max="12559" width="10" bestFit="1" customWidth="1"/>
    <col min="12560" max="12560" width="17.33203125" bestFit="1" customWidth="1"/>
    <col min="12563" max="12563" width="10" bestFit="1" customWidth="1"/>
    <col min="12567" max="12567" width="18.1640625" bestFit="1" customWidth="1"/>
    <col min="12569" max="12569" width="7" customWidth="1"/>
    <col min="12571" max="12571" width="17.33203125" bestFit="1" customWidth="1"/>
    <col min="12802" max="12802" width="43.33203125" customWidth="1"/>
    <col min="12803" max="12803" width="12.6640625" customWidth="1"/>
    <col min="12804" max="12804" width="19.6640625" customWidth="1"/>
    <col min="12805" max="12806" width="19.33203125" customWidth="1"/>
    <col min="12815" max="12815" width="10" bestFit="1" customWidth="1"/>
    <col min="12816" max="12816" width="17.33203125" bestFit="1" customWidth="1"/>
    <col min="12819" max="12819" width="10" bestFit="1" customWidth="1"/>
    <col min="12823" max="12823" width="18.1640625" bestFit="1" customWidth="1"/>
    <col min="12825" max="12825" width="7" customWidth="1"/>
    <col min="12827" max="12827" width="17.33203125" bestFit="1" customWidth="1"/>
    <col min="13058" max="13058" width="43.33203125" customWidth="1"/>
    <col min="13059" max="13059" width="12.6640625" customWidth="1"/>
    <col min="13060" max="13060" width="19.6640625" customWidth="1"/>
    <col min="13061" max="13062" width="19.33203125" customWidth="1"/>
    <col min="13071" max="13071" width="10" bestFit="1" customWidth="1"/>
    <col min="13072" max="13072" width="17.33203125" bestFit="1" customWidth="1"/>
    <col min="13075" max="13075" width="10" bestFit="1" customWidth="1"/>
    <col min="13079" max="13079" width="18.1640625" bestFit="1" customWidth="1"/>
    <col min="13081" max="13081" width="7" customWidth="1"/>
    <col min="13083" max="13083" width="17.33203125" bestFit="1" customWidth="1"/>
    <col min="13314" max="13314" width="43.33203125" customWidth="1"/>
    <col min="13315" max="13315" width="12.6640625" customWidth="1"/>
    <col min="13316" max="13316" width="19.6640625" customWidth="1"/>
    <col min="13317" max="13318" width="19.33203125" customWidth="1"/>
    <col min="13327" max="13327" width="10" bestFit="1" customWidth="1"/>
    <col min="13328" max="13328" width="17.33203125" bestFit="1" customWidth="1"/>
    <col min="13331" max="13331" width="10" bestFit="1" customWidth="1"/>
    <col min="13335" max="13335" width="18.1640625" bestFit="1" customWidth="1"/>
    <col min="13337" max="13337" width="7" customWidth="1"/>
    <col min="13339" max="13339" width="17.33203125" bestFit="1" customWidth="1"/>
    <col min="13570" max="13570" width="43.33203125" customWidth="1"/>
    <col min="13571" max="13571" width="12.6640625" customWidth="1"/>
    <col min="13572" max="13572" width="19.6640625" customWidth="1"/>
    <col min="13573" max="13574" width="19.33203125" customWidth="1"/>
    <col min="13583" max="13583" width="10" bestFit="1" customWidth="1"/>
    <col min="13584" max="13584" width="17.33203125" bestFit="1" customWidth="1"/>
    <col min="13587" max="13587" width="10" bestFit="1" customWidth="1"/>
    <col min="13591" max="13591" width="18.1640625" bestFit="1" customWidth="1"/>
    <col min="13593" max="13593" width="7" customWidth="1"/>
    <col min="13595" max="13595" width="17.33203125" bestFit="1" customWidth="1"/>
    <col min="13826" max="13826" width="43.33203125" customWidth="1"/>
    <col min="13827" max="13827" width="12.6640625" customWidth="1"/>
    <col min="13828" max="13828" width="19.6640625" customWidth="1"/>
    <col min="13829" max="13830" width="19.33203125" customWidth="1"/>
    <col min="13839" max="13839" width="10" bestFit="1" customWidth="1"/>
    <col min="13840" max="13840" width="17.33203125" bestFit="1" customWidth="1"/>
    <col min="13843" max="13843" width="10" bestFit="1" customWidth="1"/>
    <col min="13847" max="13847" width="18.1640625" bestFit="1" customWidth="1"/>
    <col min="13849" max="13849" width="7" customWidth="1"/>
    <col min="13851" max="13851" width="17.33203125" bestFit="1" customWidth="1"/>
    <col min="14082" max="14082" width="43.33203125" customWidth="1"/>
    <col min="14083" max="14083" width="12.6640625" customWidth="1"/>
    <col min="14084" max="14084" width="19.6640625" customWidth="1"/>
    <col min="14085" max="14086" width="19.33203125" customWidth="1"/>
    <col min="14095" max="14095" width="10" bestFit="1" customWidth="1"/>
    <col min="14096" max="14096" width="17.33203125" bestFit="1" customWidth="1"/>
    <col min="14099" max="14099" width="10" bestFit="1" customWidth="1"/>
    <col min="14103" max="14103" width="18.1640625" bestFit="1" customWidth="1"/>
    <col min="14105" max="14105" width="7" customWidth="1"/>
    <col min="14107" max="14107" width="17.33203125" bestFit="1" customWidth="1"/>
    <col min="14338" max="14338" width="43.33203125" customWidth="1"/>
    <col min="14339" max="14339" width="12.6640625" customWidth="1"/>
    <col min="14340" max="14340" width="19.6640625" customWidth="1"/>
    <col min="14341" max="14342" width="19.33203125" customWidth="1"/>
    <col min="14351" max="14351" width="10" bestFit="1" customWidth="1"/>
    <col min="14352" max="14352" width="17.33203125" bestFit="1" customWidth="1"/>
    <col min="14355" max="14355" width="10" bestFit="1" customWidth="1"/>
    <col min="14359" max="14359" width="18.1640625" bestFit="1" customWidth="1"/>
    <col min="14361" max="14361" width="7" customWidth="1"/>
    <col min="14363" max="14363" width="17.33203125" bestFit="1" customWidth="1"/>
    <col min="14594" max="14594" width="43.33203125" customWidth="1"/>
    <col min="14595" max="14595" width="12.6640625" customWidth="1"/>
    <col min="14596" max="14596" width="19.6640625" customWidth="1"/>
    <col min="14597" max="14598" width="19.33203125" customWidth="1"/>
    <col min="14607" max="14607" width="10" bestFit="1" customWidth="1"/>
    <col min="14608" max="14608" width="17.33203125" bestFit="1" customWidth="1"/>
    <col min="14611" max="14611" width="10" bestFit="1" customWidth="1"/>
    <col min="14615" max="14615" width="18.1640625" bestFit="1" customWidth="1"/>
    <col min="14617" max="14617" width="7" customWidth="1"/>
    <col min="14619" max="14619" width="17.33203125" bestFit="1" customWidth="1"/>
    <col min="14850" max="14850" width="43.33203125" customWidth="1"/>
    <col min="14851" max="14851" width="12.6640625" customWidth="1"/>
    <col min="14852" max="14852" width="19.6640625" customWidth="1"/>
    <col min="14853" max="14854" width="19.33203125" customWidth="1"/>
    <col min="14863" max="14863" width="10" bestFit="1" customWidth="1"/>
    <col min="14864" max="14864" width="17.33203125" bestFit="1" customWidth="1"/>
    <col min="14867" max="14867" width="10" bestFit="1" customWidth="1"/>
    <col min="14871" max="14871" width="18.1640625" bestFit="1" customWidth="1"/>
    <col min="14873" max="14873" width="7" customWidth="1"/>
    <col min="14875" max="14875" width="17.33203125" bestFit="1" customWidth="1"/>
    <col min="15106" max="15106" width="43.33203125" customWidth="1"/>
    <col min="15107" max="15107" width="12.6640625" customWidth="1"/>
    <col min="15108" max="15108" width="19.6640625" customWidth="1"/>
    <col min="15109" max="15110" width="19.33203125" customWidth="1"/>
    <col min="15119" max="15119" width="10" bestFit="1" customWidth="1"/>
    <col min="15120" max="15120" width="17.33203125" bestFit="1" customWidth="1"/>
    <col min="15123" max="15123" width="10" bestFit="1" customWidth="1"/>
    <col min="15127" max="15127" width="18.1640625" bestFit="1" customWidth="1"/>
    <col min="15129" max="15129" width="7" customWidth="1"/>
    <col min="15131" max="15131" width="17.33203125" bestFit="1" customWidth="1"/>
    <col min="15362" max="15362" width="43.33203125" customWidth="1"/>
    <col min="15363" max="15363" width="12.6640625" customWidth="1"/>
    <col min="15364" max="15364" width="19.6640625" customWidth="1"/>
    <col min="15365" max="15366" width="19.33203125" customWidth="1"/>
    <col min="15375" max="15375" width="10" bestFit="1" customWidth="1"/>
    <col min="15376" max="15376" width="17.33203125" bestFit="1" customWidth="1"/>
    <col min="15379" max="15379" width="10" bestFit="1" customWidth="1"/>
    <col min="15383" max="15383" width="18.1640625" bestFit="1" customWidth="1"/>
    <col min="15385" max="15385" width="7" customWidth="1"/>
    <col min="15387" max="15387" width="17.33203125" bestFit="1" customWidth="1"/>
    <col min="15618" max="15618" width="43.33203125" customWidth="1"/>
    <col min="15619" max="15619" width="12.6640625" customWidth="1"/>
    <col min="15620" max="15620" width="19.6640625" customWidth="1"/>
    <col min="15621" max="15622" width="19.33203125" customWidth="1"/>
    <col min="15631" max="15631" width="10" bestFit="1" customWidth="1"/>
    <col min="15632" max="15632" width="17.33203125" bestFit="1" customWidth="1"/>
    <col min="15635" max="15635" width="10" bestFit="1" customWidth="1"/>
    <col min="15639" max="15639" width="18.1640625" bestFit="1" customWidth="1"/>
    <col min="15641" max="15641" width="7" customWidth="1"/>
    <col min="15643" max="15643" width="17.33203125" bestFit="1" customWidth="1"/>
    <col min="15874" max="15874" width="43.33203125" customWidth="1"/>
    <col min="15875" max="15875" width="12.6640625" customWidth="1"/>
    <col min="15876" max="15876" width="19.6640625" customWidth="1"/>
    <col min="15877" max="15878" width="19.33203125" customWidth="1"/>
    <col min="15887" max="15887" width="10" bestFit="1" customWidth="1"/>
    <col min="15888" max="15888" width="17.33203125" bestFit="1" customWidth="1"/>
    <col min="15891" max="15891" width="10" bestFit="1" customWidth="1"/>
    <col min="15895" max="15895" width="18.1640625" bestFit="1" customWidth="1"/>
    <col min="15897" max="15897" width="7" customWidth="1"/>
    <col min="15899" max="15899" width="17.33203125" bestFit="1" customWidth="1"/>
    <col min="16130" max="16130" width="43.33203125" customWidth="1"/>
    <col min="16131" max="16131" width="12.6640625" customWidth="1"/>
    <col min="16132" max="16132" width="19.6640625" customWidth="1"/>
    <col min="16133" max="16134" width="19.33203125" customWidth="1"/>
    <col min="16143" max="16143" width="10" bestFit="1" customWidth="1"/>
    <col min="16144" max="16144" width="17.33203125" bestFit="1" customWidth="1"/>
    <col min="16147" max="16147" width="10" bestFit="1" customWidth="1"/>
    <col min="16151" max="16151" width="18.1640625" bestFit="1" customWidth="1"/>
    <col min="16153" max="16153" width="7" customWidth="1"/>
    <col min="16155" max="16155" width="17.33203125" bestFit="1" customWidth="1"/>
  </cols>
  <sheetData>
    <row r="1" spans="1:27" x14ac:dyDescent="0.2">
      <c r="A1" s="1" t="s">
        <v>0</v>
      </c>
      <c r="B1" s="15" t="s">
        <v>1</v>
      </c>
      <c r="C1" s="21" t="s">
        <v>158</v>
      </c>
      <c r="D1" s="19" t="s">
        <v>2</v>
      </c>
      <c r="E1" s="1" t="s">
        <v>3</v>
      </c>
      <c r="F1" s="1" t="s">
        <v>4</v>
      </c>
      <c r="G1" s="1" t="s">
        <v>111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130</v>
      </c>
      <c r="P1" s="1" t="s">
        <v>24</v>
      </c>
      <c r="Q1" s="1" t="s">
        <v>25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26</v>
      </c>
    </row>
    <row r="2" spans="1:27" x14ac:dyDescent="0.2">
      <c r="A2" s="1" t="s">
        <v>112</v>
      </c>
      <c r="B2" s="18" t="s">
        <v>113</v>
      </c>
      <c r="C2" s="22" t="s">
        <v>153</v>
      </c>
      <c r="D2" s="20" t="s">
        <v>140</v>
      </c>
      <c r="E2" s="2">
        <v>100</v>
      </c>
      <c r="F2" s="2">
        <v>12000</v>
      </c>
      <c r="G2" s="2" t="s">
        <v>114</v>
      </c>
      <c r="H2" s="2" t="s">
        <v>31</v>
      </c>
      <c r="I2" s="2">
        <v>0</v>
      </c>
      <c r="J2" s="2">
        <f>2771.2/0.962</f>
        <v>2880.6652806652805</v>
      </c>
      <c r="K2" s="2">
        <v>1</v>
      </c>
      <c r="L2" s="2">
        <v>0</v>
      </c>
      <c r="M2" s="2">
        <f>-284.2/0.962</f>
        <v>-295.42619542619542</v>
      </c>
      <c r="N2" s="2">
        <v>25</v>
      </c>
      <c r="O2" s="13">
        <v>25</v>
      </c>
      <c r="P2" s="2">
        <v>1</v>
      </c>
      <c r="Q2" s="2">
        <v>6</v>
      </c>
      <c r="R2" s="13">
        <v>0</v>
      </c>
      <c r="S2" s="13">
        <v>0</v>
      </c>
      <c r="T2" s="13">
        <v>70</v>
      </c>
      <c r="U2" s="13">
        <v>90</v>
      </c>
      <c r="V2" s="13">
        <v>0</v>
      </c>
      <c r="W2" s="13">
        <v>997</v>
      </c>
      <c r="X2" s="13">
        <v>4.1900000000000004</v>
      </c>
      <c r="Y2" s="13">
        <v>0.98</v>
      </c>
      <c r="Z2" s="13">
        <v>0.96</v>
      </c>
      <c r="AA2" s="2" t="s">
        <v>115</v>
      </c>
    </row>
    <row r="3" spans="1:27" x14ac:dyDescent="0.2">
      <c r="A3" s="1" t="s">
        <v>112</v>
      </c>
      <c r="B3" s="18" t="s">
        <v>113</v>
      </c>
      <c r="C3" s="22" t="s">
        <v>153</v>
      </c>
      <c r="D3" s="20" t="s">
        <v>140</v>
      </c>
      <c r="E3" s="2">
        <v>12000</v>
      </c>
      <c r="F3" s="5">
        <v>10000000000</v>
      </c>
      <c r="G3" s="2" t="s">
        <v>114</v>
      </c>
      <c r="H3" s="2" t="s">
        <v>31</v>
      </c>
      <c r="I3" s="2">
        <v>0</v>
      </c>
      <c r="J3" s="2">
        <f>2771.2/0.962</f>
        <v>2880.6652806652805</v>
      </c>
      <c r="K3" s="2">
        <v>1</v>
      </c>
      <c r="L3" s="2">
        <v>0</v>
      </c>
      <c r="M3" s="2">
        <f>-284.2/0.962</f>
        <v>-295.42619542619542</v>
      </c>
      <c r="N3" s="2">
        <v>25</v>
      </c>
      <c r="O3" s="13">
        <v>25</v>
      </c>
      <c r="P3" s="2">
        <v>1</v>
      </c>
      <c r="Q3" s="2">
        <v>6</v>
      </c>
      <c r="R3" s="13">
        <v>0</v>
      </c>
      <c r="S3" s="13">
        <v>0</v>
      </c>
      <c r="T3" s="13">
        <v>70</v>
      </c>
      <c r="U3" s="13">
        <v>90</v>
      </c>
      <c r="V3" s="13">
        <v>0</v>
      </c>
      <c r="W3" s="13">
        <v>997</v>
      </c>
      <c r="X3" s="13">
        <v>4.1900000000000004</v>
      </c>
      <c r="Y3" s="13">
        <v>0.98</v>
      </c>
      <c r="Z3" s="13">
        <v>0.96</v>
      </c>
      <c r="AA3" s="2" t="s">
        <v>4</v>
      </c>
    </row>
    <row r="4" spans="1:27" x14ac:dyDescent="0.2">
      <c r="A4" s="1" t="s">
        <v>141</v>
      </c>
      <c r="B4" s="18" t="s">
        <v>116</v>
      </c>
      <c r="C4" s="22" t="s">
        <v>155</v>
      </c>
      <c r="D4" s="20" t="s">
        <v>142</v>
      </c>
      <c r="E4" s="13">
        <v>0</v>
      </c>
      <c r="F4" s="14">
        <v>10000000000</v>
      </c>
      <c r="G4" s="13" t="s">
        <v>143</v>
      </c>
      <c r="H4" s="13" t="s">
        <v>31</v>
      </c>
      <c r="I4" s="13">
        <v>0</v>
      </c>
      <c r="J4" s="13">
        <v>108</v>
      </c>
      <c r="K4" s="13">
        <v>1</v>
      </c>
      <c r="L4" s="13">
        <v>0</v>
      </c>
      <c r="M4" s="13">
        <v>0</v>
      </c>
      <c r="N4" s="13">
        <v>25</v>
      </c>
      <c r="O4" s="13">
        <v>25</v>
      </c>
      <c r="P4" s="13">
        <v>2</v>
      </c>
      <c r="Q4" s="13">
        <v>6</v>
      </c>
      <c r="R4" s="13">
        <v>0</v>
      </c>
      <c r="S4" s="13">
        <v>0</v>
      </c>
      <c r="T4" s="13">
        <v>4</v>
      </c>
      <c r="U4" s="13">
        <v>13</v>
      </c>
      <c r="V4" s="13">
        <v>0</v>
      </c>
      <c r="W4" s="13">
        <v>997</v>
      </c>
      <c r="X4" s="13">
        <v>4.1900000000000004</v>
      </c>
      <c r="Y4" s="13">
        <v>0.98</v>
      </c>
      <c r="Z4" s="13">
        <v>0.96</v>
      </c>
      <c r="AA4" s="13" t="s">
        <v>115</v>
      </c>
    </row>
    <row r="5" spans="1:27" x14ac:dyDescent="0.2">
      <c r="A5" s="1" t="s">
        <v>144</v>
      </c>
      <c r="B5" s="18" t="s">
        <v>145</v>
      </c>
      <c r="C5" s="22" t="s">
        <v>155</v>
      </c>
      <c r="D5" s="20" t="s">
        <v>142</v>
      </c>
      <c r="E5" s="13">
        <v>0</v>
      </c>
      <c r="F5" s="14">
        <v>10000000000</v>
      </c>
      <c r="G5" s="13" t="s">
        <v>143</v>
      </c>
      <c r="H5" s="13" t="s">
        <v>31</v>
      </c>
      <c r="I5" s="13">
        <v>0</v>
      </c>
      <c r="J5" s="13">
        <v>117.9</v>
      </c>
      <c r="K5" s="13">
        <v>1</v>
      </c>
      <c r="L5" s="13">
        <v>0</v>
      </c>
      <c r="M5" s="13">
        <v>0</v>
      </c>
      <c r="N5" s="13">
        <v>25</v>
      </c>
      <c r="O5" s="13">
        <v>25</v>
      </c>
      <c r="P5" s="13">
        <v>2</v>
      </c>
      <c r="Q5" s="13">
        <v>6</v>
      </c>
      <c r="R5" s="13">
        <v>4.8</v>
      </c>
      <c r="S5" s="13">
        <v>0</v>
      </c>
      <c r="T5" s="13">
        <v>-0.5</v>
      </c>
      <c r="U5" s="13">
        <v>0.5</v>
      </c>
      <c r="V5" s="13">
        <v>334</v>
      </c>
      <c r="W5" s="13">
        <v>917</v>
      </c>
      <c r="X5" s="13">
        <v>2.11</v>
      </c>
      <c r="Y5" s="13">
        <v>0.98</v>
      </c>
      <c r="Z5" s="13">
        <v>0.96</v>
      </c>
      <c r="AA5" s="13" t="s">
        <v>115</v>
      </c>
    </row>
    <row r="6" spans="1:27" x14ac:dyDescent="0.2">
      <c r="A6" s="1" t="s">
        <v>146</v>
      </c>
      <c r="B6" s="18" t="s">
        <v>147</v>
      </c>
      <c r="C6" s="22" t="s">
        <v>155</v>
      </c>
      <c r="D6" s="20" t="s">
        <v>142</v>
      </c>
      <c r="E6" s="13">
        <v>0</v>
      </c>
      <c r="F6" s="14">
        <v>10000000000</v>
      </c>
      <c r="G6" s="13" t="s">
        <v>143</v>
      </c>
      <c r="H6" s="13" t="s">
        <v>31</v>
      </c>
      <c r="I6" s="13">
        <v>0</v>
      </c>
      <c r="J6" s="13">
        <v>117.9</v>
      </c>
      <c r="K6" s="13">
        <v>1</v>
      </c>
      <c r="L6" s="13">
        <v>0</v>
      </c>
      <c r="M6" s="13">
        <v>0</v>
      </c>
      <c r="N6" s="13">
        <v>25</v>
      </c>
      <c r="O6" s="13">
        <v>7</v>
      </c>
      <c r="P6" s="13">
        <v>2</v>
      </c>
      <c r="Q6" s="13">
        <v>6</v>
      </c>
      <c r="R6" s="13">
        <v>4.8</v>
      </c>
      <c r="S6" s="13">
        <v>4</v>
      </c>
      <c r="T6" s="13">
        <v>3.5</v>
      </c>
      <c r="U6" s="13">
        <v>4.5</v>
      </c>
      <c r="V6" s="13">
        <v>234</v>
      </c>
      <c r="W6" s="13">
        <v>1600</v>
      </c>
      <c r="X6" s="13">
        <v>2</v>
      </c>
      <c r="Y6" s="13">
        <v>0.98</v>
      </c>
      <c r="Z6" s="13">
        <v>0.96</v>
      </c>
      <c r="AA6" s="13" t="s">
        <v>115</v>
      </c>
    </row>
    <row r="7" spans="1:27" x14ac:dyDescent="0.2">
      <c r="A7" s="1" t="s">
        <v>148</v>
      </c>
      <c r="B7" s="18" t="s">
        <v>149</v>
      </c>
      <c r="C7" s="22" t="s">
        <v>155</v>
      </c>
      <c r="D7" s="20" t="s">
        <v>142</v>
      </c>
      <c r="E7" s="13">
        <v>0</v>
      </c>
      <c r="F7" s="14">
        <v>10000000000</v>
      </c>
      <c r="G7" s="13" t="s">
        <v>143</v>
      </c>
      <c r="H7" s="13" t="s">
        <v>31</v>
      </c>
      <c r="I7" s="13">
        <v>0</v>
      </c>
      <c r="J7" s="13">
        <v>156.30000000000001</v>
      </c>
      <c r="K7" s="13">
        <v>1</v>
      </c>
      <c r="L7" s="13">
        <v>0</v>
      </c>
      <c r="M7" s="13">
        <v>0</v>
      </c>
      <c r="N7" s="13">
        <v>25</v>
      </c>
      <c r="O7" s="13">
        <v>7</v>
      </c>
      <c r="P7" s="13">
        <v>2</v>
      </c>
      <c r="Q7" s="13">
        <v>6</v>
      </c>
      <c r="R7" s="13">
        <v>27.3</v>
      </c>
      <c r="S7" s="13">
        <v>5.4</v>
      </c>
      <c r="T7" s="13">
        <v>4.9000000000000004</v>
      </c>
      <c r="U7" s="13">
        <v>5.9</v>
      </c>
      <c r="V7" s="13">
        <v>105</v>
      </c>
      <c r="W7" s="13">
        <v>1125</v>
      </c>
      <c r="X7" s="13">
        <v>2.09</v>
      </c>
      <c r="Y7" s="13">
        <v>0.98</v>
      </c>
      <c r="Z7" s="13">
        <v>0.96</v>
      </c>
      <c r="AA7" s="13" t="s">
        <v>115</v>
      </c>
    </row>
    <row r="8" spans="1:27" x14ac:dyDescent="0.2">
      <c r="A8" s="1" t="s">
        <v>150</v>
      </c>
      <c r="B8" s="18" t="s">
        <v>151</v>
      </c>
      <c r="C8" s="22" t="s">
        <v>155</v>
      </c>
      <c r="D8" s="20" t="s">
        <v>142</v>
      </c>
      <c r="E8" s="13">
        <v>0</v>
      </c>
      <c r="F8" s="14">
        <v>10000000000</v>
      </c>
      <c r="G8" s="13" t="s">
        <v>143</v>
      </c>
      <c r="H8" s="13" t="s">
        <v>31</v>
      </c>
      <c r="I8" s="13">
        <v>0</v>
      </c>
      <c r="J8" s="13">
        <v>141.5</v>
      </c>
      <c r="K8" s="13">
        <v>1</v>
      </c>
      <c r="L8" s="13">
        <v>0</v>
      </c>
      <c r="M8" s="13">
        <v>0</v>
      </c>
      <c r="N8" s="13">
        <v>25</v>
      </c>
      <c r="O8" s="13">
        <v>7</v>
      </c>
      <c r="P8" s="13">
        <v>2</v>
      </c>
      <c r="Q8" s="13">
        <v>6</v>
      </c>
      <c r="R8" s="13">
        <v>19.7</v>
      </c>
      <c r="S8" s="13">
        <v>5</v>
      </c>
      <c r="T8" s="13">
        <v>4.5</v>
      </c>
      <c r="U8" s="13">
        <v>5.5</v>
      </c>
      <c r="V8" s="13">
        <v>230</v>
      </c>
      <c r="W8" s="13">
        <v>760</v>
      </c>
      <c r="X8" s="13">
        <v>2.14</v>
      </c>
      <c r="Y8" s="13">
        <v>0.98</v>
      </c>
      <c r="Z8" s="13">
        <v>0.96</v>
      </c>
      <c r="AA8" s="13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zoomScaleNormal="100" workbookViewId="0">
      <selection activeCell="D29" sqref="D29"/>
    </sheetView>
  </sheetViews>
  <sheetFormatPr baseColWidth="10" defaultColWidth="8.83203125" defaultRowHeight="15" x14ac:dyDescent="0.2"/>
  <cols>
    <col min="1" max="1" width="16.6640625" customWidth="1"/>
    <col min="4" max="4" width="11.1640625" bestFit="1" customWidth="1"/>
    <col min="5" max="5" width="42" customWidth="1"/>
    <col min="22" max="22" width="14.33203125" customWidth="1"/>
    <col min="23" max="23" width="12.6640625" customWidth="1"/>
    <col min="24" max="24" width="10.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158</v>
      </c>
      <c r="E1" s="1" t="s">
        <v>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6" t="s">
        <v>45</v>
      </c>
      <c r="O1" s="7" t="s">
        <v>46</v>
      </c>
      <c r="P1" s="7" t="s">
        <v>47</v>
      </c>
      <c r="Q1" s="7" t="s">
        <v>48</v>
      </c>
      <c r="R1" s="7" t="s">
        <v>49</v>
      </c>
      <c r="S1" s="7" t="s">
        <v>50</v>
      </c>
      <c r="T1" s="7" t="s">
        <v>51</v>
      </c>
      <c r="U1" s="7" t="s">
        <v>52</v>
      </c>
      <c r="V1" s="1" t="s">
        <v>3</v>
      </c>
      <c r="W1" s="1" t="s">
        <v>4</v>
      </c>
      <c r="X1" s="1" t="s">
        <v>5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</row>
    <row r="2" spans="1:34" x14ac:dyDescent="0.2">
      <c r="A2" s="1" t="s">
        <v>53</v>
      </c>
      <c r="B2" s="2" t="s">
        <v>54</v>
      </c>
      <c r="C2" s="2" t="s">
        <v>55</v>
      </c>
      <c r="D2" s="2" t="s">
        <v>153</v>
      </c>
      <c r="E2" s="2">
        <v>2</v>
      </c>
      <c r="F2" s="2">
        <v>2.0230000000000001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8">
        <v>57.98</v>
      </c>
      <c r="L2" s="8">
        <v>86.97</v>
      </c>
      <c r="M2" s="8">
        <v>28.99</v>
      </c>
      <c r="N2" s="8">
        <v>8000</v>
      </c>
      <c r="O2" s="9">
        <v>192</v>
      </c>
      <c r="P2" s="9">
        <v>0.87</v>
      </c>
      <c r="Q2" s="9">
        <v>0</v>
      </c>
      <c r="R2" s="10">
        <f>170/($F2*$G2)</f>
        <v>94.632447573624034</v>
      </c>
      <c r="S2" s="10">
        <f>270/($F2*$G2)</f>
        <v>150.29859320516758</v>
      </c>
      <c r="T2" s="10">
        <f>80/($F2*$G2)</f>
        <v>44.532916505234837</v>
      </c>
      <c r="U2" s="10">
        <v>3680</v>
      </c>
      <c r="V2" s="2">
        <v>1</v>
      </c>
      <c r="W2" s="5">
        <v>10000000000</v>
      </c>
      <c r="X2" s="2" t="s">
        <v>56</v>
      </c>
      <c r="Y2" s="2" t="s">
        <v>31</v>
      </c>
      <c r="Z2" s="2">
        <v>0</v>
      </c>
      <c r="AA2" s="2">
        <f>2050/0.962</f>
        <v>2130.9771309771309</v>
      </c>
      <c r="AB2" s="2">
        <v>1</v>
      </c>
      <c r="AC2" s="2">
        <v>0</v>
      </c>
      <c r="AD2" s="2">
        <v>0</v>
      </c>
      <c r="AE2" s="2">
        <v>20</v>
      </c>
      <c r="AF2" s="2">
        <v>5</v>
      </c>
      <c r="AG2" s="2">
        <v>5</v>
      </c>
      <c r="AH2" s="2" t="s">
        <v>25</v>
      </c>
    </row>
    <row r="3" spans="1:34" x14ac:dyDescent="0.2">
      <c r="A3" s="1" t="s">
        <v>57</v>
      </c>
      <c r="B3" s="2" t="s">
        <v>58</v>
      </c>
      <c r="C3" s="2" t="s">
        <v>59</v>
      </c>
      <c r="D3" s="2" t="s">
        <v>153</v>
      </c>
      <c r="E3" s="2">
        <v>2</v>
      </c>
      <c r="F3" s="2">
        <v>4.3220000000000001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8">
        <v>88.2</v>
      </c>
      <c r="L3" s="8">
        <v>147.12</v>
      </c>
      <c r="M3" s="8">
        <v>33.1</v>
      </c>
      <c r="N3" s="8">
        <v>39000</v>
      </c>
      <c r="O3" s="9">
        <v>196</v>
      </c>
      <c r="P3" s="9">
        <v>0.91</v>
      </c>
      <c r="Q3" s="9">
        <v>0</v>
      </c>
      <c r="R3" s="10">
        <f>8000/($F3*$G3)</f>
        <v>2825.9464271206075</v>
      </c>
      <c r="S3" s="10">
        <f>22000/($F3*$G3)</f>
        <v>7771.3526745816707</v>
      </c>
      <c r="T3" s="10">
        <f>2000/($F3*$G3)</f>
        <v>706.48660678015187</v>
      </c>
      <c r="U3" s="10">
        <v>3680</v>
      </c>
      <c r="V3" s="2">
        <v>1</v>
      </c>
      <c r="W3" s="5">
        <v>10000000000</v>
      </c>
      <c r="X3" s="2" t="s">
        <v>56</v>
      </c>
      <c r="Y3" s="2" t="s">
        <v>31</v>
      </c>
      <c r="Z3" s="2">
        <v>0</v>
      </c>
      <c r="AA3" s="2">
        <f>2050/0.962</f>
        <v>2130.9771309771309</v>
      </c>
      <c r="AB3" s="2">
        <v>1</v>
      </c>
      <c r="AC3" s="2">
        <v>0</v>
      </c>
      <c r="AD3" s="2">
        <v>0</v>
      </c>
      <c r="AE3" s="2">
        <v>20</v>
      </c>
      <c r="AF3" s="2">
        <v>5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18.5" customWidth="1"/>
    <col min="3" max="3" width="11.1640625" bestFit="1" customWidth="1"/>
    <col min="4" max="4" width="9.5" customWidth="1"/>
    <col min="5" max="6" width="10.5" customWidth="1"/>
    <col min="9" max="9" width="10.5" customWidth="1"/>
  </cols>
  <sheetData>
    <row r="1" spans="1:16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60</v>
      </c>
      <c r="B2" s="2" t="s">
        <v>61</v>
      </c>
      <c r="C2" s="2" t="s">
        <v>153</v>
      </c>
      <c r="D2" s="2">
        <v>1</v>
      </c>
      <c r="E2" s="5">
        <v>10000000000</v>
      </c>
      <c r="F2" s="2" t="s">
        <v>30</v>
      </c>
      <c r="G2" s="2" t="s">
        <v>31</v>
      </c>
      <c r="H2" s="2">
        <v>0</v>
      </c>
      <c r="I2" s="4">
        <f>5/0.962</f>
        <v>5.1975051975051976</v>
      </c>
      <c r="J2" s="2">
        <v>1</v>
      </c>
      <c r="K2" s="2">
        <v>0</v>
      </c>
      <c r="L2" s="2">
        <v>0</v>
      </c>
      <c r="M2" s="2">
        <v>20</v>
      </c>
      <c r="N2" s="2">
        <v>1</v>
      </c>
      <c r="O2" s="2">
        <v>5</v>
      </c>
      <c r="P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zoomScaleNormal="100" workbookViewId="0">
      <selection activeCell="C1" sqref="C1"/>
    </sheetView>
  </sheetViews>
  <sheetFormatPr baseColWidth="10" defaultColWidth="8.83203125" defaultRowHeight="15" x14ac:dyDescent="0.2"/>
  <cols>
    <col min="1" max="1" width="19.6640625" customWidth="1"/>
    <col min="2" max="3" width="13.33203125" customWidth="1"/>
    <col min="4" max="4" width="17.6640625" customWidth="1"/>
    <col min="5" max="6" width="16.5" customWidth="1"/>
    <col min="13" max="13" width="22.6640625" customWidth="1"/>
  </cols>
  <sheetData>
    <row r="1" spans="1:16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62</v>
      </c>
      <c r="B2" s="2" t="s">
        <v>63</v>
      </c>
      <c r="C2" s="2" t="s">
        <v>154</v>
      </c>
      <c r="D2" s="2">
        <v>28000</v>
      </c>
      <c r="E2" s="2">
        <v>90000</v>
      </c>
      <c r="F2" s="2" t="s">
        <v>30</v>
      </c>
      <c r="G2" s="2" t="s">
        <v>31</v>
      </c>
      <c r="H2" s="2">
        <f>20300/0.902</f>
        <v>22505.543237250553</v>
      </c>
      <c r="I2" s="2">
        <f>0.275/0.902</f>
        <v>0.3048780487804878</v>
      </c>
      <c r="J2" s="2">
        <v>1</v>
      </c>
      <c r="K2" s="2">
        <v>0</v>
      </c>
      <c r="L2" s="2">
        <v>0</v>
      </c>
      <c r="M2" s="2">
        <v>20</v>
      </c>
      <c r="N2" s="2">
        <v>5</v>
      </c>
      <c r="O2" s="2">
        <v>5</v>
      </c>
      <c r="P2" s="2"/>
    </row>
    <row r="3" spans="1:16" x14ac:dyDescent="0.2">
      <c r="A3" s="1" t="s">
        <v>62</v>
      </c>
      <c r="B3" s="2" t="s">
        <v>63</v>
      </c>
      <c r="C3" s="2" t="s">
        <v>154</v>
      </c>
      <c r="D3" s="2">
        <v>90000</v>
      </c>
      <c r="E3" s="2">
        <v>320000</v>
      </c>
      <c r="F3" s="2" t="s">
        <v>30</v>
      </c>
      <c r="G3" s="2" t="s">
        <v>31</v>
      </c>
      <c r="H3" s="2">
        <f>35100/0.902</f>
        <v>38913.525498891351</v>
      </c>
      <c r="I3" s="2">
        <f>0.11/0.902</f>
        <v>0.12195121951219512</v>
      </c>
      <c r="J3" s="2">
        <v>1</v>
      </c>
      <c r="K3" s="2">
        <v>0</v>
      </c>
      <c r="L3" s="2">
        <v>0</v>
      </c>
      <c r="M3" s="2">
        <v>20</v>
      </c>
      <c r="N3" s="2">
        <v>5</v>
      </c>
      <c r="O3" s="2">
        <v>5</v>
      </c>
      <c r="P3" s="2"/>
    </row>
    <row r="4" spans="1:16" x14ac:dyDescent="0.2">
      <c r="A4" s="1" t="s">
        <v>62</v>
      </c>
      <c r="B4" s="2" t="s">
        <v>63</v>
      </c>
      <c r="C4" s="2" t="s">
        <v>154</v>
      </c>
      <c r="D4" s="2">
        <v>320000</v>
      </c>
      <c r="E4" s="5">
        <v>10000000000</v>
      </c>
      <c r="F4" s="2" t="s">
        <v>30</v>
      </c>
      <c r="G4" s="2" t="s">
        <v>31</v>
      </c>
      <c r="H4" s="2">
        <f>84000/0.902</f>
        <v>93126.385809312633</v>
      </c>
      <c r="I4" s="2">
        <f>0.014/0.902</f>
        <v>1.5521064301552106E-2</v>
      </c>
      <c r="J4" s="2">
        <v>1</v>
      </c>
      <c r="K4" s="2">
        <v>0</v>
      </c>
      <c r="L4" s="2">
        <v>0</v>
      </c>
      <c r="M4" s="2">
        <v>20</v>
      </c>
      <c r="N4" s="2">
        <v>5</v>
      </c>
      <c r="O4" s="2">
        <v>5</v>
      </c>
      <c r="P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I27" sqref="I27"/>
    </sheetView>
  </sheetViews>
  <sheetFormatPr baseColWidth="10" defaultColWidth="8.83203125" defaultRowHeight="15" x14ac:dyDescent="0.2"/>
  <cols>
    <col min="1" max="1" width="29.33203125" customWidth="1"/>
    <col min="3" max="3" width="11.1640625" bestFit="1" customWidth="1"/>
    <col min="4" max="4" width="17" customWidth="1"/>
    <col min="5" max="6" width="17.6640625" customWidth="1"/>
    <col min="9" max="9" width="10.5" customWidth="1"/>
  </cols>
  <sheetData>
    <row r="1" spans="1:16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64</v>
      </c>
      <c r="B2" s="16" t="s">
        <v>65</v>
      </c>
      <c r="C2" s="16" t="s">
        <v>154</v>
      </c>
      <c r="D2" s="16">
        <v>1000000</v>
      </c>
      <c r="E2" s="16">
        <v>5000000</v>
      </c>
      <c r="F2" s="16" t="s">
        <v>30</v>
      </c>
      <c r="G2" s="16" t="s">
        <v>31</v>
      </c>
      <c r="H2" s="16">
        <v>0</v>
      </c>
      <c r="I2" s="17">
        <v>0.74299999999999999</v>
      </c>
      <c r="J2" s="16">
        <v>1</v>
      </c>
      <c r="K2" s="16">
        <v>0</v>
      </c>
      <c r="L2" s="16">
        <v>0</v>
      </c>
      <c r="M2" s="16">
        <v>20</v>
      </c>
      <c r="N2" s="16">
        <v>5</v>
      </c>
      <c r="O2" s="16">
        <v>5</v>
      </c>
      <c r="P2" s="16"/>
    </row>
    <row r="3" spans="1:16" x14ac:dyDescent="0.2">
      <c r="A3" s="15" t="s">
        <v>64</v>
      </c>
      <c r="B3" s="13" t="s">
        <v>65</v>
      </c>
      <c r="C3" s="13" t="s">
        <v>154</v>
      </c>
      <c r="D3" s="13">
        <v>5000000</v>
      </c>
      <c r="E3" s="13">
        <v>50000000</v>
      </c>
      <c r="F3" s="13" t="s">
        <v>30</v>
      </c>
      <c r="G3" s="13" t="s">
        <v>31</v>
      </c>
      <c r="H3" s="13">
        <v>0</v>
      </c>
      <c r="I3" s="13">
        <v>0.74299999999999999</v>
      </c>
      <c r="J3" s="13">
        <v>1</v>
      </c>
      <c r="K3" s="13">
        <v>0</v>
      </c>
      <c r="L3" s="13">
        <v>0</v>
      </c>
      <c r="M3" s="13">
        <v>20</v>
      </c>
      <c r="N3" s="13">
        <v>5</v>
      </c>
      <c r="O3" s="13">
        <v>5</v>
      </c>
      <c r="P3" s="13"/>
    </row>
    <row r="4" spans="1:16" x14ac:dyDescent="0.2">
      <c r="A4" s="1" t="s">
        <v>70</v>
      </c>
      <c r="B4" s="2" t="s">
        <v>71</v>
      </c>
      <c r="C4" s="2" t="s">
        <v>154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f>534.71/0.962</f>
        <v>555.83160083160089</v>
      </c>
      <c r="J4" s="2">
        <v>0.59670000000000001</v>
      </c>
      <c r="K4" s="2">
        <v>0</v>
      </c>
      <c r="L4" s="2">
        <v>0</v>
      </c>
      <c r="M4" s="2">
        <v>25</v>
      </c>
      <c r="N4" s="2">
        <v>3</v>
      </c>
      <c r="O4" s="2">
        <v>6</v>
      </c>
      <c r="P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"/>
  <sheetViews>
    <sheetView zoomScaleNormal="100" workbookViewId="0">
      <selection activeCell="C1" sqref="C1"/>
    </sheetView>
  </sheetViews>
  <sheetFormatPr baseColWidth="10" defaultColWidth="8.83203125" defaultRowHeight="15" x14ac:dyDescent="0.2"/>
  <cols>
    <col min="1" max="1" width="34.5" customWidth="1"/>
    <col min="3" max="3" width="11.1640625" bestFit="1" customWidth="1"/>
    <col min="4" max="4" width="16.5" customWidth="1"/>
    <col min="5" max="6" width="15.5" customWidth="1"/>
    <col min="7" max="7" width="14" customWidth="1"/>
    <col min="13" max="13" width="17.6640625" customWidth="1"/>
  </cols>
  <sheetData>
    <row r="1" spans="1:16" x14ac:dyDescent="0.2">
      <c r="A1" s="1" t="s">
        <v>0</v>
      </c>
      <c r="B1" s="1" t="s">
        <v>1</v>
      </c>
      <c r="C1" s="1" t="s">
        <v>158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66</v>
      </c>
    </row>
    <row r="2" spans="1:16" x14ac:dyDescent="0.2">
      <c r="A2" s="1" t="s">
        <v>67</v>
      </c>
      <c r="B2" s="2" t="s">
        <v>68</v>
      </c>
      <c r="C2" s="2" t="s">
        <v>152</v>
      </c>
      <c r="D2" s="2">
        <v>1000</v>
      </c>
      <c r="E2" s="2">
        <v>10000</v>
      </c>
      <c r="F2" s="2" t="s">
        <v>30</v>
      </c>
      <c r="G2" s="2" t="s">
        <v>31</v>
      </c>
      <c r="H2" s="2">
        <v>0</v>
      </c>
      <c r="I2" s="2">
        <f>13.2/0.962</f>
        <v>13.721413721413722</v>
      </c>
      <c r="J2" s="2">
        <v>1</v>
      </c>
      <c r="K2" s="2">
        <v>0</v>
      </c>
      <c r="L2" s="2">
        <v>0</v>
      </c>
      <c r="M2" s="2">
        <v>10</v>
      </c>
      <c r="N2" s="2">
        <v>5</v>
      </c>
      <c r="O2" s="2">
        <v>5</v>
      </c>
      <c r="P2" s="2"/>
    </row>
    <row r="3" spans="1:16" x14ac:dyDescent="0.2">
      <c r="A3" s="1" t="s">
        <v>67</v>
      </c>
      <c r="B3" s="2" t="s">
        <v>68</v>
      </c>
      <c r="C3" s="2" t="s">
        <v>152</v>
      </c>
      <c r="D3" s="2">
        <v>1</v>
      </c>
      <c r="E3" s="5">
        <v>10000000000</v>
      </c>
      <c r="F3" s="2" t="s">
        <v>30</v>
      </c>
      <c r="G3" s="2" t="s">
        <v>31</v>
      </c>
      <c r="H3" s="2">
        <v>0</v>
      </c>
      <c r="I3" s="2">
        <f>13.2/0.962</f>
        <v>13.721413721413722</v>
      </c>
      <c r="J3" s="2">
        <v>1</v>
      </c>
      <c r="K3" s="2">
        <v>0</v>
      </c>
      <c r="L3" s="2">
        <v>0</v>
      </c>
      <c r="M3" s="2">
        <v>10</v>
      </c>
      <c r="N3" s="2">
        <v>5</v>
      </c>
      <c r="O3" s="2">
        <v>5</v>
      </c>
      <c r="P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5"/>
  <sheetViews>
    <sheetView zoomScaleNormal="100" workbookViewId="0">
      <selection activeCell="J27" sqref="J27"/>
    </sheetView>
  </sheetViews>
  <sheetFormatPr baseColWidth="10" defaultColWidth="8.83203125" defaultRowHeight="15" x14ac:dyDescent="0.2"/>
  <cols>
    <col min="1" max="1" width="29.6640625" customWidth="1"/>
    <col min="3" max="3" width="11.1640625" bestFit="1" customWidth="1"/>
    <col min="5" max="5" width="17.33203125" customWidth="1"/>
    <col min="6" max="7" width="24" customWidth="1"/>
    <col min="17" max="17" width="33.33203125" bestFit="1" customWidth="1"/>
  </cols>
  <sheetData>
    <row r="1" spans="1:17" x14ac:dyDescent="0.2">
      <c r="A1" s="1" t="s">
        <v>0</v>
      </c>
      <c r="B1" s="1" t="s">
        <v>1</v>
      </c>
      <c r="C1" s="1" t="s">
        <v>158</v>
      </c>
      <c r="D1" s="1" t="s">
        <v>129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</row>
    <row r="2" spans="1:17" x14ac:dyDescent="0.2">
      <c r="A2" s="1" t="s">
        <v>72</v>
      </c>
      <c r="B2" s="2" t="s">
        <v>73</v>
      </c>
      <c r="C2" s="2" t="s">
        <v>155</v>
      </c>
      <c r="D2" s="2">
        <v>0.47</v>
      </c>
      <c r="E2" s="2">
        <v>1000000</v>
      </c>
      <c r="F2" s="2">
        <v>70000000</v>
      </c>
      <c r="G2" s="2" t="s">
        <v>30</v>
      </c>
      <c r="H2" s="2" t="s">
        <v>31</v>
      </c>
      <c r="I2" s="2">
        <v>1568000</v>
      </c>
      <c r="J2" s="2">
        <v>0.3049</v>
      </c>
      <c r="K2" s="2">
        <v>1</v>
      </c>
      <c r="L2" s="2">
        <v>0</v>
      </c>
      <c r="M2" s="2">
        <v>0</v>
      </c>
      <c r="N2" s="2">
        <v>25</v>
      </c>
      <c r="O2" s="2">
        <v>5</v>
      </c>
      <c r="P2" s="2">
        <v>5</v>
      </c>
      <c r="Q2" s="2" t="s">
        <v>128</v>
      </c>
    </row>
    <row r="3" spans="1:17" x14ac:dyDescent="0.2">
      <c r="A3" s="1" t="s">
        <v>74</v>
      </c>
      <c r="B3" s="2" t="s">
        <v>75</v>
      </c>
      <c r="C3" s="2" t="s">
        <v>155</v>
      </c>
      <c r="D3" s="2">
        <v>0.4</v>
      </c>
      <c r="E3" s="2">
        <v>1</v>
      </c>
      <c r="F3" s="5">
        <v>10000000000</v>
      </c>
      <c r="G3" s="2" t="s">
        <v>30</v>
      </c>
      <c r="H3" s="2" t="s">
        <v>31</v>
      </c>
      <c r="I3" s="2">
        <f>11357/0.902</f>
        <v>12590.90909090909</v>
      </c>
      <c r="J3" s="2">
        <f>127.5/0.902/1000</f>
        <v>0.14135254988913526</v>
      </c>
      <c r="K3" s="2">
        <v>1</v>
      </c>
      <c r="L3" s="2">
        <v>0</v>
      </c>
      <c r="M3" s="2">
        <v>0</v>
      </c>
      <c r="N3" s="2">
        <v>25</v>
      </c>
      <c r="O3" s="2">
        <v>5</v>
      </c>
      <c r="P3" s="2">
        <v>5</v>
      </c>
      <c r="Q3" s="2" t="s">
        <v>25</v>
      </c>
    </row>
    <row r="4" spans="1:17" s="11" customFormat="1" x14ac:dyDescent="0.2">
      <c r="A4" s="1" t="s">
        <v>74</v>
      </c>
      <c r="B4" s="2" t="s">
        <v>76</v>
      </c>
      <c r="C4" s="2" t="s">
        <v>155</v>
      </c>
      <c r="D4" s="2">
        <v>0.4</v>
      </c>
      <c r="E4" s="2">
        <v>1</v>
      </c>
      <c r="F4" s="5">
        <v>10000000000</v>
      </c>
      <c r="G4" s="2" t="s">
        <v>30</v>
      </c>
      <c r="H4" s="2" t="s">
        <v>31</v>
      </c>
      <c r="I4" s="2">
        <v>0</v>
      </c>
      <c r="J4" s="2">
        <v>0.36063110399999998</v>
      </c>
      <c r="K4" s="2">
        <v>1</v>
      </c>
      <c r="L4" s="2">
        <v>0</v>
      </c>
      <c r="M4" s="2">
        <v>0</v>
      </c>
      <c r="N4" s="2">
        <v>25</v>
      </c>
      <c r="O4" s="2">
        <v>5</v>
      </c>
      <c r="P4" s="2">
        <v>5</v>
      </c>
      <c r="Q4" s="2" t="s">
        <v>25</v>
      </c>
    </row>
    <row r="23" spans="12:12" x14ac:dyDescent="0.2">
      <c r="L23" s="12"/>
    </row>
    <row r="25" spans="12:12" x14ac:dyDescent="0.2">
      <c r="L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selection activeCell="P26" sqref="P26"/>
    </sheetView>
  </sheetViews>
  <sheetFormatPr baseColWidth="10" defaultColWidth="8.83203125" defaultRowHeight="15" x14ac:dyDescent="0.2"/>
  <cols>
    <col min="1" max="1" width="27.6640625" customWidth="1"/>
    <col min="3" max="3" width="11.1640625" bestFit="1" customWidth="1"/>
    <col min="6" max="6" width="9.6640625" customWidth="1"/>
  </cols>
  <sheetData>
    <row r="1" spans="1:27" x14ac:dyDescent="0.2">
      <c r="A1" s="1" t="s">
        <v>0</v>
      </c>
      <c r="B1" s="1" t="s">
        <v>1</v>
      </c>
      <c r="C1" s="1" t="s">
        <v>158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</row>
    <row r="2" spans="1:27" x14ac:dyDescent="0.2">
      <c r="A2" s="1" t="s">
        <v>87</v>
      </c>
      <c r="B2" s="2" t="s">
        <v>88</v>
      </c>
      <c r="C2" s="2" t="s">
        <v>155</v>
      </c>
      <c r="D2" s="2" t="s">
        <v>89</v>
      </c>
      <c r="E2" s="2">
        <v>0</v>
      </c>
      <c r="F2" s="2">
        <v>51150</v>
      </c>
      <c r="G2" s="2" t="s">
        <v>30</v>
      </c>
      <c r="H2" s="2" t="s">
        <v>31</v>
      </c>
      <c r="I2" s="2">
        <v>0</v>
      </c>
      <c r="J2" s="2">
        <v>0.4395</v>
      </c>
      <c r="K2" s="2">
        <v>1</v>
      </c>
      <c r="L2" s="2">
        <v>0</v>
      </c>
      <c r="M2" s="2">
        <v>0</v>
      </c>
      <c r="N2" s="2">
        <v>25</v>
      </c>
      <c r="O2" s="2">
        <v>5</v>
      </c>
      <c r="P2" s="2">
        <v>5</v>
      </c>
      <c r="Q2" s="2" t="s">
        <v>25</v>
      </c>
      <c r="R2" s="2">
        <v>0.42</v>
      </c>
      <c r="S2" s="2">
        <v>0.9</v>
      </c>
      <c r="T2" s="2">
        <v>0.53</v>
      </c>
      <c r="U2" s="2">
        <v>-2.5</v>
      </c>
      <c r="V2" s="2">
        <v>-2.5</v>
      </c>
      <c r="W2" s="2">
        <v>1.8</v>
      </c>
      <c r="X2" s="2">
        <v>-2.1</v>
      </c>
      <c r="Y2" s="2">
        <v>1.5</v>
      </c>
      <c r="Z2" s="2">
        <v>0.72199999999999998</v>
      </c>
      <c r="AA2" s="2">
        <v>0.33300000000000002</v>
      </c>
    </row>
    <row r="3" spans="1:27" x14ac:dyDescent="0.2">
      <c r="A3" s="1" t="s">
        <v>87</v>
      </c>
      <c r="B3" s="2" t="s">
        <v>90</v>
      </c>
      <c r="C3" s="2" t="s">
        <v>155</v>
      </c>
      <c r="D3" s="2" t="s">
        <v>89</v>
      </c>
      <c r="E3" s="2">
        <v>51150</v>
      </c>
      <c r="F3" s="5">
        <v>1176000</v>
      </c>
      <c r="G3" s="2" t="s">
        <v>30</v>
      </c>
      <c r="H3" s="2" t="s">
        <v>31</v>
      </c>
      <c r="I3" s="2">
        <v>0</v>
      </c>
      <c r="J3" s="2">
        <v>0.4395</v>
      </c>
      <c r="K3" s="2">
        <v>1</v>
      </c>
      <c r="L3" s="2">
        <v>0</v>
      </c>
      <c r="M3" s="2">
        <v>0</v>
      </c>
      <c r="N3" s="2">
        <v>25</v>
      </c>
      <c r="O3" s="2">
        <v>5</v>
      </c>
      <c r="P3" s="2">
        <v>5</v>
      </c>
      <c r="Q3" s="2" t="s">
        <v>25</v>
      </c>
      <c r="R3" s="2">
        <v>68.12</v>
      </c>
      <c r="S3" s="2">
        <v>-3281.1</v>
      </c>
      <c r="T3" s="2">
        <v>88.05</v>
      </c>
      <c r="U3" s="2">
        <v>-4216.1000000000004</v>
      </c>
      <c r="V3" s="2">
        <v>-1.45</v>
      </c>
      <c r="W3" s="2">
        <v>1.75</v>
      </c>
      <c r="X3" s="2">
        <v>-1.45</v>
      </c>
      <c r="Y3" s="2">
        <v>1.75</v>
      </c>
      <c r="Z3" s="2">
        <v>81</v>
      </c>
      <c r="AA3" s="2">
        <v>33</v>
      </c>
    </row>
    <row r="4" spans="1:27" x14ac:dyDescent="0.2">
      <c r="A4" s="1" t="s">
        <v>91</v>
      </c>
      <c r="B4" s="2" t="s">
        <v>92</v>
      </c>
      <c r="C4" s="2" t="s">
        <v>155</v>
      </c>
      <c r="D4" s="2" t="s">
        <v>93</v>
      </c>
      <c r="E4" s="2">
        <v>0</v>
      </c>
      <c r="F4" s="2">
        <v>58150</v>
      </c>
      <c r="G4" s="2" t="s">
        <v>30</v>
      </c>
      <c r="H4" s="2" t="s">
        <v>31</v>
      </c>
      <c r="I4" s="2">
        <v>0</v>
      </c>
      <c r="J4" s="2">
        <v>0.52969999999999995</v>
      </c>
      <c r="K4" s="2">
        <v>1</v>
      </c>
      <c r="L4" s="2">
        <v>0</v>
      </c>
      <c r="M4" s="2">
        <v>0</v>
      </c>
      <c r="N4" s="2">
        <v>25</v>
      </c>
      <c r="O4" s="2">
        <v>5</v>
      </c>
      <c r="P4" s="2">
        <v>5</v>
      </c>
      <c r="Q4" s="2" t="s">
        <v>25</v>
      </c>
      <c r="R4" s="2">
        <v>0.42</v>
      </c>
      <c r="S4" s="2">
        <v>0.9</v>
      </c>
      <c r="T4" s="2">
        <v>0.53</v>
      </c>
      <c r="U4" s="2">
        <v>-2.5</v>
      </c>
      <c r="V4" s="2">
        <v>-2.5</v>
      </c>
      <c r="W4" s="2">
        <v>1.8</v>
      </c>
      <c r="X4" s="2">
        <v>-2.1</v>
      </c>
      <c r="Y4" s="2">
        <v>1.5</v>
      </c>
      <c r="Z4" s="2">
        <v>0.72199999999999998</v>
      </c>
      <c r="AA4" s="2">
        <v>0.33300000000000002</v>
      </c>
    </row>
    <row r="5" spans="1:27" x14ac:dyDescent="0.2">
      <c r="A5" s="1" t="s">
        <v>94</v>
      </c>
      <c r="B5" s="2" t="s">
        <v>95</v>
      </c>
      <c r="C5" s="2" t="s">
        <v>155</v>
      </c>
      <c r="D5" s="2" t="s">
        <v>93</v>
      </c>
      <c r="E5" s="2">
        <v>58150</v>
      </c>
      <c r="F5" s="5">
        <v>1337450</v>
      </c>
      <c r="G5" s="2" t="s">
        <v>30</v>
      </c>
      <c r="H5" s="2" t="s">
        <v>31</v>
      </c>
      <c r="I5" s="2">
        <v>0</v>
      </c>
      <c r="J5" s="2">
        <v>0.52969999999999995</v>
      </c>
      <c r="K5" s="2">
        <v>1</v>
      </c>
      <c r="L5" s="2">
        <v>0</v>
      </c>
      <c r="M5" s="2">
        <v>0</v>
      </c>
      <c r="N5" s="2">
        <v>25</v>
      </c>
      <c r="O5" s="2">
        <v>5</v>
      </c>
      <c r="P5" s="2">
        <v>5</v>
      </c>
      <c r="Q5" s="2" t="s">
        <v>25</v>
      </c>
      <c r="R5" s="2">
        <v>18.100000000000001</v>
      </c>
      <c r="S5" s="2">
        <v>-1350.5</v>
      </c>
      <c r="T5" s="2">
        <v>12.54</v>
      </c>
      <c r="U5" s="2">
        <v>-917.3</v>
      </c>
      <c r="V5" s="2">
        <v>-2.46</v>
      </c>
      <c r="W5" s="2">
        <v>4.38</v>
      </c>
      <c r="X5" s="2">
        <v>-2.46</v>
      </c>
      <c r="Y5" s="2">
        <v>4.38</v>
      </c>
      <c r="Z5" s="2">
        <v>68</v>
      </c>
      <c r="AA5" s="2">
        <v>14</v>
      </c>
    </row>
    <row r="6" spans="1:27" x14ac:dyDescent="0.2">
      <c r="A6" s="1" t="s">
        <v>94</v>
      </c>
      <c r="B6" s="2" t="s">
        <v>95</v>
      </c>
      <c r="C6" s="2" t="s">
        <v>155</v>
      </c>
      <c r="D6" s="2" t="s">
        <v>93</v>
      </c>
      <c r="E6" s="5">
        <v>1337450</v>
      </c>
      <c r="F6" s="5">
        <v>10000000000</v>
      </c>
      <c r="G6" s="2" t="s">
        <v>30</v>
      </c>
      <c r="H6" s="2" t="s">
        <v>31</v>
      </c>
      <c r="I6" s="2">
        <v>0</v>
      </c>
      <c r="J6" s="2">
        <v>0.52969999999999995</v>
      </c>
      <c r="K6" s="2">
        <v>1</v>
      </c>
      <c r="L6" s="2">
        <v>0</v>
      </c>
      <c r="M6" s="2">
        <v>0</v>
      </c>
      <c r="N6" s="2">
        <v>25</v>
      </c>
      <c r="O6" s="2">
        <v>5</v>
      </c>
      <c r="P6" s="2">
        <v>5</v>
      </c>
      <c r="Q6" s="2" t="s">
        <v>25</v>
      </c>
      <c r="R6" s="2">
        <v>18.100000000000001</v>
      </c>
      <c r="S6" s="2">
        <v>-1350.5</v>
      </c>
      <c r="T6" s="2">
        <v>12.54</v>
      </c>
      <c r="U6" s="2">
        <v>-917.3</v>
      </c>
      <c r="V6" s="2">
        <v>-2.46</v>
      </c>
      <c r="W6" s="2">
        <v>4.38</v>
      </c>
      <c r="X6" s="2">
        <v>-2.46</v>
      </c>
      <c r="Y6" s="2">
        <v>4.38</v>
      </c>
      <c r="Z6" s="2">
        <v>68</v>
      </c>
      <c r="AA6" s="2">
        <v>14</v>
      </c>
    </row>
    <row r="7" spans="1:27" x14ac:dyDescent="0.2">
      <c r="A7" s="1" t="s">
        <v>96</v>
      </c>
      <c r="B7" s="2" t="s">
        <v>97</v>
      </c>
      <c r="C7" s="2" t="s">
        <v>155</v>
      </c>
      <c r="D7" s="2" t="s">
        <v>98</v>
      </c>
      <c r="E7" s="2">
        <v>116300</v>
      </c>
      <c r="F7" s="5">
        <v>1628200</v>
      </c>
      <c r="G7" s="2" t="s">
        <v>30</v>
      </c>
      <c r="H7" s="2" t="s">
        <v>31</v>
      </c>
      <c r="I7" s="2">
        <v>0</v>
      </c>
      <c r="J7" s="2">
        <v>0.64239999999999997</v>
      </c>
      <c r="K7" s="2">
        <v>1</v>
      </c>
      <c r="L7" s="2">
        <v>0</v>
      </c>
      <c r="M7" s="2">
        <v>0</v>
      </c>
      <c r="N7" s="2">
        <v>25</v>
      </c>
      <c r="O7" s="2">
        <v>5</v>
      </c>
      <c r="P7" s="2">
        <v>5</v>
      </c>
      <c r="Q7" s="2" t="s">
        <v>25</v>
      </c>
      <c r="R7" s="2">
        <v>14.6</v>
      </c>
      <c r="S7" s="2">
        <v>-1171.7</v>
      </c>
      <c r="T7" s="2">
        <v>7.05</v>
      </c>
      <c r="U7" s="2">
        <v>-504.2</v>
      </c>
      <c r="V7" s="2">
        <v>-2.14</v>
      </c>
      <c r="W7" s="2">
        <v>3.29</v>
      </c>
      <c r="X7" s="2">
        <v>-2.14</v>
      </c>
      <c r="Y7" s="2">
        <v>3.29</v>
      </c>
      <c r="Z7" s="2">
        <v>62</v>
      </c>
      <c r="AA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"/>
  <sheetViews>
    <sheetView zoomScaleNormal="100" workbookViewId="0">
      <selection activeCell="R29" sqref="R29"/>
    </sheetView>
  </sheetViews>
  <sheetFormatPr baseColWidth="10" defaultColWidth="8.83203125" defaultRowHeight="15" x14ac:dyDescent="0.2"/>
  <cols>
    <col min="1" max="1" width="26.5" customWidth="1"/>
    <col min="3" max="3" width="10" bestFit="1" customWidth="1"/>
    <col min="4" max="4" width="18.5" customWidth="1"/>
    <col min="5" max="6" width="15.33203125" customWidth="1"/>
    <col min="16" max="16" width="29" customWidth="1"/>
  </cols>
  <sheetData>
    <row r="1" spans="1:16" x14ac:dyDescent="0.2">
      <c r="A1" s="1" t="s">
        <v>0</v>
      </c>
      <c r="B1" s="1" t="s">
        <v>1</v>
      </c>
      <c r="C1" s="1" t="s">
        <v>157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99</v>
      </c>
      <c r="B2" s="2" t="s">
        <v>100</v>
      </c>
      <c r="C2" s="2" t="s">
        <v>156</v>
      </c>
      <c r="D2" s="2">
        <v>1</v>
      </c>
      <c r="E2" s="2">
        <v>10000000</v>
      </c>
      <c r="F2" s="2" t="s">
        <v>30</v>
      </c>
      <c r="G2" s="2" t="s">
        <v>31</v>
      </c>
      <c r="H2" s="2">
        <v>1457.3</v>
      </c>
      <c r="I2" s="2">
        <v>1.61E-2</v>
      </c>
      <c r="J2" s="2">
        <v>1</v>
      </c>
      <c r="K2" s="2">
        <v>0</v>
      </c>
      <c r="L2" s="2">
        <v>0</v>
      </c>
      <c r="M2" s="2">
        <v>20</v>
      </c>
      <c r="N2" s="2">
        <v>5</v>
      </c>
      <c r="O2" s="2">
        <v>15</v>
      </c>
      <c r="P2" s="2" t="s">
        <v>24</v>
      </c>
    </row>
    <row r="3" spans="1:16" x14ac:dyDescent="0.2">
      <c r="A3" s="1" t="s">
        <v>99</v>
      </c>
      <c r="B3" s="2" t="s">
        <v>100</v>
      </c>
      <c r="C3" s="2" t="s">
        <v>156</v>
      </c>
      <c r="D3" s="2">
        <v>10000000</v>
      </c>
      <c r="E3" s="5">
        <v>1E+16</v>
      </c>
      <c r="F3" s="2" t="s">
        <v>30</v>
      </c>
      <c r="G3" s="2" t="s">
        <v>31</v>
      </c>
      <c r="H3" s="2">
        <v>1457.3</v>
      </c>
      <c r="I3" s="2">
        <v>1.61E-2</v>
      </c>
      <c r="J3" s="2">
        <v>1</v>
      </c>
      <c r="K3" s="2">
        <v>0</v>
      </c>
      <c r="L3" s="2">
        <v>0</v>
      </c>
      <c r="M3" s="2">
        <v>20</v>
      </c>
      <c r="N3" s="2">
        <v>5</v>
      </c>
      <c r="O3" s="2">
        <v>15</v>
      </c>
      <c r="P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photovoltaic_panels</vt:lpstr>
      <vt:lpstr>solar_thermal_panels</vt:lpstr>
      <vt:lpstr>photovoltaic_thermal_panels</vt:lpstr>
      <vt:lpstr>gas_boilers</vt:lpstr>
      <vt:lpstr>gas_cogen</vt:lpstr>
      <vt:lpstr>fuel_cells</vt:lpstr>
      <vt:lpstr>vapour_compression_chillers</vt:lpstr>
      <vt:lpstr>absorption_chillers</vt:lpstr>
      <vt:lpstr>cooling_towers</vt:lpstr>
      <vt:lpstr>heat_exchangers</vt:lpstr>
      <vt:lpstr>bore_holes</vt:lpstr>
      <vt:lpstr>heat_pumps</vt:lpstr>
      <vt:lpstr>hydraulic_pumps</vt:lpstr>
      <vt:lpstr>thermal_energy_storage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2021-09-30T08:03:11Z</dcterms:created>
  <dcterms:modified xsi:type="dcterms:W3CDTF">2022-11-29T02:12:52Z</dcterms:modified>
</cp:coreProperties>
</file>