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FESSIONAL\University of Ruhuna\Financial Mathematics &amp; Industrial Statistics\1 YEAR\1 YEAR - SEMESTER 01\FINANCIAL MANAGEMENT(MFM1132)\Group Assignment\"/>
    </mc:Choice>
  </mc:AlternateContent>
  <xr:revisionPtr revIDLastSave="0" documentId="13_ncr:1_{030136F6-F86B-4C45-BED8-39324DF7375A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Group members details" sheetId="6" r:id="rId1"/>
    <sheet name="9 Selected Companies" sheetId="2" r:id="rId2"/>
    <sheet name="Risk vs Return graph" sheetId="3" r:id="rId3"/>
    <sheet name="Correlation Matrix" sheetId="4" r:id="rId4"/>
    <sheet name="Portfolio" sheetId="5" r:id="rId5"/>
  </sheets>
  <calcPr calcId="191028"/>
</workbook>
</file>

<file path=xl/calcChain.xml><?xml version="1.0" encoding="utf-8"?>
<calcChain xmlns="http://schemas.openxmlformats.org/spreadsheetml/2006/main">
  <c r="M5" i="5" l="1"/>
  <c r="L5" i="5"/>
  <c r="L7" i="5"/>
  <c r="L8" i="5"/>
  <c r="L9" i="5"/>
  <c r="L10" i="5"/>
  <c r="L11" i="5"/>
  <c r="L12" i="5"/>
  <c r="L13" i="5"/>
  <c r="L14" i="5"/>
  <c r="L6" i="5"/>
  <c r="G8" i="5"/>
  <c r="M6" i="5" l="1"/>
  <c r="M7" i="5"/>
  <c r="M8" i="5"/>
  <c r="M9" i="5"/>
  <c r="M10" i="5"/>
  <c r="M11" i="5"/>
  <c r="M12" i="5"/>
  <c r="M13" i="5"/>
  <c r="M14" i="5"/>
  <c r="S62" i="2"/>
  <c r="T62" i="2" s="1"/>
  <c r="S61" i="2"/>
  <c r="T61" i="2" s="1"/>
  <c r="S60" i="2"/>
  <c r="T60" i="2" s="1"/>
  <c r="S59" i="2"/>
  <c r="T59" i="2" s="1"/>
  <c r="S58" i="2"/>
  <c r="T58" i="2" s="1"/>
  <c r="S57" i="2"/>
  <c r="T57" i="2" s="1"/>
  <c r="S56" i="2"/>
  <c r="T56" i="2" s="1"/>
  <c r="S55" i="2"/>
  <c r="T55" i="2" s="1"/>
  <c r="S54" i="2"/>
  <c r="T54" i="2" s="1"/>
  <c r="S53" i="2"/>
  <c r="T53" i="2" s="1"/>
  <c r="S52" i="2"/>
  <c r="T52" i="2" s="1"/>
  <c r="S39" i="2"/>
  <c r="T39" i="2" s="1"/>
  <c r="S38" i="2"/>
  <c r="T38" i="2" s="1"/>
  <c r="S37" i="2"/>
  <c r="T37" i="2" s="1"/>
  <c r="S36" i="2"/>
  <c r="T36" i="2" s="1"/>
  <c r="S35" i="2"/>
  <c r="T35" i="2" s="1"/>
  <c r="S34" i="2"/>
  <c r="T34" i="2" s="1"/>
  <c r="S33" i="2"/>
  <c r="T33" i="2" s="1"/>
  <c r="S32" i="2"/>
  <c r="T32" i="2" s="1"/>
  <c r="S31" i="2"/>
  <c r="T31" i="2" s="1"/>
  <c r="S30" i="2"/>
  <c r="T30" i="2" s="1"/>
  <c r="S29" i="2"/>
  <c r="T29" i="2" s="1"/>
  <c r="K62" i="2"/>
  <c r="L62" i="2" s="1"/>
  <c r="K61" i="2"/>
  <c r="L61" i="2" s="1"/>
  <c r="K60" i="2"/>
  <c r="L60" i="2" s="1"/>
  <c r="K59" i="2"/>
  <c r="L59" i="2" s="1"/>
  <c r="K58" i="2"/>
  <c r="L58" i="2" s="1"/>
  <c r="K57" i="2"/>
  <c r="L57" i="2" s="1"/>
  <c r="K56" i="2"/>
  <c r="L56" i="2" s="1"/>
  <c r="K55" i="2"/>
  <c r="L55" i="2" s="1"/>
  <c r="K54" i="2"/>
  <c r="L54" i="2" s="1"/>
  <c r="K53" i="2"/>
  <c r="L53" i="2" s="1"/>
  <c r="K52" i="2"/>
  <c r="L52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K39" i="2"/>
  <c r="L39" i="2" s="1"/>
  <c r="K38" i="2"/>
  <c r="L38" i="2" s="1"/>
  <c r="K37" i="2"/>
  <c r="L37" i="2" s="1"/>
  <c r="K36" i="2"/>
  <c r="L36" i="2" s="1"/>
  <c r="K35" i="2"/>
  <c r="L35" i="2" s="1"/>
  <c r="K34" i="2"/>
  <c r="L34" i="2" s="1"/>
  <c r="K33" i="2"/>
  <c r="L33" i="2" s="1"/>
  <c r="K32" i="2"/>
  <c r="L32" i="2" s="1"/>
  <c r="K31" i="2"/>
  <c r="L31" i="2" s="1"/>
  <c r="K30" i="2"/>
  <c r="L30" i="2" s="1"/>
  <c r="K29" i="2"/>
  <c r="L29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S16" i="2"/>
  <c r="T16" i="2" s="1"/>
  <c r="S15" i="2"/>
  <c r="T15" i="2" s="1"/>
  <c r="S14" i="2"/>
  <c r="T14" i="2" s="1"/>
  <c r="S13" i="2"/>
  <c r="T13" i="2" s="1"/>
  <c r="S12" i="2"/>
  <c r="T12" i="2" s="1"/>
  <c r="S11" i="2"/>
  <c r="T11" i="2" s="1"/>
  <c r="S10" i="2"/>
  <c r="T10" i="2" s="1"/>
  <c r="S9" i="2"/>
  <c r="T9" i="2" s="1"/>
  <c r="S8" i="2"/>
  <c r="T8" i="2" s="1"/>
  <c r="S7" i="2"/>
  <c r="T7" i="2" s="1"/>
  <c r="S6" i="2"/>
  <c r="T6" i="2" s="1"/>
  <c r="K6" i="2"/>
  <c r="L6" i="2" s="1"/>
  <c r="K16" i="2"/>
  <c r="L16" i="2" s="1"/>
  <c r="K15" i="2"/>
  <c r="L15" i="2" s="1"/>
  <c r="K14" i="2"/>
  <c r="L14" i="2" s="1"/>
  <c r="K13" i="2"/>
  <c r="L13" i="2" s="1"/>
  <c r="K12" i="2"/>
  <c r="L12" i="2" s="1"/>
  <c r="K11" i="2"/>
  <c r="L11" i="2" s="1"/>
  <c r="K10" i="2"/>
  <c r="L10" i="2" s="1"/>
  <c r="K9" i="2"/>
  <c r="L9" i="2" s="1"/>
  <c r="K8" i="2"/>
  <c r="L8" i="2" s="1"/>
  <c r="K7" i="2"/>
  <c r="L7" i="2" s="1"/>
  <c r="L17" i="2" l="1"/>
  <c r="M7" i="2" s="1"/>
  <c r="M8" i="2"/>
  <c r="M9" i="2"/>
  <c r="M10" i="2"/>
  <c r="M11" i="2"/>
  <c r="M12" i="2"/>
  <c r="M13" i="2"/>
  <c r="M14" i="2"/>
  <c r="M15" i="2"/>
  <c r="M16" i="2"/>
  <c r="M6" i="2"/>
  <c r="N6" i="2" s="1"/>
  <c r="T63" i="2"/>
  <c r="T40" i="2"/>
  <c r="L63" i="2"/>
  <c r="D63" i="2"/>
  <c r="L40" i="2"/>
  <c r="D40" i="2"/>
  <c r="T17" i="2"/>
  <c r="N13" i="2"/>
  <c r="N10" i="2"/>
  <c r="N7" i="2"/>
  <c r="N14" i="2"/>
  <c r="N11" i="2"/>
  <c r="N15" i="2"/>
  <c r="N9" i="2"/>
  <c r="N16" i="2"/>
  <c r="N8" i="2"/>
  <c r="N12" i="2"/>
  <c r="U6" i="2" l="1"/>
  <c r="V6" i="2" s="1"/>
  <c r="U7" i="2"/>
  <c r="V7" i="2" s="1"/>
  <c r="U8" i="2"/>
  <c r="V8" i="2" s="1"/>
  <c r="U9" i="2"/>
  <c r="V9" i="2" s="1"/>
  <c r="U10" i="2"/>
  <c r="V10" i="2" s="1"/>
  <c r="U11" i="2"/>
  <c r="V11" i="2" s="1"/>
  <c r="U12" i="2"/>
  <c r="V12" i="2" s="1"/>
  <c r="U13" i="2"/>
  <c r="V13" i="2" s="1"/>
  <c r="U14" i="2"/>
  <c r="V14" i="2" s="1"/>
  <c r="U15" i="2"/>
  <c r="V15" i="2" s="1"/>
  <c r="U16" i="2"/>
  <c r="V16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M29" i="2"/>
  <c r="N29" i="2" s="1"/>
  <c r="M30" i="2"/>
  <c r="N30" i="2" s="1"/>
  <c r="M31" i="2"/>
  <c r="N31" i="2" s="1"/>
  <c r="M32" i="2"/>
  <c r="N32" i="2" s="1"/>
  <c r="M33" i="2"/>
  <c r="N33" i="2" s="1"/>
  <c r="M34" i="2"/>
  <c r="N34" i="2" s="1"/>
  <c r="M35" i="2"/>
  <c r="N35" i="2" s="1"/>
  <c r="M36" i="2"/>
  <c r="N36" i="2" s="1"/>
  <c r="M37" i="2"/>
  <c r="N37" i="2" s="1"/>
  <c r="M38" i="2"/>
  <c r="N38" i="2" s="1"/>
  <c r="M39" i="2"/>
  <c r="N39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M52" i="2"/>
  <c r="N52" i="2" s="1"/>
  <c r="M53" i="2"/>
  <c r="N53" i="2" s="1"/>
  <c r="M54" i="2"/>
  <c r="N54" i="2" s="1"/>
  <c r="M55" i="2"/>
  <c r="N55" i="2" s="1"/>
  <c r="M56" i="2"/>
  <c r="N56" i="2" s="1"/>
  <c r="M57" i="2"/>
  <c r="N57" i="2" s="1"/>
  <c r="M58" i="2"/>
  <c r="N58" i="2" s="1"/>
  <c r="M59" i="2"/>
  <c r="N59" i="2" s="1"/>
  <c r="M60" i="2"/>
  <c r="N60" i="2" s="1"/>
  <c r="M61" i="2"/>
  <c r="N61" i="2" s="1"/>
  <c r="M62" i="2"/>
  <c r="N62" i="2" s="1"/>
  <c r="U29" i="2"/>
  <c r="V29" i="2" s="1"/>
  <c r="U30" i="2"/>
  <c r="V30" i="2" s="1"/>
  <c r="U31" i="2"/>
  <c r="V31" i="2" s="1"/>
  <c r="U32" i="2"/>
  <c r="V32" i="2" s="1"/>
  <c r="U33" i="2"/>
  <c r="V33" i="2" s="1"/>
  <c r="U34" i="2"/>
  <c r="V34" i="2" s="1"/>
  <c r="U35" i="2"/>
  <c r="V35" i="2" s="1"/>
  <c r="U36" i="2"/>
  <c r="V36" i="2" s="1"/>
  <c r="U37" i="2"/>
  <c r="V37" i="2" s="1"/>
  <c r="U38" i="2"/>
  <c r="V38" i="2" s="1"/>
  <c r="U39" i="2"/>
  <c r="V39" i="2" s="1"/>
  <c r="U52" i="2"/>
  <c r="V52" i="2" s="1"/>
  <c r="U53" i="2"/>
  <c r="V53" i="2" s="1"/>
  <c r="U54" i="2"/>
  <c r="V54" i="2" s="1"/>
  <c r="U55" i="2"/>
  <c r="V55" i="2" s="1"/>
  <c r="U56" i="2"/>
  <c r="V56" i="2" s="1"/>
  <c r="U57" i="2"/>
  <c r="V57" i="2" s="1"/>
  <c r="U58" i="2"/>
  <c r="V58" i="2" s="1"/>
  <c r="U59" i="2"/>
  <c r="V59" i="2" s="1"/>
  <c r="U60" i="2"/>
  <c r="V60" i="2" s="1"/>
  <c r="U61" i="2"/>
  <c r="V61" i="2" s="1"/>
  <c r="U62" i="2"/>
  <c r="V62" i="2" s="1"/>
  <c r="V63" i="2"/>
  <c r="V64" i="2" s="1"/>
  <c r="V65" i="2" s="1"/>
  <c r="F63" i="2"/>
  <c r="F64" i="2" s="1"/>
  <c r="F65" i="2" s="1"/>
  <c r="V40" i="2"/>
  <c r="V41" i="2" s="1"/>
  <c r="V42" i="2" s="1"/>
  <c r="N40" i="2"/>
  <c r="N41" i="2" s="1"/>
  <c r="N42" i="2" s="1"/>
  <c r="F40" i="2"/>
  <c r="F41" i="2" s="1"/>
  <c r="F42" i="2" s="1"/>
  <c r="N17" i="2"/>
  <c r="N18" i="2" s="1"/>
  <c r="N19" i="2" s="1"/>
  <c r="C16" i="2"/>
  <c r="D1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6" i="2"/>
  <c r="D6" i="2" s="1"/>
  <c r="D17" i="2" l="1"/>
  <c r="E6" i="2"/>
  <c r="F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16" i="2"/>
  <c r="F16" i="2" s="1"/>
  <c r="N63" i="2"/>
  <c r="N64" i="2" s="1"/>
  <c r="N65" i="2" s="1"/>
  <c r="V17" i="2"/>
  <c r="V18" i="2" s="1"/>
  <c r="V19" i="2" s="1"/>
  <c r="F17" i="2" l="1"/>
  <c r="F18" i="2" s="1"/>
  <c r="F19" i="2" s="1"/>
</calcChain>
</file>

<file path=xl/sharedStrings.xml><?xml version="1.0" encoding="utf-8"?>
<sst xmlns="http://schemas.openxmlformats.org/spreadsheetml/2006/main" count="298" uniqueCount="75">
  <si>
    <t>FINANCIAL MANAGMENT - GROUP ASSIGNMENT - EXCEL SHEET</t>
  </si>
  <si>
    <t>No.</t>
  </si>
  <si>
    <t>Name</t>
  </si>
  <si>
    <t>Tempory student ID</t>
  </si>
  <si>
    <t>Permenrnt Student Id</t>
  </si>
  <si>
    <t>S.A.C.K. Subasinghe</t>
  </si>
  <si>
    <t>FI/2020/011</t>
  </si>
  <si>
    <t>SC/2020/11790</t>
  </si>
  <si>
    <t>H.H.D. Hisal</t>
  </si>
  <si>
    <t>FI/2020/012</t>
  </si>
  <si>
    <t>SC/2020/11791</t>
  </si>
  <si>
    <t>T.D.D.K.Thantreewaththa</t>
  </si>
  <si>
    <t>FI/2020/022</t>
  </si>
  <si>
    <t>SC/2020/11800</t>
  </si>
  <si>
    <t>THE COLOMBO FORT LAND &amp; BUILDING PLC</t>
  </si>
  <si>
    <t>JANASHAKTHI INSURANCE COMPANY PLC</t>
  </si>
  <si>
    <t>JOHN KEELLS HOTELS PLC</t>
  </si>
  <si>
    <t>Company Id :  CFLB</t>
  </si>
  <si>
    <t>Security Type :  N</t>
  </si>
  <si>
    <t>Sub Type :  0000</t>
  </si>
  <si>
    <t>Company Id :  JINS</t>
  </si>
  <si>
    <t>Company Id :  KHL</t>
  </si>
  <si>
    <t>Short Name :  FORT LAND</t>
  </si>
  <si>
    <t>Short Name : JANASHAKTHI</t>
  </si>
  <si>
    <t xml:space="preserve">Short Name :  KEELLS HOTELS </t>
  </si>
  <si>
    <t>Month</t>
  </si>
  <si>
    <t>Closing (Rs.)</t>
  </si>
  <si>
    <t>Capital Gain (%)</t>
  </si>
  <si>
    <t>Rate of Return (%)</t>
  </si>
  <si>
    <t>Deviation (R-R*)</t>
  </si>
  <si>
    <r>
      <t>(R-R*)</t>
    </r>
    <r>
      <rPr>
        <b/>
        <vertAlign val="superscript"/>
        <sz val="11"/>
        <color theme="4" tint="-0.249977111117893"/>
        <rFont val="Calibri"/>
        <family val="2"/>
        <scheme val="minor"/>
      </rPr>
      <t>2</t>
    </r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</si>
  <si>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</si>
  <si>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</si>
  <si>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</si>
  <si>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</si>
  <si>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</si>
  <si>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</si>
  <si>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</si>
  <si>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</si>
  <si>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</si>
  <si>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</si>
  <si>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</si>
  <si>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</si>
  <si>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Avg.Rate of Return %</t>
  </si>
  <si>
    <t>Sum. Deviation</t>
  </si>
  <si>
    <t>Variation</t>
  </si>
  <si>
    <t>SD</t>
  </si>
  <si>
    <t>HEMAS HOLDINGS PLC</t>
  </si>
  <si>
    <t>NAMUNUKULA PLANTATIONS PLC</t>
  </si>
  <si>
    <t>ABANS ELECTRICALS PLC</t>
  </si>
  <si>
    <t>Company Id:  HHL</t>
  </si>
  <si>
    <t>Company Id :  NAMU</t>
  </si>
  <si>
    <t>Company Id :  ABAN</t>
  </si>
  <si>
    <t>Short Name:  HEMAS HOLDINGS</t>
  </si>
  <si>
    <t>Short Name :  NAMUNUKULA</t>
  </si>
  <si>
    <t>Short Name :  ABANS</t>
  </si>
  <si>
    <t>SRI LANKA TELECOM PLC</t>
  </si>
  <si>
    <t>TANGERINE BEACH HOTELS PLC</t>
  </si>
  <si>
    <t>KELANI TYRES PLC</t>
  </si>
  <si>
    <t>Company Id :  SLTL</t>
  </si>
  <si>
    <t>Company Id :  TANG</t>
  </si>
  <si>
    <t>Company Id :  TYRE</t>
  </si>
  <si>
    <t>Short Name :  TELECOM</t>
  </si>
  <si>
    <t>Short Name :  TANGERINE</t>
  </si>
  <si>
    <t>Short Name :  KELANI TYRES</t>
  </si>
  <si>
    <t>RISK (X)</t>
  </si>
  <si>
    <t>RETURN (Y)</t>
  </si>
  <si>
    <t>Return (%)</t>
  </si>
  <si>
    <t xml:space="preserve">Risk (%) </t>
  </si>
  <si>
    <t>Company 1</t>
  </si>
  <si>
    <t xml:space="preserve">Company 2 </t>
  </si>
  <si>
    <t>Pot. Return (%)</t>
  </si>
  <si>
    <t>Pot. Risk (%)</t>
  </si>
  <si>
    <t>Correlation</t>
  </si>
  <si>
    <t>Covariance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</si>
</sst>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0000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</font>
    <font>
      <sz val="11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4" tint="-0.249977111117893"/>
      <name val="Arial"/>
      <family val="2"/>
    </font>
    <font>
      <b/>
      <sz val="11"/>
      <color theme="4" tint="-0.249977111117893"/>
      <name val="Calibri"/>
      <family val="2"/>
      <scheme val="minor"/>
    </font>
    <font>
      <b/>
      <vertAlign val="superscript"/>
      <sz val="11"/>
      <color theme="4" tint="-0.249977111117893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6000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FF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34">
    <xf numFmtId="0" fontId="0" fillId="0" borderId="0" xfId="0"/>
    <xf numFmtId="0" fontId="5" fillId="0" borderId="3" xfId="0" applyFont="1" applyBorder="1"/>
    <xf numFmtId="43" fontId="5" fillId="0" borderId="3" xfId="1" applyFont="1" applyBorder="1" applyAlignment="1"/>
    <xf numFmtId="164" fontId="0" fillId="0" borderId="3" xfId="0" applyNumberFormat="1" applyBorder="1"/>
    <xf numFmtId="0" fontId="0" fillId="0" borderId="3" xfId="0" applyBorder="1"/>
    <xf numFmtId="0" fontId="7" fillId="0" borderId="0" xfId="0" applyFont="1"/>
    <xf numFmtId="10" fontId="0" fillId="0" borderId="0" xfId="0" applyNumberFormat="1"/>
    <xf numFmtId="0" fontId="4" fillId="2" borderId="17" xfId="0" applyFont="1" applyFill="1" applyBorder="1"/>
    <xf numFmtId="0" fontId="4" fillId="4" borderId="17" xfId="0" applyFont="1" applyFill="1" applyBorder="1"/>
    <xf numFmtId="0" fontId="4" fillId="6" borderId="17" xfId="0" applyFont="1" applyFill="1" applyBorder="1"/>
    <xf numFmtId="0" fontId="4" fillId="9" borderId="3" xfId="0" applyFont="1" applyFill="1" applyBorder="1"/>
    <xf numFmtId="0" fontId="0" fillId="9" borderId="3" xfId="0" applyFill="1" applyBorder="1"/>
    <xf numFmtId="164" fontId="0" fillId="0" borderId="0" xfId="0" applyNumberFormat="1"/>
    <xf numFmtId="0" fontId="0" fillId="9" borderId="1" xfId="0" applyFill="1" applyBorder="1"/>
    <xf numFmtId="0" fontId="0" fillId="9" borderId="13" xfId="0" applyFill="1" applyBorder="1"/>
    <xf numFmtId="43" fontId="5" fillId="0" borderId="19" xfId="1" applyFont="1" applyBorder="1" applyAlignment="1"/>
    <xf numFmtId="164" fontId="0" fillId="10" borderId="3" xfId="0" applyNumberFormat="1" applyFill="1" applyBorder="1"/>
    <xf numFmtId="0" fontId="4" fillId="7" borderId="21" xfId="0" applyFont="1" applyFill="1" applyBorder="1"/>
    <xf numFmtId="0" fontId="4" fillId="5" borderId="23" xfId="0" applyFont="1" applyFill="1" applyBorder="1"/>
    <xf numFmtId="2" fontId="0" fillId="0" borderId="2" xfId="0" applyNumberFormat="1" applyBorder="1"/>
    <xf numFmtId="2" fontId="0" fillId="0" borderId="3" xfId="0" applyNumberFormat="1" applyBorder="1"/>
    <xf numFmtId="0" fontId="4" fillId="3" borderId="24" xfId="0" applyFont="1" applyFill="1" applyBorder="1" applyAlignment="1">
      <alignment horizontal="left"/>
    </xf>
    <xf numFmtId="0" fontId="4" fillId="3" borderId="25" xfId="0" applyFont="1" applyFill="1" applyBorder="1" applyAlignment="1">
      <alignment horizontal="left"/>
    </xf>
    <xf numFmtId="0" fontId="4" fillId="3" borderId="26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5" borderId="18" xfId="0" applyFont="1" applyFill="1" applyBorder="1" applyAlignment="1">
      <alignment horizontal="left"/>
    </xf>
    <xf numFmtId="0" fontId="4" fillId="12" borderId="5" xfId="0" applyFont="1" applyFill="1" applyBorder="1"/>
    <xf numFmtId="0" fontId="4" fillId="12" borderId="6" xfId="0" applyFont="1" applyFill="1" applyBorder="1"/>
    <xf numFmtId="43" fontId="4" fillId="12" borderId="6" xfId="1" applyFont="1" applyFill="1" applyBorder="1" applyAlignment="1"/>
    <xf numFmtId="43" fontId="3" fillId="12" borderId="6" xfId="1" applyFont="1" applyFill="1" applyBorder="1" applyAlignment="1">
      <alignment horizontal="right"/>
    </xf>
    <xf numFmtId="43" fontId="3" fillId="12" borderId="7" xfId="1" applyFont="1" applyFill="1" applyBorder="1" applyAlignment="1">
      <alignment horizontal="right"/>
    </xf>
    <xf numFmtId="0" fontId="4" fillId="12" borderId="8" xfId="0" applyFont="1" applyFill="1" applyBorder="1" applyAlignment="1">
      <alignment horizontal="left"/>
    </xf>
    <xf numFmtId="0" fontId="4" fillId="12" borderId="0" xfId="0" applyFont="1" applyFill="1" applyAlignment="1">
      <alignment horizontal="right"/>
    </xf>
    <xf numFmtId="43" fontId="3" fillId="12" borderId="0" xfId="1" applyFont="1" applyFill="1" applyBorder="1" applyAlignment="1">
      <alignment horizontal="right"/>
    </xf>
    <xf numFmtId="0" fontId="4" fillId="12" borderId="10" xfId="0" applyFont="1" applyFill="1" applyBorder="1" applyAlignment="1">
      <alignment horizontal="left"/>
    </xf>
    <xf numFmtId="0" fontId="4" fillId="12" borderId="11" xfId="0" applyFont="1" applyFill="1" applyBorder="1" applyAlignment="1">
      <alignment horizontal="right"/>
    </xf>
    <xf numFmtId="43" fontId="3" fillId="12" borderId="11" xfId="1" applyFont="1" applyFill="1" applyBorder="1" applyAlignment="1">
      <alignment horizontal="right"/>
    </xf>
    <xf numFmtId="0" fontId="3" fillId="12" borderId="11" xfId="0" applyFont="1" applyFill="1" applyBorder="1" applyAlignment="1">
      <alignment horizontal="right"/>
    </xf>
    <xf numFmtId="43" fontId="3" fillId="12" borderId="12" xfId="1" applyFont="1" applyFill="1" applyBorder="1" applyAlignment="1">
      <alignment horizontal="right"/>
    </xf>
    <xf numFmtId="0" fontId="9" fillId="13" borderId="4" xfId="0" applyFont="1" applyFill="1" applyBorder="1" applyAlignment="1">
      <alignment horizontal="left"/>
    </xf>
    <xf numFmtId="43" fontId="9" fillId="13" borderId="4" xfId="1" applyFont="1" applyFill="1" applyBorder="1" applyAlignment="1">
      <alignment horizontal="right"/>
    </xf>
    <xf numFmtId="0" fontId="10" fillId="13" borderId="4" xfId="0" applyFont="1" applyFill="1" applyBorder="1"/>
    <xf numFmtId="0" fontId="10" fillId="13" borderId="4" xfId="0" applyFont="1" applyFill="1" applyBorder="1" applyAlignment="1">
      <alignment horizontal="center"/>
    </xf>
    <xf numFmtId="0" fontId="4" fillId="12" borderId="10" xfId="0" applyFont="1" applyFill="1" applyBorder="1"/>
    <xf numFmtId="0" fontId="4" fillId="12" borderId="11" xfId="0" applyFont="1" applyFill="1" applyBorder="1"/>
    <xf numFmtId="0" fontId="6" fillId="12" borderId="6" xfId="0" applyFont="1" applyFill="1" applyBorder="1"/>
    <xf numFmtId="0" fontId="6" fillId="12" borderId="7" xfId="0" applyFont="1" applyFill="1" applyBorder="1"/>
    <xf numFmtId="0" fontId="6" fillId="12" borderId="0" xfId="0" applyFont="1" applyFill="1"/>
    <xf numFmtId="0" fontId="6" fillId="12" borderId="11" xfId="0" applyFont="1" applyFill="1" applyBorder="1"/>
    <xf numFmtId="0" fontId="6" fillId="12" borderId="12" xfId="0" applyFont="1" applyFill="1" applyBorder="1"/>
    <xf numFmtId="0" fontId="12" fillId="14" borderId="14" xfId="0" applyFont="1" applyFill="1" applyBorder="1"/>
    <xf numFmtId="164" fontId="0" fillId="15" borderId="3" xfId="0" applyNumberFormat="1" applyFill="1" applyBorder="1"/>
    <xf numFmtId="164" fontId="2" fillId="15" borderId="3" xfId="0" applyNumberFormat="1" applyFont="1" applyFill="1" applyBorder="1"/>
    <xf numFmtId="164" fontId="13" fillId="15" borderId="3" xfId="0" applyNumberFormat="1" applyFont="1" applyFill="1" applyBorder="1"/>
    <xf numFmtId="0" fontId="14" fillId="14" borderId="16" xfId="0" applyFont="1" applyFill="1" applyBorder="1"/>
    <xf numFmtId="0" fontId="14" fillId="14" borderId="3" xfId="0" applyFont="1" applyFill="1" applyBorder="1"/>
    <xf numFmtId="0" fontId="14" fillId="14" borderId="14" xfId="0" applyFont="1" applyFill="1" applyBorder="1"/>
    <xf numFmtId="0" fontId="12" fillId="17" borderId="14" xfId="0" applyFont="1" applyFill="1" applyBorder="1"/>
    <xf numFmtId="0" fontId="14" fillId="17" borderId="16" xfId="0" applyFont="1" applyFill="1" applyBorder="1"/>
    <xf numFmtId="0" fontId="14" fillId="17" borderId="3" xfId="0" applyFont="1" applyFill="1" applyBorder="1"/>
    <xf numFmtId="0" fontId="14" fillId="17" borderId="14" xfId="0" applyFont="1" applyFill="1" applyBorder="1"/>
    <xf numFmtId="0" fontId="15" fillId="0" borderId="0" xfId="0" applyFont="1"/>
    <xf numFmtId="10" fontId="15" fillId="0" borderId="0" xfId="0" applyNumberFormat="1" applyFont="1"/>
    <xf numFmtId="164" fontId="13" fillId="17" borderId="13" xfId="0" applyNumberFormat="1" applyFont="1" applyFill="1" applyBorder="1"/>
    <xf numFmtId="165" fontId="13" fillId="17" borderId="15" xfId="0" applyNumberFormat="1" applyFont="1" applyFill="1" applyBorder="1"/>
    <xf numFmtId="164" fontId="13" fillId="14" borderId="13" xfId="0" applyNumberFormat="1" applyFont="1" applyFill="1" applyBorder="1"/>
    <xf numFmtId="165" fontId="13" fillId="14" borderId="15" xfId="0" applyNumberFormat="1" applyFont="1" applyFill="1" applyBorder="1"/>
    <xf numFmtId="0" fontId="4" fillId="12" borderId="5" xfId="0" applyFont="1" applyFill="1" applyBorder="1" applyAlignment="1">
      <alignment horizontal="left"/>
    </xf>
    <xf numFmtId="0" fontId="4" fillId="12" borderId="0" xfId="0" applyFont="1" applyFill="1"/>
    <xf numFmtId="15" fontId="4" fillId="12" borderId="6" xfId="0" applyNumberFormat="1" applyFont="1" applyFill="1" applyBorder="1"/>
    <xf numFmtId="0" fontId="16" fillId="12" borderId="6" xfId="0" applyFont="1" applyFill="1" applyBorder="1"/>
    <xf numFmtId="0" fontId="16" fillId="12" borderId="7" xfId="0" applyFont="1" applyFill="1" applyBorder="1"/>
    <xf numFmtId="0" fontId="2" fillId="12" borderId="0" xfId="0" applyFont="1" applyFill="1"/>
    <xf numFmtId="0" fontId="16" fillId="12" borderId="11" xfId="0" applyFont="1" applyFill="1" applyBorder="1"/>
    <xf numFmtId="0" fontId="16" fillId="12" borderId="12" xfId="0" applyFont="1" applyFill="1" applyBorder="1"/>
    <xf numFmtId="164" fontId="0" fillId="10" borderId="2" xfId="0" applyNumberFormat="1" applyFill="1" applyBorder="1"/>
    <xf numFmtId="164" fontId="0" fillId="10" borderId="4" xfId="0" applyNumberFormat="1" applyFill="1" applyBorder="1"/>
    <xf numFmtId="164" fontId="0" fillId="10" borderId="19" xfId="0" applyNumberFormat="1" applyFill="1" applyBorder="1"/>
    <xf numFmtId="0" fontId="8" fillId="18" borderId="3" xfId="0" applyFont="1" applyFill="1" applyBorder="1"/>
    <xf numFmtId="164" fontId="0" fillId="15" borderId="13" xfId="0" applyNumberFormat="1" applyFill="1" applyBorder="1"/>
    <xf numFmtId="164" fontId="0" fillId="15" borderId="2" xfId="0" applyNumberFormat="1" applyFill="1" applyBorder="1"/>
    <xf numFmtId="0" fontId="8" fillId="18" borderId="3" xfId="0" applyFont="1" applyFill="1" applyBorder="1" applyAlignment="1">
      <alignment horizontal="center" vertical="center"/>
    </xf>
    <xf numFmtId="0" fontId="8" fillId="18" borderId="15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left"/>
    </xf>
    <xf numFmtId="0" fontId="4" fillId="6" borderId="32" xfId="0" applyFont="1" applyFill="1" applyBorder="1" applyAlignment="1">
      <alignment horizontal="left"/>
    </xf>
    <xf numFmtId="0" fontId="4" fillId="7" borderId="28" xfId="0" applyFont="1" applyFill="1" applyBorder="1" applyAlignment="1">
      <alignment horizontal="left"/>
    </xf>
    <xf numFmtId="0" fontId="4" fillId="7" borderId="29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164" fontId="0" fillId="8" borderId="2" xfId="0" applyNumberFormat="1" applyFill="1" applyBorder="1" applyAlignment="1">
      <alignment horizontal="center" vertical="center"/>
    </xf>
    <xf numFmtId="164" fontId="0" fillId="10" borderId="3" xfId="0" applyNumberFormat="1" applyFill="1" applyBorder="1" applyAlignment="1">
      <alignment horizontal="center" vertical="center"/>
    </xf>
    <xf numFmtId="164" fontId="0" fillId="8" borderId="3" xfId="0" applyNumberFormat="1" applyFill="1" applyBorder="1" applyAlignment="1">
      <alignment horizontal="center" vertical="center"/>
    </xf>
    <xf numFmtId="164" fontId="6" fillId="8" borderId="3" xfId="0" applyNumberFormat="1" applyFont="1" applyFill="1" applyBorder="1" applyAlignment="1">
      <alignment horizontal="center" vertical="center"/>
    </xf>
    <xf numFmtId="164" fontId="6" fillId="8" borderId="22" xfId="0" applyNumberFormat="1" applyFont="1" applyFill="1" applyBorder="1" applyAlignment="1">
      <alignment horizontal="center" vertical="center"/>
    </xf>
    <xf numFmtId="164" fontId="0" fillId="10" borderId="0" xfId="0" applyNumberFormat="1" applyFill="1" applyAlignment="1">
      <alignment horizontal="center" vertical="center"/>
    </xf>
    <xf numFmtId="164" fontId="6" fillId="8" borderId="13" xfId="0" applyNumberFormat="1" applyFont="1" applyFill="1" applyBorder="1" applyAlignment="1">
      <alignment horizontal="center" vertical="center"/>
    </xf>
    <xf numFmtId="164" fontId="6" fillId="8" borderId="2" xfId="0" applyNumberFormat="1" applyFont="1" applyFill="1" applyBorder="1" applyAlignment="1">
      <alignment horizontal="center" vertical="center"/>
    </xf>
    <xf numFmtId="0" fontId="4" fillId="3" borderId="19" xfId="0" applyFont="1" applyFill="1" applyBorder="1"/>
    <xf numFmtId="0" fontId="0" fillId="0" borderId="27" xfId="0" applyBorder="1"/>
    <xf numFmtId="164" fontId="0" fillId="15" borderId="3" xfId="0" applyNumberFormat="1" applyFill="1" applyBorder="1" applyAlignment="1">
      <alignment horizontal="center" vertical="center"/>
    </xf>
    <xf numFmtId="164" fontId="0" fillId="11" borderId="3" xfId="0" applyNumberFormat="1" applyFill="1" applyBorder="1" applyAlignment="1">
      <alignment horizontal="center" vertical="center"/>
    </xf>
    <xf numFmtId="0" fontId="4" fillId="19" borderId="17" xfId="0" applyFont="1" applyFill="1" applyBorder="1"/>
    <xf numFmtId="0" fontId="4" fillId="20" borderId="17" xfId="0" applyFont="1" applyFill="1" applyBorder="1"/>
    <xf numFmtId="0" fontId="4" fillId="21" borderId="19" xfId="0" applyFont="1" applyFill="1" applyBorder="1"/>
    <xf numFmtId="164" fontId="2" fillId="24" borderId="3" xfId="0" applyNumberFormat="1" applyFont="1" applyFill="1" applyBorder="1"/>
    <xf numFmtId="164" fontId="2" fillId="23" borderId="13" xfId="0" applyNumberFormat="1" applyFont="1" applyFill="1" applyBorder="1"/>
    <xf numFmtId="164" fontId="2" fillId="23" borderId="3" xfId="0" applyNumberFormat="1" applyFont="1" applyFill="1" applyBorder="1"/>
    <xf numFmtId="164" fontId="2" fillId="23" borderId="2" xfId="0" applyNumberFormat="1" applyFont="1" applyFill="1" applyBorder="1"/>
    <xf numFmtId="0" fontId="0" fillId="22" borderId="3" xfId="0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43" fontId="4" fillId="12" borderId="0" xfId="1" applyFont="1" applyFill="1" applyBorder="1" applyAlignment="1">
      <alignment horizontal="center"/>
    </xf>
    <xf numFmtId="43" fontId="4" fillId="12" borderId="9" xfId="1" applyFont="1" applyFill="1" applyBorder="1" applyAlignment="1">
      <alignment horizontal="center"/>
    </xf>
    <xf numFmtId="43" fontId="4" fillId="12" borderId="20" xfId="1" applyFont="1" applyFill="1" applyBorder="1" applyAlignment="1">
      <alignment horizontal="center"/>
    </xf>
    <xf numFmtId="0" fontId="17" fillId="16" borderId="1" xfId="0" applyFont="1" applyFill="1" applyBorder="1" applyAlignment="1">
      <alignment horizontal="left"/>
    </xf>
    <xf numFmtId="0" fontId="17" fillId="16" borderId="18" xfId="0" applyFont="1" applyFill="1" applyBorder="1" applyAlignment="1">
      <alignment horizontal="left"/>
    </xf>
    <xf numFmtId="0" fontId="4" fillId="19" borderId="1" xfId="0" applyFont="1" applyFill="1" applyBorder="1" applyAlignment="1">
      <alignment horizontal="left"/>
    </xf>
    <xf numFmtId="0" fontId="4" fillId="19" borderId="18" xfId="0" applyFont="1" applyFill="1" applyBorder="1" applyAlignment="1">
      <alignment horizontal="left"/>
    </xf>
    <xf numFmtId="0" fontId="4" fillId="19" borderId="33" xfId="0" applyFont="1" applyFill="1" applyBorder="1" applyAlignment="1">
      <alignment horizontal="left"/>
    </xf>
    <xf numFmtId="0" fontId="4" fillId="20" borderId="1" xfId="0" applyFont="1" applyFill="1" applyBorder="1" applyAlignment="1">
      <alignment horizontal="left"/>
    </xf>
    <xf numFmtId="0" fontId="4" fillId="20" borderId="18" xfId="0" applyFont="1" applyFill="1" applyBorder="1" applyAlignment="1">
      <alignment horizontal="left"/>
    </xf>
    <xf numFmtId="0" fontId="4" fillId="20" borderId="2" xfId="0" applyFont="1" applyFill="1" applyBorder="1" applyAlignment="1">
      <alignment horizontal="left"/>
    </xf>
    <xf numFmtId="0" fontId="4" fillId="21" borderId="30" xfId="0" applyFont="1" applyFill="1" applyBorder="1" applyAlignment="1">
      <alignment horizontal="left"/>
    </xf>
    <xf numFmtId="0" fontId="4" fillId="21" borderId="31" xfId="0" applyFont="1" applyFill="1" applyBorder="1" applyAlignment="1">
      <alignment horizontal="left"/>
    </xf>
    <xf numFmtId="0" fontId="4" fillId="21" borderId="32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8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4" borderId="18" xfId="0" applyFont="1" applyFill="1" applyBorder="1" applyAlignment="1">
      <alignment horizontal="left"/>
    </xf>
    <xf numFmtId="0" fontId="4" fillId="4" borderId="33" xfId="0" applyFont="1" applyFill="1" applyBorder="1" applyAlignment="1">
      <alignment horizontal="left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0" fillId="22" borderId="1" xfId="0" applyFill="1" applyBorder="1" applyAlignment="1">
      <alignment horizontal="center"/>
    </xf>
    <xf numFmtId="0" fontId="0" fillId="22" borderId="2" xfId="0" applyFill="1" applyBorder="1" applyAlignment="1">
      <alignment horizontal="center"/>
    </xf>
    <xf numFmtId="0" fontId="18" fillId="12" borderId="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FFCCFF"/>
      <color rgb="FFFF7C80"/>
      <color rgb="FFFFFFFF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Risk vs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'Risk vs Return graph'!$B$3</c:f>
              <c:strCache>
                <c:ptCount val="1"/>
                <c:pt idx="0">
                  <c:v>THE COLOMBO FORT LAND &amp; BUILDING PLC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'Risk vs Return graph'!$F$3</c:f>
              <c:numCache>
                <c:formatCode>0.000</c:formatCode>
                <c:ptCount val="1"/>
                <c:pt idx="0">
                  <c:v>11.048297996388392</c:v>
                </c:pt>
              </c:numCache>
            </c:numRef>
          </c:xVal>
          <c:yVal>
            <c:numRef>
              <c:f>'Risk vs Return graph'!$G$3</c:f>
              <c:numCache>
                <c:formatCode>0.000</c:formatCode>
                <c:ptCount val="1"/>
                <c:pt idx="0">
                  <c:v>-1.0482878179021604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74-4FA0-9596-BE0A67FC9885}"/>
            </c:ext>
          </c:extLst>
        </c:ser>
        <c:ser>
          <c:idx val="1"/>
          <c:order val="1"/>
          <c:tx>
            <c:strRef>
              <c:f>'Risk vs Return graph'!$B$4</c:f>
              <c:strCache>
                <c:ptCount val="1"/>
                <c:pt idx="0">
                  <c:v>JANASHAKTHI INSURANCE COMPANY PLC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'Risk vs Return graph'!$F$4</c:f>
              <c:numCache>
                <c:formatCode>0.000</c:formatCode>
                <c:ptCount val="1"/>
                <c:pt idx="0">
                  <c:v>10.645740946341814</c:v>
                </c:pt>
              </c:numCache>
            </c:numRef>
          </c:xVal>
          <c:yVal>
            <c:numRef>
              <c:f>'Risk vs Return graph'!$G$4</c:f>
              <c:numCache>
                <c:formatCode>0.000</c:formatCode>
                <c:ptCount val="1"/>
                <c:pt idx="0">
                  <c:v>1.4677424818360785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74-4FA0-9596-BE0A67FC9885}"/>
            </c:ext>
          </c:extLst>
        </c:ser>
        <c:ser>
          <c:idx val="2"/>
          <c:order val="2"/>
          <c:tx>
            <c:strRef>
              <c:f>'Risk vs Return graph'!$B$5</c:f>
              <c:strCache>
                <c:ptCount val="1"/>
                <c:pt idx="0">
                  <c:v>JOHN KEELLS HOTELS PLC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'Risk vs Return graph'!$F$5</c:f>
              <c:numCache>
                <c:formatCode>0.000</c:formatCode>
                <c:ptCount val="1"/>
                <c:pt idx="0">
                  <c:v>8.2349562842718473</c:v>
                </c:pt>
              </c:numCache>
            </c:numRef>
          </c:xVal>
          <c:yVal>
            <c:numRef>
              <c:f>'Risk vs Return graph'!$G$5</c:f>
              <c:numCache>
                <c:formatCode>0.000</c:formatCode>
                <c:ptCount val="1"/>
                <c:pt idx="0">
                  <c:v>4.3377920032752266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74-4FA0-9596-BE0A67FC9885}"/>
            </c:ext>
          </c:extLst>
        </c:ser>
        <c:ser>
          <c:idx val="3"/>
          <c:order val="3"/>
          <c:tx>
            <c:strRef>
              <c:f>'Risk vs Return graph'!$B$6</c:f>
              <c:strCache>
                <c:ptCount val="1"/>
                <c:pt idx="0">
                  <c:v>HEMAS HOLDINGS PLC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'Risk vs Return graph'!$F$6</c:f>
              <c:numCache>
                <c:formatCode>0.000</c:formatCode>
                <c:ptCount val="1"/>
                <c:pt idx="0">
                  <c:v>9.7174701133270798</c:v>
                </c:pt>
              </c:numCache>
            </c:numRef>
          </c:xVal>
          <c:yVal>
            <c:numRef>
              <c:f>'Risk vs Return graph'!$G$6</c:f>
              <c:numCache>
                <c:formatCode>0.000</c:formatCode>
                <c:ptCount val="1"/>
                <c:pt idx="0">
                  <c:v>-0.15904048525185657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74-4FA0-9596-BE0A67FC9885}"/>
            </c:ext>
          </c:extLst>
        </c:ser>
        <c:ser>
          <c:idx val="4"/>
          <c:order val="4"/>
          <c:tx>
            <c:strRef>
              <c:f>'Risk vs Return graph'!$B$7</c:f>
              <c:strCache>
                <c:ptCount val="1"/>
                <c:pt idx="0">
                  <c:v>NAMUNUKULA PLANTATIONS PLC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'Risk vs Return graph'!$F$7</c:f>
              <c:numCache>
                <c:formatCode>0.000</c:formatCode>
                <c:ptCount val="1"/>
                <c:pt idx="0">
                  <c:v>5.8378577366396804</c:v>
                </c:pt>
              </c:numCache>
            </c:numRef>
          </c:xVal>
          <c:yVal>
            <c:numRef>
              <c:f>'Risk vs Return graph'!$G$7</c:f>
              <c:numCache>
                <c:formatCode>0.000</c:formatCode>
                <c:ptCount val="1"/>
                <c:pt idx="0">
                  <c:v>2.4655740021262065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A74-4FA0-9596-BE0A67FC9885}"/>
            </c:ext>
          </c:extLst>
        </c:ser>
        <c:ser>
          <c:idx val="5"/>
          <c:order val="5"/>
          <c:tx>
            <c:strRef>
              <c:f>'Risk vs Return graph'!$B$8</c:f>
              <c:strCache>
                <c:ptCount val="1"/>
                <c:pt idx="0">
                  <c:v>ABANS ELECTRICALS PLC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'Risk vs Return graph'!$F$8</c:f>
              <c:numCache>
                <c:formatCode>0.000</c:formatCode>
                <c:ptCount val="1"/>
                <c:pt idx="0">
                  <c:v>12.958686970306532</c:v>
                </c:pt>
              </c:numCache>
            </c:numRef>
          </c:xVal>
          <c:yVal>
            <c:numRef>
              <c:f>'Risk vs Return graph'!$G$8</c:f>
              <c:numCache>
                <c:formatCode>0.000</c:formatCode>
                <c:ptCount val="1"/>
                <c:pt idx="0">
                  <c:v>5.3646259692110156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A74-4FA0-9596-BE0A67FC9885}"/>
            </c:ext>
          </c:extLst>
        </c:ser>
        <c:ser>
          <c:idx val="6"/>
          <c:order val="6"/>
          <c:tx>
            <c:strRef>
              <c:f>'Risk vs Return graph'!$B$9</c:f>
              <c:strCache>
                <c:ptCount val="1"/>
                <c:pt idx="0">
                  <c:v>SRI LANKA TELECOM PLC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'Risk vs Return graph'!$F$9</c:f>
              <c:numCache>
                <c:formatCode>0.000</c:formatCode>
                <c:ptCount val="1"/>
                <c:pt idx="0">
                  <c:v>9.8434798096640179</c:v>
                </c:pt>
              </c:numCache>
            </c:numRef>
          </c:xVal>
          <c:yVal>
            <c:numRef>
              <c:f>'Risk vs Return graph'!$G$9</c:f>
              <c:numCache>
                <c:formatCode>0.000</c:formatCode>
                <c:ptCount val="1"/>
                <c:pt idx="0">
                  <c:v>3.4101691704705739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A74-4FA0-9596-BE0A67FC9885}"/>
            </c:ext>
          </c:extLst>
        </c:ser>
        <c:ser>
          <c:idx val="7"/>
          <c:order val="7"/>
          <c:tx>
            <c:strRef>
              <c:f>'Risk vs Return graph'!$B$10</c:f>
              <c:strCache>
                <c:ptCount val="1"/>
                <c:pt idx="0">
                  <c:v>TANGERINE BEACH HOTELS PLC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'Risk vs Return graph'!$F$10</c:f>
              <c:numCache>
                <c:formatCode>0.000</c:formatCode>
                <c:ptCount val="1"/>
                <c:pt idx="0">
                  <c:v>5.9170635537676812</c:v>
                </c:pt>
              </c:numCache>
            </c:numRef>
          </c:xVal>
          <c:yVal>
            <c:numRef>
              <c:f>'Risk vs Return graph'!$G$10</c:f>
              <c:numCache>
                <c:formatCode>0.000</c:formatCode>
                <c:ptCount val="1"/>
                <c:pt idx="0">
                  <c:v>-0.25665981988108866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A74-4FA0-9596-BE0A67FC9885}"/>
            </c:ext>
          </c:extLst>
        </c:ser>
        <c:ser>
          <c:idx val="8"/>
          <c:order val="8"/>
          <c:tx>
            <c:strRef>
              <c:f>'Risk vs Return graph'!$B$11</c:f>
              <c:strCache>
                <c:ptCount val="1"/>
                <c:pt idx="0">
                  <c:v>KELANI TYRES PLC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'Risk vs Return graph'!$F$11</c:f>
              <c:numCache>
                <c:formatCode>0.000</c:formatCode>
                <c:ptCount val="1"/>
                <c:pt idx="0">
                  <c:v>9.9398401459391703</c:v>
                </c:pt>
              </c:numCache>
            </c:numRef>
          </c:xVal>
          <c:yVal>
            <c:numRef>
              <c:f>'Risk vs Return graph'!$G$11</c:f>
              <c:numCache>
                <c:formatCode>0.000</c:formatCode>
                <c:ptCount val="1"/>
                <c:pt idx="0">
                  <c:v>3.4509542784185072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A74-4FA0-9596-BE0A67FC9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228656"/>
        <c:axId val="1718227824"/>
      </c:scatterChart>
      <c:valAx>
        <c:axId val="171822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Risk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227824"/>
        <c:crosses val="autoZero"/>
        <c:crossBetween val="midCat"/>
      </c:valAx>
      <c:valAx>
        <c:axId val="1718227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Return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22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Efficient Frontier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Portfolio!$M$5:$M$14</c:f>
              <c:numCache>
                <c:formatCode>0.000</c:formatCode>
                <c:ptCount val="10"/>
                <c:pt idx="0">
                  <c:v>7.8039673586818443</c:v>
                </c:pt>
                <c:pt idx="1">
                  <c:v>7.4010673789419146</c:v>
                </c:pt>
                <c:pt idx="2">
                  <c:v>7.0310867183293757</c:v>
                </c:pt>
                <c:pt idx="3">
                  <c:v>6.6994815332576696</c:v>
                </c:pt>
                <c:pt idx="4">
                  <c:v>6.4122083145369277</c:v>
                </c:pt>
                <c:pt idx="5">
                  <c:v>6.1754569389103207</c:v>
                </c:pt>
                <c:pt idx="6">
                  <c:v>5.9952157275962898</c:v>
                </c:pt>
                <c:pt idx="7">
                  <c:v>5.8766865764019922</c:v>
                </c:pt>
                <c:pt idx="8">
                  <c:v>5.8236388018894152</c:v>
                </c:pt>
                <c:pt idx="9">
                  <c:v>5.8378577366396804</c:v>
                </c:pt>
              </c:numCache>
            </c:numRef>
          </c:xVal>
          <c:yVal>
            <c:numRef>
              <c:f>Portfolio!$L$5:$L$14</c:f>
              <c:numCache>
                <c:formatCode>0.00</c:formatCode>
                <c:ptCount val="10"/>
                <c:pt idx="0">
                  <c:v>4.1505702031603251</c:v>
                </c:pt>
                <c:pt idx="1">
                  <c:v>3.9633484030454231</c:v>
                </c:pt>
                <c:pt idx="2">
                  <c:v>3.7761266029305203</c:v>
                </c:pt>
                <c:pt idx="3">
                  <c:v>3.5889048028156183</c:v>
                </c:pt>
                <c:pt idx="4">
                  <c:v>3.4016830027007163</c:v>
                </c:pt>
                <c:pt idx="5">
                  <c:v>3.2144612025858148</c:v>
                </c:pt>
                <c:pt idx="6">
                  <c:v>3.0272394024709124</c:v>
                </c:pt>
                <c:pt idx="7">
                  <c:v>2.8400176023560109</c:v>
                </c:pt>
                <c:pt idx="8">
                  <c:v>2.6527958022411084</c:v>
                </c:pt>
                <c:pt idx="9">
                  <c:v>2.4655740021262065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83-4C30-8BB0-B9E52A512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212496"/>
        <c:axId val="1870210832"/>
      </c:scatterChart>
      <c:valAx>
        <c:axId val="187021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Pot.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Risk (%)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210832"/>
        <c:crosses val="autoZero"/>
        <c:crossBetween val="midCat"/>
      </c:valAx>
      <c:valAx>
        <c:axId val="18702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Pot. Return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21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91440</xdr:colOff>
      <xdr:row>0</xdr:row>
      <xdr:rowOff>121920</xdr:rowOff>
    </xdr:from>
    <xdr:to>
      <xdr:col>26</xdr:col>
      <xdr:colOff>127000</xdr:colOff>
      <xdr:row>39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1E9C3F-5671-4A2B-AE75-9894F5229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7620</xdr:rowOff>
    </xdr:from>
    <xdr:to>
      <xdr:col>12</xdr:col>
      <xdr:colOff>876300</xdr:colOff>
      <xdr:row>40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EF6A7A-718F-45D5-B31A-BCE67C363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EBCA94-EA3C-486C-891A-FCF240F68149}" name="Table3" displayName="Table3" ref="C4:F7" totalsRowShown="0">
  <autoFilter ref="C4:F7" xr:uid="{6EEBCA94-EA3C-486C-891A-FCF240F68149}"/>
  <tableColumns count="4">
    <tableColumn id="1" xr3:uid="{24C02C00-6056-456B-ACB1-AA8DAE4BF38F}" name="No."/>
    <tableColumn id="2" xr3:uid="{C7E1EC46-5D7D-466D-B43E-A24BC1F68E89}" name="Name"/>
    <tableColumn id="3" xr3:uid="{A14462E5-4716-4235-AB54-EEB82753AF3E}" name="Tempory student ID"/>
    <tableColumn id="4" xr3:uid="{D92BEDCC-A209-41F3-9851-1EF326D71A61}" name="Permenrnt Student Id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9E6FB-45F8-4D4F-9575-BD530087721B}">
  <dimension ref="C2:F7"/>
  <sheetViews>
    <sheetView workbookViewId="0">
      <selection activeCell="E11" sqref="E11"/>
    </sheetView>
  </sheetViews>
  <sheetFormatPr defaultRowHeight="15" x14ac:dyDescent="0.25"/>
  <cols>
    <col min="2" max="2" width="11.42578125" bestFit="1" customWidth="1"/>
    <col min="3" max="3" width="10.28515625" customWidth="1"/>
    <col min="4" max="4" width="25.28515625" customWidth="1"/>
    <col min="5" max="5" width="20.5703125" customWidth="1"/>
    <col min="6" max="6" width="21.5703125" customWidth="1"/>
  </cols>
  <sheetData>
    <row r="2" spans="3:6" ht="15.75" x14ac:dyDescent="0.25">
      <c r="C2" s="108" t="s">
        <v>0</v>
      </c>
      <c r="D2" s="108"/>
      <c r="E2" s="108"/>
      <c r="F2" s="108"/>
    </row>
    <row r="4" spans="3:6" x14ac:dyDescent="0.25">
      <c r="C4" t="s">
        <v>1</v>
      </c>
      <c r="D4" t="s">
        <v>2</v>
      </c>
      <c r="E4" t="s">
        <v>3</v>
      </c>
      <c r="F4" t="s">
        <v>4</v>
      </c>
    </row>
    <row r="5" spans="3:6" x14ac:dyDescent="0.25">
      <c r="C5">
        <v>1</v>
      </c>
      <c r="D5" t="s">
        <v>5</v>
      </c>
      <c r="E5" t="s">
        <v>6</v>
      </c>
      <c r="F5" t="s">
        <v>7</v>
      </c>
    </row>
    <row r="6" spans="3:6" x14ac:dyDescent="0.25">
      <c r="C6">
        <v>2</v>
      </c>
      <c r="D6" t="s">
        <v>8</v>
      </c>
      <c r="E6" t="s">
        <v>9</v>
      </c>
      <c r="F6" t="s">
        <v>10</v>
      </c>
    </row>
    <row r="7" spans="3:6" x14ac:dyDescent="0.25">
      <c r="C7">
        <v>3</v>
      </c>
      <c r="D7" t="s">
        <v>11</v>
      </c>
      <c r="E7" t="s">
        <v>12</v>
      </c>
      <c r="F7" t="s">
        <v>13</v>
      </c>
    </row>
  </sheetData>
  <mergeCells count="1">
    <mergeCell ref="C2:F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E2C16-5AC9-4D28-B4D3-655D3E575985}">
  <sheetPr codeName="Sheet2"/>
  <dimension ref="A1:V65"/>
  <sheetViews>
    <sheetView topLeftCell="B60" zoomScale="60" zoomScaleNormal="60" workbookViewId="0">
      <selection activeCell="E117" sqref="E117"/>
    </sheetView>
  </sheetViews>
  <sheetFormatPr defaultRowHeight="15" x14ac:dyDescent="0.25"/>
  <cols>
    <col min="2" max="2" width="12.28515625" customWidth="1"/>
    <col min="3" max="3" width="14.42578125" customWidth="1"/>
    <col min="4" max="4" width="16.7109375" customWidth="1"/>
    <col min="5" max="5" width="14.42578125" customWidth="1"/>
    <col min="6" max="6" width="11.7109375" customWidth="1"/>
    <col min="10" max="10" width="12.28515625" customWidth="1"/>
    <col min="11" max="11" width="14.42578125" customWidth="1"/>
    <col min="12" max="12" width="16.7109375" customWidth="1"/>
    <col min="13" max="13" width="14.42578125" customWidth="1"/>
    <col min="14" max="14" width="11.7109375" customWidth="1"/>
    <col min="18" max="18" width="12.28515625" customWidth="1"/>
    <col min="19" max="19" width="14.42578125" customWidth="1"/>
    <col min="20" max="20" width="16.7109375" customWidth="1"/>
    <col min="21" max="21" width="14.42578125" customWidth="1"/>
    <col min="22" max="22" width="11.7109375" customWidth="1"/>
  </cols>
  <sheetData>
    <row r="1" spans="1:22" x14ac:dyDescent="0.25">
      <c r="A1" s="26" t="s">
        <v>14</v>
      </c>
      <c r="B1" s="27"/>
      <c r="C1" s="28"/>
      <c r="D1" s="27"/>
      <c r="E1" s="29"/>
      <c r="F1" s="30"/>
      <c r="I1" s="26" t="s">
        <v>15</v>
      </c>
      <c r="J1" s="27"/>
      <c r="K1" s="28"/>
      <c r="L1" s="27"/>
      <c r="M1" s="29"/>
      <c r="N1" s="30"/>
      <c r="Q1" s="26" t="s">
        <v>16</v>
      </c>
      <c r="R1" s="27"/>
      <c r="S1" s="45"/>
      <c r="T1" s="45"/>
      <c r="U1" s="45"/>
      <c r="V1" s="46"/>
    </row>
    <row r="2" spans="1:22" x14ac:dyDescent="0.25">
      <c r="A2" s="31" t="s">
        <v>17</v>
      </c>
      <c r="B2" s="32"/>
      <c r="C2" s="33"/>
      <c r="D2" s="32" t="s">
        <v>18</v>
      </c>
      <c r="E2" s="109" t="s">
        <v>19</v>
      </c>
      <c r="F2" s="110"/>
      <c r="I2" s="31" t="s">
        <v>20</v>
      </c>
      <c r="J2" s="32"/>
      <c r="K2" s="33"/>
      <c r="L2" s="32" t="s">
        <v>18</v>
      </c>
      <c r="M2" s="109" t="s">
        <v>19</v>
      </c>
      <c r="N2" s="110"/>
      <c r="Q2" s="31" t="s">
        <v>21</v>
      </c>
      <c r="R2" s="47"/>
      <c r="S2" s="47"/>
      <c r="T2" s="32" t="s">
        <v>18</v>
      </c>
      <c r="U2" s="109" t="s">
        <v>19</v>
      </c>
      <c r="V2" s="110"/>
    </row>
    <row r="3" spans="1:22" ht="15.75" thickBot="1" x14ac:dyDescent="0.3">
      <c r="A3" s="34" t="s">
        <v>22</v>
      </c>
      <c r="B3" s="35"/>
      <c r="C3" s="36"/>
      <c r="D3" s="37"/>
      <c r="E3" s="36"/>
      <c r="F3" s="38"/>
      <c r="I3" s="43" t="s">
        <v>23</v>
      </c>
      <c r="J3" s="44"/>
      <c r="K3" s="36"/>
      <c r="L3" s="37"/>
      <c r="M3" s="36"/>
      <c r="N3" s="38"/>
      <c r="Q3" s="34" t="s">
        <v>24</v>
      </c>
      <c r="R3" s="48"/>
      <c r="S3" s="48"/>
      <c r="T3" s="48"/>
      <c r="U3" s="48"/>
      <c r="V3" s="49"/>
    </row>
    <row r="4" spans="1:22" ht="17.25" x14ac:dyDescent="0.25">
      <c r="A4" s="39" t="s">
        <v>25</v>
      </c>
      <c r="B4" s="40" t="s">
        <v>26</v>
      </c>
      <c r="C4" s="41" t="s">
        <v>27</v>
      </c>
      <c r="D4" s="41" t="s">
        <v>28</v>
      </c>
      <c r="E4" s="41" t="s">
        <v>29</v>
      </c>
      <c r="F4" s="42" t="s">
        <v>30</v>
      </c>
      <c r="I4" s="39" t="s">
        <v>25</v>
      </c>
      <c r="J4" s="40" t="s">
        <v>26</v>
      </c>
      <c r="K4" s="41" t="s">
        <v>27</v>
      </c>
      <c r="L4" s="41" t="s">
        <v>28</v>
      </c>
      <c r="M4" s="41" t="s">
        <v>29</v>
      </c>
      <c r="N4" s="42" t="s">
        <v>30</v>
      </c>
      <c r="Q4" s="39" t="s">
        <v>25</v>
      </c>
      <c r="R4" s="40" t="s">
        <v>26</v>
      </c>
      <c r="S4" s="41" t="s">
        <v>27</v>
      </c>
      <c r="T4" s="41" t="s">
        <v>28</v>
      </c>
      <c r="U4" s="41" t="s">
        <v>29</v>
      </c>
      <c r="V4" s="42" t="s">
        <v>30</v>
      </c>
    </row>
    <row r="5" spans="1:22" x14ac:dyDescent="0.25">
      <c r="A5" s="1" t="s">
        <v>31</v>
      </c>
      <c r="B5" s="2">
        <v>16</v>
      </c>
      <c r="C5" s="3"/>
      <c r="D5" s="3"/>
      <c r="E5" s="4"/>
      <c r="F5" s="4"/>
      <c r="I5" s="1" t="s">
        <v>31</v>
      </c>
      <c r="J5" s="15">
        <v>29.1</v>
      </c>
      <c r="K5" s="3"/>
      <c r="L5" s="3"/>
      <c r="M5" s="4"/>
      <c r="N5" s="4"/>
      <c r="Q5" s="1" t="s">
        <v>31</v>
      </c>
      <c r="R5" s="2">
        <v>7.5</v>
      </c>
      <c r="S5" s="3"/>
      <c r="T5" s="3"/>
      <c r="U5" s="4"/>
      <c r="V5" s="4"/>
    </row>
    <row r="6" spans="1:22" x14ac:dyDescent="0.25">
      <c r="A6" s="1" t="s">
        <v>32</v>
      </c>
      <c r="B6" s="2">
        <v>15</v>
      </c>
      <c r="C6" s="3">
        <f>100*(B6-B5)/B5</f>
        <v>-6.25</v>
      </c>
      <c r="D6" s="3">
        <f>C6</f>
        <v>-6.25</v>
      </c>
      <c r="E6" s="3">
        <f>D6-$D$17</f>
        <v>-5.2017121820978396</v>
      </c>
      <c r="F6" s="3">
        <f>E6^2</f>
        <v>27.057809625385069</v>
      </c>
      <c r="I6" s="1" t="s">
        <v>32</v>
      </c>
      <c r="J6" s="15">
        <v>26.8</v>
      </c>
      <c r="K6" s="3">
        <f>100*(J6-J5)/J5</f>
        <v>-7.9037800687285236</v>
      </c>
      <c r="L6" s="3">
        <f>K6</f>
        <v>-7.9037800687285236</v>
      </c>
      <c r="M6" s="3">
        <f>L6-$L$17</f>
        <v>-9.3715225505646025</v>
      </c>
      <c r="N6" s="3">
        <f>M6^2</f>
        <v>87.825434915740871</v>
      </c>
      <c r="Q6" s="1" t="s">
        <v>32</v>
      </c>
      <c r="R6" s="2">
        <v>7.7</v>
      </c>
      <c r="S6" s="3">
        <f>100*(R6-R5)/R5</f>
        <v>2.6666666666666692</v>
      </c>
      <c r="T6" s="3">
        <f>S6</f>
        <v>2.6666666666666692</v>
      </c>
      <c r="U6" s="3">
        <f>T6-$T$17</f>
        <v>-1.6711253366085574</v>
      </c>
      <c r="V6" s="3">
        <f>U6^2</f>
        <v>2.7926598906550644</v>
      </c>
    </row>
    <row r="7" spans="1:22" x14ac:dyDescent="0.25">
      <c r="A7" s="1" t="s">
        <v>33</v>
      </c>
      <c r="B7" s="2">
        <v>13.5</v>
      </c>
      <c r="C7" s="3">
        <f t="shared" ref="C7:C15" si="0">100*(B7-B6)/B6</f>
        <v>-10</v>
      </c>
      <c r="D7" s="3">
        <f t="shared" ref="D7:D16" si="1">C7</f>
        <v>-10</v>
      </c>
      <c r="E7" s="3">
        <f t="shared" ref="E7:E16" si="2">D7-$D$17</f>
        <v>-8.9517121820978396</v>
      </c>
      <c r="F7" s="3">
        <f t="shared" ref="F7:F16" si="3">E7^2</f>
        <v>80.133150991118868</v>
      </c>
      <c r="I7" s="1" t="s">
        <v>33</v>
      </c>
      <c r="J7" s="15">
        <v>26.6</v>
      </c>
      <c r="K7" s="3">
        <f t="shared" ref="K7:K15" si="4">100*(J7-J6)/J6</f>
        <v>-0.74626865671641529</v>
      </c>
      <c r="L7" s="3">
        <f t="shared" ref="L7:L16" si="5">K7</f>
        <v>-0.74626865671641529</v>
      </c>
      <c r="M7" s="3">
        <f t="shared" ref="M7:M16" si="6">L7-$L$17</f>
        <v>-2.2140111385524937</v>
      </c>
      <c r="N7" s="3">
        <f t="shared" ref="N7:N16" si="7">M7^2</f>
        <v>4.901845321634509</v>
      </c>
      <c r="Q7" s="1" t="s">
        <v>33</v>
      </c>
      <c r="R7" s="2">
        <v>7.5</v>
      </c>
      <c r="S7" s="3">
        <f t="shared" ref="S7:S15" si="8">100*(R7-R6)/R6</f>
        <v>-2.5974025974025996</v>
      </c>
      <c r="T7" s="3">
        <f t="shared" ref="T7:T16" si="9">S7</f>
        <v>-2.5974025974025996</v>
      </c>
      <c r="U7" s="3">
        <f t="shared" ref="U7:U16" si="10">T7-$T$17</f>
        <v>-6.9351946006778267</v>
      </c>
      <c r="V7" s="3">
        <f t="shared" ref="V7:V16" si="11">U7^2</f>
        <v>48.096924149270883</v>
      </c>
    </row>
    <row r="8" spans="1:22" x14ac:dyDescent="0.25">
      <c r="A8" s="1" t="s">
        <v>34</v>
      </c>
      <c r="B8" s="2">
        <v>13.3</v>
      </c>
      <c r="C8" s="3">
        <f t="shared" si="0"/>
        <v>-1.4814814814814763</v>
      </c>
      <c r="D8" s="3">
        <f t="shared" si="1"/>
        <v>-1.4814814814814763</v>
      </c>
      <c r="E8" s="3">
        <f t="shared" si="2"/>
        <v>-0.43319366357931588</v>
      </c>
      <c r="F8" s="3">
        <f t="shared" si="3"/>
        <v>0.1876567501652695</v>
      </c>
      <c r="I8" s="1" t="s">
        <v>34</v>
      </c>
      <c r="J8" s="15">
        <v>25.9</v>
      </c>
      <c r="K8" s="3">
        <f t="shared" si="4"/>
        <v>-2.6315789473684315</v>
      </c>
      <c r="L8" s="3">
        <f t="shared" si="5"/>
        <v>-2.6315789473684315</v>
      </c>
      <c r="M8" s="3">
        <f t="shared" si="6"/>
        <v>-4.0993214292045099</v>
      </c>
      <c r="N8" s="3">
        <f t="shared" si="7"/>
        <v>16.804436179935305</v>
      </c>
      <c r="Q8" s="1" t="s">
        <v>34</v>
      </c>
      <c r="R8" s="2">
        <v>7.5</v>
      </c>
      <c r="S8" s="3">
        <f t="shared" si="8"/>
        <v>0</v>
      </c>
      <c r="T8" s="3">
        <f t="shared" si="9"/>
        <v>0</v>
      </c>
      <c r="U8" s="3">
        <f t="shared" si="10"/>
        <v>-4.3377920032752266</v>
      </c>
      <c r="V8" s="3">
        <f t="shared" si="11"/>
        <v>18.816439463678503</v>
      </c>
    </row>
    <row r="9" spans="1:22" x14ac:dyDescent="0.25">
      <c r="A9" s="1" t="s">
        <v>35</v>
      </c>
      <c r="B9" s="2">
        <v>14</v>
      </c>
      <c r="C9" s="3">
        <f t="shared" si="0"/>
        <v>5.2631578947368363</v>
      </c>
      <c r="D9" s="3">
        <f t="shared" si="1"/>
        <v>5.2631578947368363</v>
      </c>
      <c r="E9" s="3">
        <f t="shared" si="2"/>
        <v>6.3114457126389967</v>
      </c>
      <c r="F9" s="3">
        <f t="shared" si="3"/>
        <v>39.834346983589171</v>
      </c>
      <c r="I9" s="1" t="s">
        <v>35</v>
      </c>
      <c r="J9" s="15">
        <v>26</v>
      </c>
      <c r="K9" s="3">
        <f t="shared" si="4"/>
        <v>0.3861003861003916</v>
      </c>
      <c r="L9" s="3">
        <f t="shared" si="5"/>
        <v>0.3861003861003916</v>
      </c>
      <c r="M9" s="3">
        <f t="shared" si="6"/>
        <v>-1.0816420957356869</v>
      </c>
      <c r="N9" s="3">
        <f t="shared" si="7"/>
        <v>1.1699496232674889</v>
      </c>
      <c r="Q9" s="1" t="s">
        <v>35</v>
      </c>
      <c r="R9" s="2">
        <v>6.8</v>
      </c>
      <c r="S9" s="3">
        <f t="shared" si="8"/>
        <v>-9.3333333333333357</v>
      </c>
      <c r="T9" s="3">
        <f t="shared" si="9"/>
        <v>-9.3333333333333357</v>
      </c>
      <c r="U9" s="3">
        <f t="shared" si="10"/>
        <v>-13.671125336608561</v>
      </c>
      <c r="V9" s="3">
        <f t="shared" si="11"/>
        <v>186.89966796926055</v>
      </c>
    </row>
    <row r="10" spans="1:22" x14ac:dyDescent="0.25">
      <c r="A10" s="1" t="s">
        <v>36</v>
      </c>
      <c r="B10" s="2">
        <v>13</v>
      </c>
      <c r="C10" s="3">
        <f t="shared" si="0"/>
        <v>-7.1428571428571432</v>
      </c>
      <c r="D10" s="3">
        <f t="shared" si="1"/>
        <v>-7.1428571428571432</v>
      </c>
      <c r="E10" s="3">
        <f t="shared" si="2"/>
        <v>-6.0945693249549828</v>
      </c>
      <c r="F10" s="3">
        <f t="shared" si="3"/>
        <v>37.143775256682233</v>
      </c>
      <c r="I10" s="1" t="s">
        <v>36</v>
      </c>
      <c r="J10" s="15">
        <v>26.3</v>
      </c>
      <c r="K10" s="3">
        <f t="shared" si="4"/>
        <v>1.1538461538461566</v>
      </c>
      <c r="L10" s="3">
        <f t="shared" si="5"/>
        <v>1.1538461538461566</v>
      </c>
      <c r="M10" s="3">
        <f t="shared" si="6"/>
        <v>-0.31389632798992184</v>
      </c>
      <c r="N10" s="3">
        <f t="shared" si="7"/>
        <v>9.853090472555659E-2</v>
      </c>
      <c r="Q10" s="1" t="s">
        <v>36</v>
      </c>
      <c r="R10" s="2">
        <v>6.8</v>
      </c>
      <c r="S10" s="3">
        <f t="shared" si="8"/>
        <v>0</v>
      </c>
      <c r="T10" s="3">
        <f t="shared" si="9"/>
        <v>0</v>
      </c>
      <c r="U10" s="3">
        <f t="shared" si="10"/>
        <v>-4.3377920032752266</v>
      </c>
      <c r="V10" s="3">
        <f t="shared" si="11"/>
        <v>18.816439463678503</v>
      </c>
    </row>
    <row r="11" spans="1:22" x14ac:dyDescent="0.25">
      <c r="A11" s="1" t="s">
        <v>37</v>
      </c>
      <c r="B11" s="2">
        <v>16</v>
      </c>
      <c r="C11" s="3">
        <f t="shared" si="0"/>
        <v>23.076923076923077</v>
      </c>
      <c r="D11" s="3">
        <f t="shared" si="1"/>
        <v>23.076923076923077</v>
      </c>
      <c r="E11" s="3">
        <f t="shared" si="2"/>
        <v>24.125210894825237</v>
      </c>
      <c r="F11" s="3">
        <f t="shared" si="3"/>
        <v>582.02580071979435</v>
      </c>
      <c r="I11" s="1" t="s">
        <v>37</v>
      </c>
      <c r="J11" s="15">
        <v>34</v>
      </c>
      <c r="K11" s="3">
        <f t="shared" si="4"/>
        <v>29.277566539923949</v>
      </c>
      <c r="L11" s="3">
        <f t="shared" si="5"/>
        <v>29.277566539923949</v>
      </c>
      <c r="M11" s="3">
        <f t="shared" si="6"/>
        <v>27.80982405808787</v>
      </c>
      <c r="N11" s="3">
        <f t="shared" si="7"/>
        <v>773.38631414180281</v>
      </c>
      <c r="Q11" s="1" t="s">
        <v>37</v>
      </c>
      <c r="R11" s="2">
        <v>7.8</v>
      </c>
      <c r="S11" s="3">
        <f t="shared" si="8"/>
        <v>14.705882352941178</v>
      </c>
      <c r="T11" s="3">
        <f t="shared" si="9"/>
        <v>14.705882352941178</v>
      </c>
      <c r="U11" s="3">
        <f t="shared" si="10"/>
        <v>10.368090349665952</v>
      </c>
      <c r="V11" s="3">
        <f t="shared" si="11"/>
        <v>107.49729749883623</v>
      </c>
    </row>
    <row r="12" spans="1:22" x14ac:dyDescent="0.25">
      <c r="A12" s="1" t="s">
        <v>38</v>
      </c>
      <c r="B12" s="2">
        <v>16.600000000000001</v>
      </c>
      <c r="C12" s="3">
        <f t="shared" si="0"/>
        <v>3.7500000000000089</v>
      </c>
      <c r="D12" s="3">
        <f t="shared" si="1"/>
        <v>3.7500000000000089</v>
      </c>
      <c r="E12" s="3">
        <f t="shared" si="2"/>
        <v>4.7982878179021693</v>
      </c>
      <c r="F12" s="3">
        <f t="shared" si="3"/>
        <v>23.023565983428362</v>
      </c>
      <c r="I12" s="1" t="s">
        <v>38</v>
      </c>
      <c r="J12" s="15">
        <v>37.9</v>
      </c>
      <c r="K12" s="3">
        <f t="shared" si="4"/>
        <v>11.470588235294114</v>
      </c>
      <c r="L12" s="3">
        <f t="shared" si="5"/>
        <v>11.470588235294114</v>
      </c>
      <c r="M12" s="3">
        <f t="shared" si="6"/>
        <v>10.002845753458036</v>
      </c>
      <c r="N12" s="3">
        <f t="shared" si="7"/>
        <v>100.05692316747347</v>
      </c>
      <c r="Q12" s="1" t="s">
        <v>38</v>
      </c>
      <c r="R12" s="2">
        <v>7.7</v>
      </c>
      <c r="S12" s="3">
        <f t="shared" si="8"/>
        <v>-1.2820512820512775</v>
      </c>
      <c r="T12" s="3">
        <f t="shared" si="9"/>
        <v>-1.2820512820512775</v>
      </c>
      <c r="U12" s="3">
        <f t="shared" si="10"/>
        <v>-5.6198432853265041</v>
      </c>
      <c r="V12" s="3">
        <f t="shared" si="11"/>
        <v>31.582638551629394</v>
      </c>
    </row>
    <row r="13" spans="1:22" x14ac:dyDescent="0.25">
      <c r="A13" s="1" t="s">
        <v>39</v>
      </c>
      <c r="B13" s="2">
        <v>13.2</v>
      </c>
      <c r="C13" s="3">
        <f t="shared" si="0"/>
        <v>-20.481927710843387</v>
      </c>
      <c r="D13" s="3">
        <f t="shared" si="1"/>
        <v>-20.481927710843387</v>
      </c>
      <c r="E13" s="3">
        <f t="shared" si="2"/>
        <v>-19.433639892941226</v>
      </c>
      <c r="F13" s="3">
        <f t="shared" si="3"/>
        <v>377.66635948851666</v>
      </c>
      <c r="I13" s="1" t="s">
        <v>39</v>
      </c>
      <c r="J13" s="15">
        <v>34.700000000000003</v>
      </c>
      <c r="K13" s="3">
        <f t="shared" si="4"/>
        <v>-8.443271767810014</v>
      </c>
      <c r="L13" s="3">
        <f t="shared" si="5"/>
        <v>-8.443271767810014</v>
      </c>
      <c r="M13" s="3">
        <f t="shared" si="6"/>
        <v>-9.911014249646092</v>
      </c>
      <c r="N13" s="3">
        <f t="shared" si="7"/>
        <v>98.228203456687893</v>
      </c>
      <c r="Q13" s="1" t="s">
        <v>39</v>
      </c>
      <c r="R13" s="2">
        <v>8.5</v>
      </c>
      <c r="S13" s="3">
        <f t="shared" si="8"/>
        <v>10.389610389610388</v>
      </c>
      <c r="T13" s="3">
        <f t="shared" si="9"/>
        <v>10.389610389610388</v>
      </c>
      <c r="U13" s="3">
        <f t="shared" si="10"/>
        <v>6.0518183863351611</v>
      </c>
      <c r="V13" s="3">
        <f t="shared" si="11"/>
        <v>36.624505781184311</v>
      </c>
    </row>
    <row r="14" spans="1:22" x14ac:dyDescent="0.25">
      <c r="A14" s="1" t="s">
        <v>40</v>
      </c>
      <c r="B14" s="2">
        <v>13.3</v>
      </c>
      <c r="C14" s="3">
        <f t="shared" si="0"/>
        <v>0.75757575757576834</v>
      </c>
      <c r="D14" s="3">
        <f t="shared" si="1"/>
        <v>0.75757575757576834</v>
      </c>
      <c r="E14" s="3">
        <f t="shared" si="2"/>
        <v>1.8058635754779289</v>
      </c>
      <c r="F14" s="3">
        <f t="shared" si="3"/>
        <v>3.2611432532379294</v>
      </c>
      <c r="I14" s="1" t="s">
        <v>40</v>
      </c>
      <c r="J14" s="15">
        <v>34.4</v>
      </c>
      <c r="K14" s="3">
        <f t="shared" si="4"/>
        <v>-0.86455331412104963</v>
      </c>
      <c r="L14" s="3">
        <f t="shared" si="5"/>
        <v>-0.86455331412104963</v>
      </c>
      <c r="M14" s="3">
        <f t="shared" si="6"/>
        <v>-2.332295795957128</v>
      </c>
      <c r="N14" s="3">
        <f t="shared" si="7"/>
        <v>5.4396036798392933</v>
      </c>
      <c r="Q14" s="1" t="s">
        <v>40</v>
      </c>
      <c r="R14" s="2">
        <v>10.1</v>
      </c>
      <c r="S14" s="3">
        <f t="shared" si="8"/>
        <v>18.823529411764703</v>
      </c>
      <c r="T14" s="3">
        <f t="shared" si="9"/>
        <v>18.823529411764703</v>
      </c>
      <c r="U14" s="3">
        <f t="shared" si="10"/>
        <v>14.485737408489477</v>
      </c>
      <c r="V14" s="3">
        <f t="shared" si="11"/>
        <v>209.83658826771145</v>
      </c>
    </row>
    <row r="15" spans="1:22" x14ac:dyDescent="0.25">
      <c r="A15" s="1" t="s">
        <v>41</v>
      </c>
      <c r="B15" s="2">
        <v>14</v>
      </c>
      <c r="C15" s="3">
        <f t="shared" si="0"/>
        <v>5.2631578947368363</v>
      </c>
      <c r="D15" s="3">
        <f t="shared" si="1"/>
        <v>5.2631578947368363</v>
      </c>
      <c r="E15" s="3">
        <f t="shared" si="2"/>
        <v>6.3114457126389967</v>
      </c>
      <c r="F15" s="3">
        <f t="shared" si="3"/>
        <v>39.834346983589171</v>
      </c>
      <c r="I15" s="1" t="s">
        <v>41</v>
      </c>
      <c r="J15" s="15">
        <v>32.700000000000003</v>
      </c>
      <c r="K15" s="3">
        <f t="shared" si="4"/>
        <v>-4.9418604651162665</v>
      </c>
      <c r="L15" s="3">
        <f t="shared" si="5"/>
        <v>-4.9418604651162665</v>
      </c>
      <c r="M15" s="3">
        <f t="shared" si="6"/>
        <v>-6.4096029469523454</v>
      </c>
      <c r="N15" s="3">
        <f t="shared" si="7"/>
        <v>41.083009937580194</v>
      </c>
      <c r="Q15" s="1" t="s">
        <v>41</v>
      </c>
      <c r="R15" s="2">
        <v>10.9</v>
      </c>
      <c r="S15" s="3">
        <f t="shared" si="8"/>
        <v>7.9207920792079278</v>
      </c>
      <c r="T15" s="3">
        <f t="shared" si="9"/>
        <v>7.9207920792079278</v>
      </c>
      <c r="U15" s="3">
        <f t="shared" si="10"/>
        <v>3.5830000759327012</v>
      </c>
      <c r="V15" s="3">
        <f t="shared" si="11"/>
        <v>12.837889544133743</v>
      </c>
    </row>
    <row r="16" spans="1:22" x14ac:dyDescent="0.25">
      <c r="A16" s="1" t="s">
        <v>42</v>
      </c>
      <c r="B16" s="2">
        <v>13.4</v>
      </c>
      <c r="C16" s="3">
        <f>100*(B16-B15)/B15</f>
        <v>-4.2857142857142829</v>
      </c>
      <c r="D16" s="3">
        <f t="shared" si="1"/>
        <v>-4.2857142857142829</v>
      </c>
      <c r="E16" s="3">
        <f t="shared" si="2"/>
        <v>-3.2374264678121225</v>
      </c>
      <c r="F16" s="3">
        <f t="shared" si="3"/>
        <v>10.480930134490476</v>
      </c>
      <c r="I16" s="1" t="s">
        <v>42</v>
      </c>
      <c r="J16" s="15">
        <v>32.5</v>
      </c>
      <c r="K16" s="3">
        <f>100*(J16-J15)/J15</f>
        <v>-0.61162079510704226</v>
      </c>
      <c r="L16" s="3">
        <f t="shared" si="5"/>
        <v>-0.61162079510704226</v>
      </c>
      <c r="M16" s="3">
        <f t="shared" si="6"/>
        <v>-2.0793632769431207</v>
      </c>
      <c r="N16" s="3">
        <f t="shared" si="7"/>
        <v>4.3237516374996332</v>
      </c>
      <c r="Q16" s="1" t="s">
        <v>42</v>
      </c>
      <c r="R16" s="2">
        <v>11.6</v>
      </c>
      <c r="S16" s="3">
        <f>100*(R16-R15)/R15</f>
        <v>6.4220183486238467</v>
      </c>
      <c r="T16" s="3">
        <f t="shared" si="9"/>
        <v>6.4220183486238467</v>
      </c>
      <c r="U16" s="3">
        <f t="shared" si="10"/>
        <v>2.0842263453486201</v>
      </c>
      <c r="V16" s="3">
        <f t="shared" si="11"/>
        <v>4.343999458645265</v>
      </c>
    </row>
    <row r="17" spans="1:22" x14ac:dyDescent="0.25">
      <c r="C17" s="50" t="s">
        <v>43</v>
      </c>
      <c r="D17" s="53">
        <f>AVERAGE(D6:D16)</f>
        <v>-1.0482878179021604</v>
      </c>
      <c r="E17" s="54" t="s">
        <v>44</v>
      </c>
      <c r="F17" s="65">
        <f>SUM(F6:F16)</f>
        <v>1220.6488861699975</v>
      </c>
      <c r="K17" s="57" t="s">
        <v>43</v>
      </c>
      <c r="L17" s="53">
        <f>AVERAGE(L6:L16)</f>
        <v>1.4677424818360785</v>
      </c>
      <c r="M17" s="58" t="s">
        <v>44</v>
      </c>
      <c r="N17" s="63">
        <f>SUM(N6:N16)</f>
        <v>1133.3180029661871</v>
      </c>
      <c r="S17" s="57" t="s">
        <v>43</v>
      </c>
      <c r="T17" s="53">
        <f>AVERAGE(T6:T16)</f>
        <v>4.3377920032752266</v>
      </c>
      <c r="U17" s="58" t="s">
        <v>44</v>
      </c>
      <c r="V17" s="63">
        <f>SUM(V6:V16)</f>
        <v>678.14505003868396</v>
      </c>
    </row>
    <row r="18" spans="1:22" x14ac:dyDescent="0.25">
      <c r="D18" s="6"/>
      <c r="E18" s="55" t="s">
        <v>45</v>
      </c>
      <c r="F18" s="66">
        <f>F17/(COUNT(F6:F16) - 1)</f>
        <v>122.06488861699975</v>
      </c>
      <c r="K18" s="61"/>
      <c r="L18" s="62"/>
      <c r="M18" s="59" t="s">
        <v>45</v>
      </c>
      <c r="N18" s="64">
        <f>N17/(COUNT(N6:N16) - 1)</f>
        <v>113.33180029661871</v>
      </c>
      <c r="S18" s="61"/>
      <c r="T18" s="62"/>
      <c r="U18" s="59" t="s">
        <v>45</v>
      </c>
      <c r="V18" s="64">
        <f>V17/(COUNT(V6:V16) - 1)</f>
        <v>67.814505003868391</v>
      </c>
    </row>
    <row r="19" spans="1:22" x14ac:dyDescent="0.25">
      <c r="E19" s="56" t="s">
        <v>46</v>
      </c>
      <c r="F19" s="52">
        <f>SQRT(F18)</f>
        <v>11.048297996388392</v>
      </c>
      <c r="K19" s="61"/>
      <c r="L19" s="61"/>
      <c r="M19" s="60" t="s">
        <v>46</v>
      </c>
      <c r="N19" s="53">
        <f>SQRT(N18)</f>
        <v>10.645740946341814</v>
      </c>
      <c r="S19" s="61"/>
      <c r="T19" s="61"/>
      <c r="U19" s="60" t="s">
        <v>46</v>
      </c>
      <c r="V19" s="53">
        <f>SQRT(V18)</f>
        <v>8.2349562842718473</v>
      </c>
    </row>
    <row r="21" spans="1:22" x14ac:dyDescent="0.25">
      <c r="L21" s="61"/>
    </row>
    <row r="23" spans="1:22" ht="15.75" thickBot="1" x14ac:dyDescent="0.3"/>
    <row r="24" spans="1:22" x14ac:dyDescent="0.25">
      <c r="A24" s="67" t="s">
        <v>47</v>
      </c>
      <c r="B24" s="69"/>
      <c r="C24" s="70"/>
      <c r="D24" s="70"/>
      <c r="E24" s="70"/>
      <c r="F24" s="71"/>
      <c r="I24" s="26" t="s">
        <v>48</v>
      </c>
      <c r="J24" s="27"/>
      <c r="K24" s="28"/>
      <c r="L24" s="27"/>
      <c r="M24" s="29"/>
      <c r="N24" s="30"/>
      <c r="Q24" s="26" t="s">
        <v>49</v>
      </c>
      <c r="R24" s="27"/>
      <c r="S24" s="28"/>
      <c r="T24" s="27"/>
      <c r="U24" s="29"/>
      <c r="V24" s="30"/>
    </row>
    <row r="25" spans="1:22" x14ac:dyDescent="0.25">
      <c r="A25" s="31" t="s">
        <v>50</v>
      </c>
      <c r="B25" s="68"/>
      <c r="C25" s="72"/>
      <c r="D25" s="68" t="s">
        <v>18</v>
      </c>
      <c r="E25" s="109" t="s">
        <v>19</v>
      </c>
      <c r="F25" s="111"/>
      <c r="I25" s="31" t="s">
        <v>51</v>
      </c>
      <c r="J25" s="32"/>
      <c r="K25" s="33"/>
      <c r="L25" s="32" t="s">
        <v>18</v>
      </c>
      <c r="M25" s="109" t="s">
        <v>19</v>
      </c>
      <c r="N25" s="110"/>
      <c r="Q25" s="31" t="s">
        <v>52</v>
      </c>
      <c r="R25" s="32"/>
      <c r="S25" s="33"/>
      <c r="T25" s="32" t="s">
        <v>18</v>
      </c>
      <c r="U25" s="109" t="s">
        <v>19</v>
      </c>
      <c r="V25" s="110"/>
    </row>
    <row r="26" spans="1:22" ht="15.75" thickBot="1" x14ac:dyDescent="0.3">
      <c r="A26" s="34" t="s">
        <v>53</v>
      </c>
      <c r="B26" s="44"/>
      <c r="C26" s="73"/>
      <c r="D26" s="73"/>
      <c r="E26" s="73"/>
      <c r="F26" s="74"/>
      <c r="I26" s="34" t="s">
        <v>54</v>
      </c>
      <c r="J26" s="35"/>
      <c r="K26" s="36"/>
      <c r="L26" s="37"/>
      <c r="M26" s="36"/>
      <c r="N26" s="38"/>
      <c r="Q26" s="34" t="s">
        <v>55</v>
      </c>
      <c r="R26" s="35"/>
      <c r="S26" s="36"/>
      <c r="T26" s="37"/>
      <c r="U26" s="36"/>
      <c r="V26" s="38"/>
    </row>
    <row r="27" spans="1:22" ht="17.25" x14ac:dyDescent="0.25">
      <c r="A27" s="39" t="s">
        <v>25</v>
      </c>
      <c r="B27" s="40" t="s">
        <v>26</v>
      </c>
      <c r="C27" s="41" t="s">
        <v>27</v>
      </c>
      <c r="D27" s="41" t="s">
        <v>28</v>
      </c>
      <c r="E27" s="41" t="s">
        <v>29</v>
      </c>
      <c r="F27" s="42" t="s">
        <v>30</v>
      </c>
      <c r="I27" s="39" t="s">
        <v>25</v>
      </c>
      <c r="J27" s="40" t="s">
        <v>26</v>
      </c>
      <c r="K27" s="41" t="s">
        <v>27</v>
      </c>
      <c r="L27" s="41" t="s">
        <v>28</v>
      </c>
      <c r="M27" s="41" t="s">
        <v>29</v>
      </c>
      <c r="N27" s="42" t="s">
        <v>30</v>
      </c>
      <c r="Q27" s="39" t="s">
        <v>25</v>
      </c>
      <c r="R27" s="40" t="s">
        <v>26</v>
      </c>
      <c r="S27" s="41" t="s">
        <v>27</v>
      </c>
      <c r="T27" s="41" t="s">
        <v>28</v>
      </c>
      <c r="U27" s="41" t="s">
        <v>29</v>
      </c>
      <c r="V27" s="42" t="s">
        <v>30</v>
      </c>
    </row>
    <row r="28" spans="1:22" x14ac:dyDescent="0.25">
      <c r="A28" s="1" t="s">
        <v>31</v>
      </c>
      <c r="B28" s="2">
        <v>85</v>
      </c>
      <c r="C28" s="3"/>
      <c r="D28" s="3"/>
      <c r="E28" s="4"/>
      <c r="F28" s="4"/>
      <c r="I28" s="1" t="s">
        <v>31</v>
      </c>
      <c r="J28" s="2">
        <v>65.5</v>
      </c>
      <c r="K28" s="3"/>
      <c r="L28" s="3"/>
      <c r="M28" s="4"/>
      <c r="N28" s="4"/>
      <c r="Q28" s="1" t="s">
        <v>31</v>
      </c>
      <c r="R28" s="2">
        <v>57.8</v>
      </c>
      <c r="S28" s="3"/>
      <c r="T28" s="3"/>
      <c r="U28" s="4"/>
      <c r="V28" s="4"/>
    </row>
    <row r="29" spans="1:22" x14ac:dyDescent="0.25">
      <c r="A29" s="1" t="s">
        <v>32</v>
      </c>
      <c r="B29" s="2">
        <v>81</v>
      </c>
      <c r="C29" s="3">
        <f>100*(B29-B28)/B28</f>
        <v>-4.7058823529411766</v>
      </c>
      <c r="D29" s="3">
        <f>C29</f>
        <v>-4.7058823529411766</v>
      </c>
      <c r="E29" s="3">
        <f>D29-$D$40</f>
        <v>-4.5468418676893201</v>
      </c>
      <c r="F29" s="3">
        <f>E29^2</f>
        <v>20.673770969772505</v>
      </c>
      <c r="I29" s="1" t="s">
        <v>32</v>
      </c>
      <c r="J29" s="2">
        <v>66.400000000000006</v>
      </c>
      <c r="K29" s="3">
        <f>100*(J29-J28)/J28</f>
        <v>1.3740458015267263</v>
      </c>
      <c r="L29" s="3">
        <f>K29</f>
        <v>1.3740458015267263</v>
      </c>
      <c r="M29" s="3">
        <f>L29-$L$40</f>
        <v>-1.0915282005994802</v>
      </c>
      <c r="N29" s="3">
        <f>M29^2</f>
        <v>1.191433812703939</v>
      </c>
      <c r="Q29" s="1" t="s">
        <v>32</v>
      </c>
      <c r="R29" s="2">
        <v>57.5</v>
      </c>
      <c r="S29" s="3">
        <f>100*(R29-R28)/R28</f>
        <v>-0.51903114186850718</v>
      </c>
      <c r="T29" s="3">
        <f>S29</f>
        <v>-0.51903114186850718</v>
      </c>
      <c r="U29" s="3">
        <f>T29-$T$40</f>
        <v>-5.8836571110795228</v>
      </c>
      <c r="V29" s="3">
        <f>U29^2</f>
        <v>34.617421000756636</v>
      </c>
    </row>
    <row r="30" spans="1:22" x14ac:dyDescent="0.25">
      <c r="A30" s="1" t="s">
        <v>33</v>
      </c>
      <c r="B30" s="2">
        <v>75</v>
      </c>
      <c r="C30" s="3">
        <f t="shared" ref="C30:C38" si="12">100*(B30-B29)/B29</f>
        <v>-7.4074074074074074</v>
      </c>
      <c r="D30" s="3">
        <f t="shared" ref="D30:D39" si="13">C30</f>
        <v>-7.4074074074074074</v>
      </c>
      <c r="E30" s="3">
        <f t="shared" ref="E30:E39" si="14">D30-$D$40</f>
        <v>-7.2483669221555509</v>
      </c>
      <c r="F30" s="3">
        <f t="shared" ref="F30:F39" si="15">E30^2</f>
        <v>52.538823038198736</v>
      </c>
      <c r="I30" s="1" t="s">
        <v>33</v>
      </c>
      <c r="J30" s="2">
        <v>64</v>
      </c>
      <c r="K30" s="3">
        <f t="shared" ref="K30:K38" si="16">100*(J30-J29)/J29</f>
        <v>-3.6144578313253093</v>
      </c>
      <c r="L30" s="3">
        <f t="shared" ref="L30:L39" si="17">K30</f>
        <v>-3.6144578313253093</v>
      </c>
      <c r="M30" s="3">
        <f t="shared" ref="M30:M39" si="18">L30-$L$40</f>
        <v>-6.0800318334515158</v>
      </c>
      <c r="N30" s="3">
        <f t="shared" ref="N30:N39" si="19">M30^2</f>
        <v>36.966787095783801</v>
      </c>
      <c r="Q30" s="1" t="s">
        <v>33</v>
      </c>
      <c r="R30" s="2">
        <v>52</v>
      </c>
      <c r="S30" s="3">
        <f t="shared" ref="S30:S38" si="20">100*(R30-R29)/R29</f>
        <v>-9.5652173913043477</v>
      </c>
      <c r="T30" s="3">
        <f t="shared" ref="T30:T39" si="21">S30</f>
        <v>-9.5652173913043477</v>
      </c>
      <c r="U30" s="3">
        <f t="shared" ref="U30:U39" si="22">T30-$T$40</f>
        <v>-14.929843360515363</v>
      </c>
      <c r="V30" s="3">
        <f t="shared" ref="V30:V39" si="23">U30^2</f>
        <v>222.90022276952467</v>
      </c>
    </row>
    <row r="31" spans="1:22" x14ac:dyDescent="0.25">
      <c r="A31" s="1" t="s">
        <v>34</v>
      </c>
      <c r="B31" s="2">
        <v>72</v>
      </c>
      <c r="C31" s="3">
        <f t="shared" si="12"/>
        <v>-4</v>
      </c>
      <c r="D31" s="3">
        <f t="shared" si="13"/>
        <v>-4</v>
      </c>
      <c r="E31" s="3">
        <f t="shared" si="14"/>
        <v>-3.8409595147481435</v>
      </c>
      <c r="F31" s="3">
        <f t="shared" si="15"/>
        <v>14.752969993934293</v>
      </c>
      <c r="I31" s="1" t="s">
        <v>34</v>
      </c>
      <c r="J31" s="2">
        <v>62.8</v>
      </c>
      <c r="K31" s="3">
        <f t="shared" si="16"/>
        <v>-1.8750000000000044</v>
      </c>
      <c r="L31" s="3">
        <f t="shared" si="17"/>
        <v>-1.8750000000000044</v>
      </c>
      <c r="M31" s="3">
        <f t="shared" si="18"/>
        <v>-4.3405740021262105</v>
      </c>
      <c r="N31" s="3">
        <f t="shared" si="19"/>
        <v>18.840582667933948</v>
      </c>
      <c r="Q31" s="1" t="s">
        <v>34</v>
      </c>
      <c r="R31" s="2">
        <v>52.4</v>
      </c>
      <c r="S31" s="3">
        <f t="shared" si="20"/>
        <v>0.7692307692307665</v>
      </c>
      <c r="T31" s="3">
        <f t="shared" si="21"/>
        <v>0.7692307692307665</v>
      </c>
      <c r="U31" s="3">
        <f t="shared" si="22"/>
        <v>-4.5953951999802491</v>
      </c>
      <c r="V31" s="3">
        <f t="shared" si="23"/>
        <v>21.117657044001515</v>
      </c>
    </row>
    <row r="32" spans="1:22" x14ac:dyDescent="0.25">
      <c r="A32" s="1" t="s">
        <v>35</v>
      </c>
      <c r="B32" s="2">
        <v>68</v>
      </c>
      <c r="C32" s="3">
        <f t="shared" si="12"/>
        <v>-5.5555555555555554</v>
      </c>
      <c r="D32" s="3">
        <f t="shared" si="13"/>
        <v>-5.5555555555555554</v>
      </c>
      <c r="E32" s="3">
        <f t="shared" si="14"/>
        <v>-5.3965150703036988</v>
      </c>
      <c r="F32" s="3">
        <f t="shared" si="15"/>
        <v>29.122374904014936</v>
      </c>
      <c r="I32" s="1" t="s">
        <v>35</v>
      </c>
      <c r="J32" s="2">
        <v>60</v>
      </c>
      <c r="K32" s="3">
        <f t="shared" si="16"/>
        <v>-4.4585987261146451</v>
      </c>
      <c r="L32" s="3">
        <f t="shared" si="17"/>
        <v>-4.4585987261146451</v>
      </c>
      <c r="M32" s="3">
        <f t="shared" si="18"/>
        <v>-6.9241727282408512</v>
      </c>
      <c r="N32" s="3">
        <f t="shared" si="19"/>
        <v>47.94416797051435</v>
      </c>
      <c r="Q32" s="1" t="s">
        <v>35</v>
      </c>
      <c r="R32" s="2">
        <v>50</v>
      </c>
      <c r="S32" s="3">
        <f t="shared" si="20"/>
        <v>-4.5801526717557222</v>
      </c>
      <c r="T32" s="3">
        <f t="shared" si="21"/>
        <v>-4.5801526717557222</v>
      </c>
      <c r="U32" s="3">
        <f t="shared" si="22"/>
        <v>-9.9447786409667387</v>
      </c>
      <c r="V32" s="3">
        <f t="shared" si="23"/>
        <v>98.898622217828247</v>
      </c>
    </row>
    <row r="33" spans="1:22" x14ac:dyDescent="0.25">
      <c r="A33" s="1" t="s">
        <v>36</v>
      </c>
      <c r="B33" s="2">
        <v>62</v>
      </c>
      <c r="C33" s="3">
        <f t="shared" si="12"/>
        <v>-8.8235294117647065</v>
      </c>
      <c r="D33" s="3">
        <f t="shared" si="13"/>
        <v>-8.8235294117647065</v>
      </c>
      <c r="E33" s="3">
        <f t="shared" si="14"/>
        <v>-8.6644889265128491</v>
      </c>
      <c r="F33" s="3">
        <f t="shared" si="15"/>
        <v>75.073368357663782</v>
      </c>
      <c r="I33" s="1" t="s">
        <v>36</v>
      </c>
      <c r="J33" s="2">
        <v>60.2</v>
      </c>
      <c r="K33" s="3">
        <f t="shared" si="16"/>
        <v>0.33333333333333809</v>
      </c>
      <c r="L33" s="3">
        <f t="shared" si="17"/>
        <v>0.33333333333333809</v>
      </c>
      <c r="M33" s="3">
        <f t="shared" si="18"/>
        <v>-2.1322406687928686</v>
      </c>
      <c r="N33" s="3">
        <f t="shared" si="19"/>
        <v>4.546450269654259</v>
      </c>
      <c r="Q33" s="1" t="s">
        <v>36</v>
      </c>
      <c r="R33" s="2">
        <v>52.5</v>
      </c>
      <c r="S33" s="3">
        <f t="shared" si="20"/>
        <v>5</v>
      </c>
      <c r="T33" s="3">
        <f t="shared" si="21"/>
        <v>5</v>
      </c>
      <c r="U33" s="3">
        <f t="shared" si="22"/>
        <v>-0.36462596921101564</v>
      </c>
      <c r="V33" s="3">
        <f t="shared" si="23"/>
        <v>0.13295209742307254</v>
      </c>
    </row>
    <row r="34" spans="1:22" x14ac:dyDescent="0.25">
      <c r="A34" s="1" t="s">
        <v>37</v>
      </c>
      <c r="B34" s="2">
        <v>77.5</v>
      </c>
      <c r="C34" s="3">
        <f t="shared" si="12"/>
        <v>25</v>
      </c>
      <c r="D34" s="3">
        <f t="shared" si="13"/>
        <v>25</v>
      </c>
      <c r="E34" s="3">
        <f t="shared" si="14"/>
        <v>25.159040485251857</v>
      </c>
      <c r="F34" s="3">
        <f t="shared" si="15"/>
        <v>632.97731813854205</v>
      </c>
      <c r="I34" s="1" t="s">
        <v>37</v>
      </c>
      <c r="J34" s="2">
        <v>70.3</v>
      </c>
      <c r="K34" s="3">
        <f t="shared" si="16"/>
        <v>16.777408637873744</v>
      </c>
      <c r="L34" s="3">
        <f t="shared" si="17"/>
        <v>16.777408637873744</v>
      </c>
      <c r="M34" s="3">
        <f t="shared" si="18"/>
        <v>14.311834635747537</v>
      </c>
      <c r="N34" s="3">
        <f t="shared" si="19"/>
        <v>204.82861064098284</v>
      </c>
      <c r="Q34" s="1" t="s">
        <v>37</v>
      </c>
      <c r="R34" s="2">
        <v>65</v>
      </c>
      <c r="S34" s="3">
        <f t="shared" si="20"/>
        <v>23.80952380952381</v>
      </c>
      <c r="T34" s="3">
        <f t="shared" si="21"/>
        <v>23.80952380952381</v>
      </c>
      <c r="U34" s="3">
        <f t="shared" si="22"/>
        <v>18.444897840312795</v>
      </c>
      <c r="V34" s="3">
        <f t="shared" si="23"/>
        <v>340.21425633957557</v>
      </c>
    </row>
    <row r="35" spans="1:22" x14ac:dyDescent="0.25">
      <c r="A35" s="1" t="s">
        <v>38</v>
      </c>
      <c r="B35" s="2">
        <v>75</v>
      </c>
      <c r="C35" s="3">
        <f t="shared" si="12"/>
        <v>-3.225806451612903</v>
      </c>
      <c r="D35" s="3">
        <f t="shared" si="13"/>
        <v>-3.225806451612903</v>
      </c>
      <c r="E35" s="3">
        <f t="shared" si="14"/>
        <v>-3.0667659663610465</v>
      </c>
      <c r="F35" s="3">
        <f t="shared" si="15"/>
        <v>9.4050534924304028</v>
      </c>
      <c r="I35" s="1" t="s">
        <v>38</v>
      </c>
      <c r="J35" s="2">
        <v>75</v>
      </c>
      <c r="K35" s="3">
        <f t="shared" si="16"/>
        <v>6.6856330014224792</v>
      </c>
      <c r="L35" s="3">
        <f t="shared" si="17"/>
        <v>6.6856330014224792</v>
      </c>
      <c r="M35" s="3">
        <f t="shared" si="18"/>
        <v>4.2200589992962723</v>
      </c>
      <c r="N35" s="3">
        <f t="shared" si="19"/>
        <v>17.808897957541454</v>
      </c>
      <c r="Q35" s="1" t="s">
        <v>38</v>
      </c>
      <c r="R35" s="2">
        <v>66.900000000000006</v>
      </c>
      <c r="S35" s="3">
        <f t="shared" si="20"/>
        <v>2.9230769230769318</v>
      </c>
      <c r="T35" s="3">
        <f t="shared" si="21"/>
        <v>2.9230769230769318</v>
      </c>
      <c r="U35" s="3">
        <f t="shared" si="22"/>
        <v>-2.4415490461340839</v>
      </c>
      <c r="V35" s="3">
        <f t="shared" si="23"/>
        <v>5.9611617446782548</v>
      </c>
    </row>
    <row r="36" spans="1:22" x14ac:dyDescent="0.25">
      <c r="A36" s="1" t="s">
        <v>39</v>
      </c>
      <c r="B36" s="2">
        <v>73.5</v>
      </c>
      <c r="C36" s="3">
        <f t="shared" si="12"/>
        <v>-2</v>
      </c>
      <c r="D36" s="3">
        <f t="shared" si="13"/>
        <v>-2</v>
      </c>
      <c r="E36" s="3">
        <f t="shared" si="14"/>
        <v>-1.8409595147481435</v>
      </c>
      <c r="F36" s="3">
        <f t="shared" si="15"/>
        <v>3.3891319349417199</v>
      </c>
      <c r="I36" s="1" t="s">
        <v>39</v>
      </c>
      <c r="J36" s="2">
        <v>76</v>
      </c>
      <c r="K36" s="3">
        <f t="shared" si="16"/>
        <v>1.3333333333333333</v>
      </c>
      <c r="L36" s="3">
        <f t="shared" si="17"/>
        <v>1.3333333333333333</v>
      </c>
      <c r="M36" s="3">
        <f t="shared" si="18"/>
        <v>-1.1322406687928732</v>
      </c>
      <c r="N36" s="3">
        <f t="shared" si="19"/>
        <v>1.2819689320685328</v>
      </c>
      <c r="Q36" s="1" t="s">
        <v>39</v>
      </c>
      <c r="R36" s="2">
        <v>62.5</v>
      </c>
      <c r="S36" s="3">
        <f t="shared" si="20"/>
        <v>-6.5769805680119662</v>
      </c>
      <c r="T36" s="3">
        <f t="shared" si="21"/>
        <v>-6.5769805680119662</v>
      </c>
      <c r="U36" s="3">
        <f t="shared" si="22"/>
        <v>-11.941606537222981</v>
      </c>
      <c r="V36" s="3">
        <f t="shared" si="23"/>
        <v>142.60196668984662</v>
      </c>
    </row>
    <row r="37" spans="1:22" x14ac:dyDescent="0.25">
      <c r="A37" s="1" t="s">
        <v>40</v>
      </c>
      <c r="B37" s="2">
        <v>80.099999999999994</v>
      </c>
      <c r="C37" s="3">
        <f t="shared" si="12"/>
        <v>8.9795918367346861</v>
      </c>
      <c r="D37" s="3">
        <f t="shared" si="13"/>
        <v>8.9795918367346861</v>
      </c>
      <c r="E37" s="3">
        <f t="shared" si="14"/>
        <v>9.1386323219865435</v>
      </c>
      <c r="F37" s="3">
        <f t="shared" si="15"/>
        <v>83.514600716457167</v>
      </c>
      <c r="I37" s="1" t="s">
        <v>40</v>
      </c>
      <c r="J37" s="2">
        <v>79</v>
      </c>
      <c r="K37" s="3">
        <f t="shared" si="16"/>
        <v>3.9473684210526314</v>
      </c>
      <c r="L37" s="3">
        <f t="shared" si="17"/>
        <v>3.9473684210526314</v>
      </c>
      <c r="M37" s="3">
        <f t="shared" si="18"/>
        <v>1.4817944189264249</v>
      </c>
      <c r="N37" s="3">
        <f t="shared" si="19"/>
        <v>2.1957146999615014</v>
      </c>
      <c r="Q37" s="1" t="s">
        <v>40</v>
      </c>
      <c r="R37" s="2">
        <v>83.6</v>
      </c>
      <c r="S37" s="3">
        <f t="shared" si="20"/>
        <v>33.759999999999991</v>
      </c>
      <c r="T37" s="3">
        <f t="shared" si="21"/>
        <v>33.759999999999991</v>
      </c>
      <c r="U37" s="3">
        <f t="shared" si="22"/>
        <v>28.395374030788975</v>
      </c>
      <c r="V37" s="3">
        <f t="shared" si="23"/>
        <v>806.29726634840495</v>
      </c>
    </row>
    <row r="38" spans="1:22" x14ac:dyDescent="0.25">
      <c r="A38" s="1" t="s">
        <v>41</v>
      </c>
      <c r="B38" s="2">
        <v>82.8</v>
      </c>
      <c r="C38" s="3">
        <f t="shared" si="12"/>
        <v>3.3707865168539364</v>
      </c>
      <c r="D38" s="3">
        <f t="shared" si="13"/>
        <v>3.3707865168539364</v>
      </c>
      <c r="E38" s="3">
        <f t="shared" si="14"/>
        <v>3.5298270021057929</v>
      </c>
      <c r="F38" s="3">
        <f t="shared" si="15"/>
        <v>12.45967866479517</v>
      </c>
      <c r="I38" s="1" t="s">
        <v>41</v>
      </c>
      <c r="J38" s="2">
        <v>82.7</v>
      </c>
      <c r="K38" s="3">
        <f t="shared" si="16"/>
        <v>4.683544303797472</v>
      </c>
      <c r="L38" s="3">
        <f t="shared" si="17"/>
        <v>4.683544303797472</v>
      </c>
      <c r="M38" s="3">
        <f t="shared" si="18"/>
        <v>2.2179703016712655</v>
      </c>
      <c r="N38" s="3">
        <f t="shared" si="19"/>
        <v>4.9193922590957246</v>
      </c>
      <c r="Q38" s="1" t="s">
        <v>41</v>
      </c>
      <c r="R38" s="2">
        <v>90.1</v>
      </c>
      <c r="S38" s="3">
        <f t="shared" si="20"/>
        <v>7.7751196172248811</v>
      </c>
      <c r="T38" s="3">
        <f t="shared" si="21"/>
        <v>7.7751196172248811</v>
      </c>
      <c r="U38" s="3">
        <f t="shared" si="22"/>
        <v>2.4104936480138655</v>
      </c>
      <c r="V38" s="3">
        <f t="shared" si="23"/>
        <v>5.8104796271151935</v>
      </c>
    </row>
    <row r="39" spans="1:22" x14ac:dyDescent="0.25">
      <c r="A39" s="1" t="s">
        <v>42</v>
      </c>
      <c r="B39" s="2">
        <v>80</v>
      </c>
      <c r="C39" s="3">
        <f>100*(B39-B38)/B38</f>
        <v>-3.3816425120772915</v>
      </c>
      <c r="D39" s="3">
        <f t="shared" si="13"/>
        <v>-3.3816425120772915</v>
      </c>
      <c r="E39" s="3">
        <f t="shared" si="14"/>
        <v>-3.222602026825435</v>
      </c>
      <c r="F39" s="3">
        <f t="shared" si="15"/>
        <v>10.385163823299401</v>
      </c>
      <c r="I39" s="1" t="s">
        <v>42</v>
      </c>
      <c r="J39" s="2">
        <v>84.3</v>
      </c>
      <c r="K39" s="3">
        <f>100*(J39-J38)/J38</f>
        <v>1.9347037484885057</v>
      </c>
      <c r="L39" s="3">
        <f t="shared" si="17"/>
        <v>1.9347037484885057</v>
      </c>
      <c r="M39" s="3">
        <f t="shared" si="18"/>
        <v>-0.5308702536377008</v>
      </c>
      <c r="N39" s="3">
        <f t="shared" si="19"/>
        <v>0.28182322619735678</v>
      </c>
      <c r="Q39" s="1" t="s">
        <v>42</v>
      </c>
      <c r="R39" s="2">
        <v>95.7</v>
      </c>
      <c r="S39" s="3">
        <f>100*(R39-R38)/R38</f>
        <v>6.2153163152053379</v>
      </c>
      <c r="T39" s="3">
        <f t="shared" si="21"/>
        <v>6.2153163152053379</v>
      </c>
      <c r="U39" s="3">
        <f t="shared" si="22"/>
        <v>0.85069034599432225</v>
      </c>
      <c r="V39" s="3">
        <f t="shared" si="23"/>
        <v>0.72367406476793972</v>
      </c>
    </row>
    <row r="40" spans="1:22" x14ac:dyDescent="0.25">
      <c r="C40" s="50" t="s">
        <v>43</v>
      </c>
      <c r="D40" s="53">
        <f>AVERAGE(D29:D39)</f>
        <v>-0.15904048525185657</v>
      </c>
      <c r="E40" s="54" t="s">
        <v>44</v>
      </c>
      <c r="F40" s="65">
        <f>SUM(F29:F39)</f>
        <v>944.29225403405019</v>
      </c>
      <c r="K40" s="50" t="s">
        <v>43</v>
      </c>
      <c r="L40" s="53">
        <f>AVERAGE(L29:L39)</f>
        <v>2.4655740021262065</v>
      </c>
      <c r="M40" s="54" t="s">
        <v>44</v>
      </c>
      <c r="N40" s="65">
        <f>SUM(N29:N39)</f>
        <v>340.80582953243771</v>
      </c>
      <c r="S40" s="50" t="s">
        <v>43</v>
      </c>
      <c r="T40" s="53">
        <f>AVERAGE(T29:T39)</f>
        <v>5.3646259692110156</v>
      </c>
      <c r="U40" s="54" t="s">
        <v>44</v>
      </c>
      <c r="V40" s="65">
        <f>SUM(V29:V39)</f>
        <v>1679.2756799439228</v>
      </c>
    </row>
    <row r="41" spans="1:22" x14ac:dyDescent="0.25">
      <c r="D41" s="6"/>
      <c r="E41" s="55" t="s">
        <v>45</v>
      </c>
      <c r="F41" s="66">
        <f>F40/(COUNT(F29:F39) - 1)</f>
        <v>94.429225403405013</v>
      </c>
      <c r="L41" s="6"/>
      <c r="M41" s="55" t="s">
        <v>45</v>
      </c>
      <c r="N41" s="66">
        <f>N40/(COUNT(N29:N39) - 1)</f>
        <v>34.08058295324377</v>
      </c>
      <c r="T41" s="6"/>
      <c r="U41" s="55" t="s">
        <v>45</v>
      </c>
      <c r="V41" s="66">
        <f>V40/(COUNT(V29:V39) - 1)</f>
        <v>167.92756799439229</v>
      </c>
    </row>
    <row r="42" spans="1:22" x14ac:dyDescent="0.25">
      <c r="E42" s="56" t="s">
        <v>46</v>
      </c>
      <c r="F42" s="52">
        <f>SQRT(F41)</f>
        <v>9.7174701133270798</v>
      </c>
      <c r="M42" s="56" t="s">
        <v>46</v>
      </c>
      <c r="N42" s="52">
        <f>SQRT(N41)</f>
        <v>5.8378577366396804</v>
      </c>
      <c r="U42" s="56" t="s">
        <v>46</v>
      </c>
      <c r="V42" s="52">
        <f>SQRT(V41)</f>
        <v>12.958686970306532</v>
      </c>
    </row>
    <row r="46" spans="1:22" ht="15.75" thickBot="1" x14ac:dyDescent="0.3"/>
    <row r="47" spans="1:22" x14ac:dyDescent="0.25">
      <c r="A47" s="26" t="s">
        <v>56</v>
      </c>
      <c r="B47" s="27"/>
      <c r="C47" s="28"/>
      <c r="D47" s="27"/>
      <c r="E47" s="29"/>
      <c r="F47" s="30"/>
      <c r="I47" s="26" t="s">
        <v>57</v>
      </c>
      <c r="J47" s="27"/>
      <c r="K47" s="28"/>
      <c r="L47" s="27"/>
      <c r="M47" s="29"/>
      <c r="N47" s="30"/>
      <c r="Q47" s="26" t="s">
        <v>58</v>
      </c>
      <c r="R47" s="27"/>
      <c r="S47" s="28"/>
      <c r="T47" s="27"/>
      <c r="U47" s="29"/>
      <c r="V47" s="30"/>
    </row>
    <row r="48" spans="1:22" x14ac:dyDescent="0.25">
      <c r="A48" s="31" t="s">
        <v>59</v>
      </c>
      <c r="B48" s="32"/>
      <c r="C48" s="33"/>
      <c r="D48" s="32" t="s">
        <v>18</v>
      </c>
      <c r="E48" s="109" t="s">
        <v>19</v>
      </c>
      <c r="F48" s="110"/>
      <c r="I48" s="31" t="s">
        <v>60</v>
      </c>
      <c r="J48" s="32"/>
      <c r="K48" s="33"/>
      <c r="L48" s="32" t="s">
        <v>18</v>
      </c>
      <c r="M48" s="109" t="s">
        <v>19</v>
      </c>
      <c r="N48" s="110"/>
      <c r="Q48" s="31" t="s">
        <v>61</v>
      </c>
      <c r="R48" s="32"/>
      <c r="S48" s="33"/>
      <c r="T48" s="32" t="s">
        <v>18</v>
      </c>
      <c r="U48" s="109" t="s">
        <v>19</v>
      </c>
      <c r="V48" s="110"/>
    </row>
    <row r="49" spans="1:22" ht="15.75" thickBot="1" x14ac:dyDescent="0.3">
      <c r="A49" s="34" t="s">
        <v>62</v>
      </c>
      <c r="B49" s="35"/>
      <c r="C49" s="36"/>
      <c r="D49" s="37"/>
      <c r="E49" s="36"/>
      <c r="F49" s="38"/>
      <c r="I49" s="34" t="s">
        <v>63</v>
      </c>
      <c r="J49" s="35"/>
      <c r="K49" s="36"/>
      <c r="L49" s="37"/>
      <c r="M49" s="36"/>
      <c r="N49" s="38"/>
      <c r="Q49" s="34" t="s">
        <v>64</v>
      </c>
      <c r="R49" s="35"/>
      <c r="S49" s="36"/>
      <c r="T49" s="37"/>
      <c r="U49" s="36"/>
      <c r="V49" s="38"/>
    </row>
    <row r="50" spans="1:22" ht="17.25" x14ac:dyDescent="0.25">
      <c r="A50" s="39" t="s">
        <v>25</v>
      </c>
      <c r="B50" s="40" t="s">
        <v>26</v>
      </c>
      <c r="C50" s="41" t="s">
        <v>27</v>
      </c>
      <c r="D50" s="41" t="s">
        <v>28</v>
      </c>
      <c r="E50" s="41" t="s">
        <v>29</v>
      </c>
      <c r="F50" s="42" t="s">
        <v>30</v>
      </c>
      <c r="I50" s="39" t="s">
        <v>25</v>
      </c>
      <c r="J50" s="40" t="s">
        <v>26</v>
      </c>
      <c r="K50" s="41" t="s">
        <v>27</v>
      </c>
      <c r="L50" s="41" t="s">
        <v>28</v>
      </c>
      <c r="M50" s="41" t="s">
        <v>29</v>
      </c>
      <c r="N50" s="42" t="s">
        <v>30</v>
      </c>
      <c r="Q50" s="39" t="s">
        <v>25</v>
      </c>
      <c r="R50" s="40" t="s">
        <v>26</v>
      </c>
      <c r="S50" s="41" t="s">
        <v>27</v>
      </c>
      <c r="T50" s="41" t="s">
        <v>28</v>
      </c>
      <c r="U50" s="41" t="s">
        <v>29</v>
      </c>
      <c r="V50" s="42" t="s">
        <v>30</v>
      </c>
    </row>
    <row r="51" spans="1:22" x14ac:dyDescent="0.25">
      <c r="A51" s="1" t="s">
        <v>31</v>
      </c>
      <c r="B51" s="2">
        <v>23</v>
      </c>
      <c r="C51" s="3"/>
      <c r="D51" s="3"/>
      <c r="E51" s="4"/>
      <c r="F51" s="4"/>
      <c r="I51" s="1" t="s">
        <v>31</v>
      </c>
      <c r="J51" s="2">
        <v>41.9</v>
      </c>
      <c r="K51" s="3"/>
      <c r="L51" s="3"/>
      <c r="M51" s="4"/>
      <c r="N51" s="4"/>
      <c r="Q51" s="1" t="s">
        <v>31</v>
      </c>
      <c r="R51" s="2">
        <v>35.700000000000003</v>
      </c>
      <c r="S51" s="3"/>
      <c r="T51" s="3"/>
      <c r="U51" s="4"/>
      <c r="V51" s="4"/>
    </row>
    <row r="52" spans="1:22" x14ac:dyDescent="0.25">
      <c r="A52" s="1" t="s">
        <v>32</v>
      </c>
      <c r="B52" s="2">
        <v>23.4</v>
      </c>
      <c r="C52" s="3">
        <f>100*(B52-B51)/B51</f>
        <v>1.7391304347826024</v>
      </c>
      <c r="D52" s="3">
        <f>C52</f>
        <v>1.7391304347826024</v>
      </c>
      <c r="E52" s="3">
        <f>D52-$D$63</f>
        <v>-1.6710387356879715</v>
      </c>
      <c r="F52" s="3">
        <f>E52^2</f>
        <v>2.7923704561696541</v>
      </c>
      <c r="I52" s="1" t="s">
        <v>32</v>
      </c>
      <c r="J52" s="2">
        <v>38.4</v>
      </c>
      <c r="K52" s="3">
        <f>100*(J52-J51)/J51</f>
        <v>-8.3532219570405726</v>
      </c>
      <c r="L52" s="3">
        <f>K52</f>
        <v>-8.3532219570405726</v>
      </c>
      <c r="M52" s="3">
        <f>L52-$L$63</f>
        <v>-8.0965621371594843</v>
      </c>
      <c r="N52" s="3">
        <f>M52^2</f>
        <v>65.554318440884558</v>
      </c>
      <c r="Q52" s="1" t="s">
        <v>32</v>
      </c>
      <c r="R52" s="2">
        <v>33.700000000000003</v>
      </c>
      <c r="S52" s="3">
        <f>100*(R52-R51)/R51</f>
        <v>-5.6022408963585431</v>
      </c>
      <c r="T52" s="3">
        <f>S52</f>
        <v>-5.6022408963585431</v>
      </c>
      <c r="U52" s="3">
        <f>T52-$T$63</f>
        <v>-9.0531951747770503</v>
      </c>
      <c r="V52" s="3">
        <f>U52^2</f>
        <v>81.960342872606461</v>
      </c>
    </row>
    <row r="53" spans="1:22" x14ac:dyDescent="0.25">
      <c r="A53" s="1" t="s">
        <v>33</v>
      </c>
      <c r="B53" s="2">
        <v>21.4</v>
      </c>
      <c r="C53" s="3">
        <f t="shared" ref="C53:C61" si="24">100*(B53-B52)/B52</f>
        <v>-8.5470085470085468</v>
      </c>
      <c r="D53" s="3">
        <f t="shared" ref="D53:D62" si="25">C53</f>
        <v>-8.5470085470085468</v>
      </c>
      <c r="E53" s="3">
        <f t="shared" ref="E53:E62" si="26">D53-$D$63</f>
        <v>-11.957177717479121</v>
      </c>
      <c r="F53" s="3">
        <f t="shared" ref="F53:F62" si="27">E53^2</f>
        <v>142.97409896737921</v>
      </c>
      <c r="I53" s="1" t="s">
        <v>33</v>
      </c>
      <c r="J53" s="2">
        <v>40.6</v>
      </c>
      <c r="K53" s="3">
        <f t="shared" ref="K53:K61" si="28">100*(J53-J52)/J52</f>
        <v>5.7291666666666741</v>
      </c>
      <c r="L53" s="3">
        <f t="shared" ref="L53:L62" si="29">K53</f>
        <v>5.7291666666666741</v>
      </c>
      <c r="M53" s="3">
        <f t="shared" ref="M53:M62" si="30">L53-$L$63</f>
        <v>5.9858264865477624</v>
      </c>
      <c r="N53" s="3">
        <f t="shared" ref="N53:N62" si="31">M53^2</f>
        <v>35.830118727056728</v>
      </c>
      <c r="Q53" s="1" t="s">
        <v>33</v>
      </c>
      <c r="R53" s="2">
        <v>30.9</v>
      </c>
      <c r="S53" s="3">
        <f t="shared" ref="S53:S61" si="32">100*(R53-R52)/R52</f>
        <v>-8.3086053412463041</v>
      </c>
      <c r="T53" s="3">
        <f t="shared" ref="T53:T62" si="33">S53</f>
        <v>-8.3086053412463041</v>
      </c>
      <c r="U53" s="3">
        <f t="shared" ref="U53:U62" si="34">T53-$T$63</f>
        <v>-11.759559619664811</v>
      </c>
      <c r="V53" s="3">
        <f t="shared" ref="V53:V62" si="35">U53^2</f>
        <v>138.2872424484512</v>
      </c>
    </row>
    <row r="54" spans="1:22" x14ac:dyDescent="0.25">
      <c r="A54" s="1" t="s">
        <v>34</v>
      </c>
      <c r="B54" s="2">
        <v>22.9</v>
      </c>
      <c r="C54" s="3">
        <f t="shared" si="24"/>
        <v>7.0093457943925239</v>
      </c>
      <c r="D54" s="3">
        <f t="shared" si="25"/>
        <v>7.0093457943925239</v>
      </c>
      <c r="E54" s="3">
        <f t="shared" si="26"/>
        <v>3.59917662392195</v>
      </c>
      <c r="F54" s="3">
        <f t="shared" si="27"/>
        <v>12.954072370186205</v>
      </c>
      <c r="I54" s="1" t="s">
        <v>34</v>
      </c>
      <c r="J54" s="2">
        <v>41.5</v>
      </c>
      <c r="K54" s="3">
        <f t="shared" si="28"/>
        <v>2.216748768472903</v>
      </c>
      <c r="L54" s="3">
        <f t="shared" si="29"/>
        <v>2.216748768472903</v>
      </c>
      <c r="M54" s="3">
        <f t="shared" si="30"/>
        <v>2.4734085883539918</v>
      </c>
      <c r="N54" s="3">
        <f t="shared" si="31"/>
        <v>6.1177500449432864</v>
      </c>
      <c r="Q54" s="1" t="s">
        <v>34</v>
      </c>
      <c r="R54" s="2">
        <v>30.9</v>
      </c>
      <c r="S54" s="3">
        <f t="shared" si="32"/>
        <v>0</v>
      </c>
      <c r="T54" s="3">
        <f t="shared" si="33"/>
        <v>0</v>
      </c>
      <c r="U54" s="3">
        <f t="shared" si="34"/>
        <v>-3.4509542784185072</v>
      </c>
      <c r="V54" s="3">
        <f t="shared" si="35"/>
        <v>11.909085431734999</v>
      </c>
    </row>
    <row r="55" spans="1:22" x14ac:dyDescent="0.25">
      <c r="A55" s="1" t="s">
        <v>35</v>
      </c>
      <c r="B55" s="2">
        <v>23.4</v>
      </c>
      <c r="C55" s="3">
        <f t="shared" si="24"/>
        <v>2.1834061135371181</v>
      </c>
      <c r="D55" s="3">
        <f t="shared" si="25"/>
        <v>2.1834061135371181</v>
      </c>
      <c r="E55" s="3">
        <f t="shared" si="26"/>
        <v>-1.2267630569334558</v>
      </c>
      <c r="F55" s="3">
        <f t="shared" si="27"/>
        <v>1.5049475978567173</v>
      </c>
      <c r="I55" s="1" t="s">
        <v>35</v>
      </c>
      <c r="J55" s="2">
        <v>36.299999999999997</v>
      </c>
      <c r="K55" s="3">
        <f t="shared" si="28"/>
        <v>-12.530120481927716</v>
      </c>
      <c r="L55" s="3">
        <f t="shared" si="29"/>
        <v>-12.530120481927716</v>
      </c>
      <c r="M55" s="3">
        <f t="shared" si="30"/>
        <v>-12.273460662046627</v>
      </c>
      <c r="N55" s="3">
        <f t="shared" si="31"/>
        <v>150.63783662280605</v>
      </c>
      <c r="Q55" s="1" t="s">
        <v>35</v>
      </c>
      <c r="R55" s="2">
        <v>35</v>
      </c>
      <c r="S55" s="3">
        <f t="shared" si="32"/>
        <v>13.268608414239486</v>
      </c>
      <c r="T55" s="3">
        <f t="shared" si="33"/>
        <v>13.268608414239486</v>
      </c>
      <c r="U55" s="3">
        <f t="shared" si="34"/>
        <v>9.8176541358209786</v>
      </c>
      <c r="V55" s="3">
        <f t="shared" si="35"/>
        <v>96.38633273060276</v>
      </c>
    </row>
    <row r="56" spans="1:22" x14ac:dyDescent="0.25">
      <c r="A56" s="1" t="s">
        <v>36</v>
      </c>
      <c r="B56" s="2">
        <v>22.9</v>
      </c>
      <c r="C56" s="3">
        <f t="shared" si="24"/>
        <v>-2.1367521367521367</v>
      </c>
      <c r="D56" s="3">
        <f t="shared" si="25"/>
        <v>-2.1367521367521367</v>
      </c>
      <c r="E56" s="3">
        <f t="shared" si="26"/>
        <v>-5.5469213072227106</v>
      </c>
      <c r="F56" s="3">
        <f t="shared" si="27"/>
        <v>30.768335988521304</v>
      </c>
      <c r="I56" s="1" t="s">
        <v>36</v>
      </c>
      <c r="J56" s="2">
        <v>36.299999999999997</v>
      </c>
      <c r="K56" s="3">
        <f t="shared" si="28"/>
        <v>0</v>
      </c>
      <c r="L56" s="3">
        <f t="shared" si="29"/>
        <v>0</v>
      </c>
      <c r="M56" s="3">
        <f t="shared" si="30"/>
        <v>0.25665981988108866</v>
      </c>
      <c r="N56" s="3">
        <f t="shared" si="31"/>
        <v>6.5874263141392872E-2</v>
      </c>
      <c r="Q56" s="1" t="s">
        <v>36</v>
      </c>
      <c r="R56" s="2">
        <v>34.9</v>
      </c>
      <c r="S56" s="3">
        <f t="shared" si="32"/>
        <v>-0.28571428571428975</v>
      </c>
      <c r="T56" s="3">
        <f t="shared" si="33"/>
        <v>-0.28571428571428975</v>
      </c>
      <c r="U56" s="3">
        <f t="shared" si="34"/>
        <v>-3.7366685641327968</v>
      </c>
      <c r="V56" s="3">
        <f t="shared" si="35"/>
        <v>13.962691958178258</v>
      </c>
    </row>
    <row r="57" spans="1:22" x14ac:dyDescent="0.25">
      <c r="A57" s="1" t="s">
        <v>37</v>
      </c>
      <c r="B57" s="2">
        <v>29.5</v>
      </c>
      <c r="C57" s="3">
        <f t="shared" si="24"/>
        <v>28.820960698689962</v>
      </c>
      <c r="D57" s="3">
        <f t="shared" si="25"/>
        <v>28.820960698689962</v>
      </c>
      <c r="E57" s="3">
        <f t="shared" si="26"/>
        <v>25.410791528219388</v>
      </c>
      <c r="F57" s="3">
        <f t="shared" si="27"/>
        <v>645.7083260906262</v>
      </c>
      <c r="I57" s="1" t="s">
        <v>37</v>
      </c>
      <c r="J57" s="2">
        <v>39.6</v>
      </c>
      <c r="K57" s="3">
        <f t="shared" si="28"/>
        <v>9.0909090909091042</v>
      </c>
      <c r="L57" s="3">
        <f t="shared" si="29"/>
        <v>9.0909090909091042</v>
      </c>
      <c r="M57" s="3">
        <f t="shared" si="30"/>
        <v>9.3475689107901925</v>
      </c>
      <c r="N57" s="3">
        <f t="shared" si="31"/>
        <v>87.377044541971344</v>
      </c>
      <c r="Q57" s="1" t="s">
        <v>37</v>
      </c>
      <c r="R57" s="2">
        <v>42</v>
      </c>
      <c r="S57" s="3">
        <f t="shared" si="32"/>
        <v>20.343839541547283</v>
      </c>
      <c r="T57" s="3">
        <f t="shared" si="33"/>
        <v>20.343839541547283</v>
      </c>
      <c r="U57" s="3">
        <f t="shared" si="34"/>
        <v>16.892885263128775</v>
      </c>
      <c r="V57" s="3">
        <f t="shared" si="35"/>
        <v>285.36957251323338</v>
      </c>
    </row>
    <row r="58" spans="1:22" x14ac:dyDescent="0.25">
      <c r="A58" s="1" t="s">
        <v>38</v>
      </c>
      <c r="B58" s="2">
        <v>29.1</v>
      </c>
      <c r="C58" s="3">
        <f t="shared" si="24"/>
        <v>-1.3559322033898258</v>
      </c>
      <c r="D58" s="3">
        <f t="shared" si="25"/>
        <v>-1.3559322033898258</v>
      </c>
      <c r="E58" s="3">
        <f t="shared" si="26"/>
        <v>-4.7661013738603994</v>
      </c>
      <c r="F58" s="3">
        <f t="shared" si="27"/>
        <v>22.715722305913989</v>
      </c>
      <c r="I58" s="1" t="s">
        <v>38</v>
      </c>
      <c r="J58" s="2">
        <v>40.299999999999997</v>
      </c>
      <c r="K58" s="3">
        <f t="shared" si="28"/>
        <v>1.7676767676767569</v>
      </c>
      <c r="L58" s="3">
        <f t="shared" si="29"/>
        <v>1.7676767676767569</v>
      </c>
      <c r="M58" s="3">
        <f t="shared" si="30"/>
        <v>2.0243365875578454</v>
      </c>
      <c r="N58" s="3">
        <f t="shared" si="31"/>
        <v>4.0979386197253422</v>
      </c>
      <c r="Q58" s="1" t="s">
        <v>38</v>
      </c>
      <c r="R58" s="2">
        <v>41.8</v>
      </c>
      <c r="S58" s="3">
        <f t="shared" si="32"/>
        <v>-0.47619047619048294</v>
      </c>
      <c r="T58" s="3">
        <f t="shared" si="33"/>
        <v>-0.47619047619048294</v>
      </c>
      <c r="U58" s="3">
        <f t="shared" si="34"/>
        <v>-3.9271447546089902</v>
      </c>
      <c r="V58" s="3">
        <f t="shared" si="35"/>
        <v>15.422465923652906</v>
      </c>
    </row>
    <row r="59" spans="1:22" x14ac:dyDescent="0.25">
      <c r="A59" s="1" t="s">
        <v>39</v>
      </c>
      <c r="B59" s="2">
        <v>29</v>
      </c>
      <c r="C59" s="3">
        <f t="shared" si="24"/>
        <v>-0.34364261168385368</v>
      </c>
      <c r="D59" s="3">
        <f t="shared" si="25"/>
        <v>-0.34364261168385368</v>
      </c>
      <c r="E59" s="3">
        <f t="shared" si="26"/>
        <v>-3.7538117821544277</v>
      </c>
      <c r="F59" s="3">
        <f t="shared" si="27"/>
        <v>14.0911028958414</v>
      </c>
      <c r="I59" s="1" t="s">
        <v>39</v>
      </c>
      <c r="J59" s="2">
        <v>40</v>
      </c>
      <c r="K59" s="3">
        <f t="shared" si="28"/>
        <v>-0.74441687344912455</v>
      </c>
      <c r="L59" s="3">
        <f t="shared" si="29"/>
        <v>-0.74441687344912455</v>
      </c>
      <c r="M59" s="3">
        <f t="shared" si="30"/>
        <v>-0.48775705356803589</v>
      </c>
      <c r="N59" s="3">
        <f t="shared" si="31"/>
        <v>0.23790694330537185</v>
      </c>
      <c r="Q59" s="1" t="s">
        <v>39</v>
      </c>
      <c r="R59" s="2">
        <v>40</v>
      </c>
      <c r="S59" s="3">
        <f t="shared" si="32"/>
        <v>-4.3062200956937735</v>
      </c>
      <c r="T59" s="3">
        <f t="shared" si="33"/>
        <v>-4.3062200956937735</v>
      </c>
      <c r="U59" s="3">
        <f t="shared" si="34"/>
        <v>-7.7571743741122807</v>
      </c>
      <c r="V59" s="3">
        <f t="shared" si="35"/>
        <v>60.173754270384251</v>
      </c>
    </row>
    <row r="60" spans="1:22" x14ac:dyDescent="0.25">
      <c r="A60" s="1" t="s">
        <v>40</v>
      </c>
      <c r="B60" s="2">
        <v>32.1</v>
      </c>
      <c r="C60" s="3">
        <f t="shared" si="24"/>
        <v>10.689655172413797</v>
      </c>
      <c r="D60" s="3">
        <f t="shared" si="25"/>
        <v>10.689655172413797</v>
      </c>
      <c r="E60" s="3">
        <f t="shared" si="26"/>
        <v>7.2794860019432228</v>
      </c>
      <c r="F60" s="3">
        <f t="shared" si="27"/>
        <v>52.990916452487326</v>
      </c>
      <c r="I60" s="1" t="s">
        <v>40</v>
      </c>
      <c r="J60" s="2">
        <v>40</v>
      </c>
      <c r="K60" s="3">
        <f t="shared" si="28"/>
        <v>0</v>
      </c>
      <c r="L60" s="3">
        <f t="shared" si="29"/>
        <v>0</v>
      </c>
      <c r="M60" s="3">
        <f t="shared" si="30"/>
        <v>0.25665981988108866</v>
      </c>
      <c r="N60" s="3">
        <f t="shared" si="31"/>
        <v>6.5874263141392872E-2</v>
      </c>
      <c r="Q60" s="1" t="s">
        <v>40</v>
      </c>
      <c r="R60" s="2">
        <v>48</v>
      </c>
      <c r="S60" s="3">
        <f t="shared" si="32"/>
        <v>20</v>
      </c>
      <c r="T60" s="3">
        <f t="shared" si="33"/>
        <v>20</v>
      </c>
      <c r="U60" s="3">
        <f t="shared" si="34"/>
        <v>16.549045721581493</v>
      </c>
      <c r="V60" s="3">
        <f t="shared" si="35"/>
        <v>273.87091429499469</v>
      </c>
    </row>
    <row r="61" spans="1:22" x14ac:dyDescent="0.25">
      <c r="A61" s="1" t="s">
        <v>41</v>
      </c>
      <c r="B61" s="2">
        <v>32.9</v>
      </c>
      <c r="C61" s="3">
        <f t="shared" si="24"/>
        <v>2.4922118380062215</v>
      </c>
      <c r="D61" s="3">
        <f t="shared" si="25"/>
        <v>2.4922118380062215</v>
      </c>
      <c r="E61" s="3">
        <f t="shared" si="26"/>
        <v>-0.9179573324643524</v>
      </c>
      <c r="F61" s="3">
        <f t="shared" si="27"/>
        <v>0.84264566422506959</v>
      </c>
      <c r="I61" s="1" t="s">
        <v>41</v>
      </c>
      <c r="J61" s="2">
        <v>40</v>
      </c>
      <c r="K61" s="3">
        <f t="shared" si="28"/>
        <v>0</v>
      </c>
      <c r="L61" s="3">
        <f t="shared" si="29"/>
        <v>0</v>
      </c>
      <c r="M61" s="3">
        <f t="shared" si="30"/>
        <v>0.25665981988108866</v>
      </c>
      <c r="N61" s="3">
        <f t="shared" si="31"/>
        <v>6.5874263141392872E-2</v>
      </c>
      <c r="Q61" s="1" t="s">
        <v>41</v>
      </c>
      <c r="R61" s="2">
        <v>49.5</v>
      </c>
      <c r="S61" s="3">
        <f t="shared" si="32"/>
        <v>3.125</v>
      </c>
      <c r="T61" s="3">
        <f t="shared" si="33"/>
        <v>3.125</v>
      </c>
      <c r="U61" s="3">
        <f t="shared" si="34"/>
        <v>-0.32595427841850722</v>
      </c>
      <c r="V61" s="3">
        <f t="shared" si="35"/>
        <v>0.10624619161932972</v>
      </c>
    </row>
    <row r="62" spans="1:22" x14ac:dyDescent="0.25">
      <c r="A62" s="1" t="s">
        <v>42</v>
      </c>
      <c r="B62" s="2">
        <v>31.9</v>
      </c>
      <c r="C62" s="3">
        <f>100*(B62-B61)/B61</f>
        <v>-3.0395136778115504</v>
      </c>
      <c r="D62" s="3">
        <f t="shared" si="25"/>
        <v>-3.0395136778115504</v>
      </c>
      <c r="E62" s="3">
        <f t="shared" si="26"/>
        <v>-6.4496828482821247</v>
      </c>
      <c r="F62" s="3">
        <f t="shared" si="27"/>
        <v>41.598408843424622</v>
      </c>
      <c r="I62" s="1" t="s">
        <v>42</v>
      </c>
      <c r="J62" s="2">
        <v>40</v>
      </c>
      <c r="K62" s="3">
        <f>100*(J62-J61)/J61</f>
        <v>0</v>
      </c>
      <c r="L62" s="3">
        <f t="shared" si="29"/>
        <v>0</v>
      </c>
      <c r="M62" s="3">
        <f t="shared" si="30"/>
        <v>0.25665981988108866</v>
      </c>
      <c r="N62" s="3">
        <f t="shared" si="31"/>
        <v>6.5874263141392872E-2</v>
      </c>
      <c r="Q62" s="1" t="s">
        <v>42</v>
      </c>
      <c r="R62" s="2">
        <v>49.6</v>
      </c>
      <c r="S62" s="3">
        <f>100*(R62-R61)/R61</f>
        <v>0.2020202020202049</v>
      </c>
      <c r="T62" s="3">
        <f t="shared" si="33"/>
        <v>0.2020202020202049</v>
      </c>
      <c r="U62" s="3">
        <f t="shared" si="34"/>
        <v>-3.2489340763983021</v>
      </c>
      <c r="V62" s="3">
        <f t="shared" si="35"/>
        <v>10.555572632782088</v>
      </c>
    </row>
    <row r="63" spans="1:22" x14ac:dyDescent="0.25">
      <c r="C63" s="50" t="s">
        <v>43</v>
      </c>
      <c r="D63" s="53">
        <f>AVERAGE(D52:D62)</f>
        <v>3.4101691704705739</v>
      </c>
      <c r="E63" s="54" t="s">
        <v>44</v>
      </c>
      <c r="F63" s="65">
        <f>SUM(F52:F62)</f>
        <v>968.94094763263172</v>
      </c>
      <c r="K63" s="50" t="s">
        <v>43</v>
      </c>
      <c r="L63" s="53">
        <f>AVERAGE(L52:L62)</f>
        <v>-0.25665981988108866</v>
      </c>
      <c r="M63" s="54" t="s">
        <v>44</v>
      </c>
      <c r="N63" s="65">
        <f>SUM(N52:N62)</f>
        <v>350.11641099325823</v>
      </c>
      <c r="S63" s="50" t="s">
        <v>43</v>
      </c>
      <c r="T63" s="53">
        <f>AVERAGE(T52:T62)</f>
        <v>3.4509542784185072</v>
      </c>
      <c r="U63" s="54" t="s">
        <v>44</v>
      </c>
      <c r="V63" s="65">
        <f>SUM(V52:V62)</f>
        <v>988.00422126824026</v>
      </c>
    </row>
    <row r="64" spans="1:22" x14ac:dyDescent="0.25">
      <c r="D64" s="6"/>
      <c r="E64" s="55" t="s">
        <v>45</v>
      </c>
      <c r="F64" s="66">
        <f>F63/(COUNT(F52:F62) - 1)</f>
        <v>96.894094763263169</v>
      </c>
      <c r="L64" s="6"/>
      <c r="M64" s="55" t="s">
        <v>45</v>
      </c>
      <c r="N64" s="66">
        <f>N63/(COUNT(N52:N62) - 1)</f>
        <v>35.011641099325821</v>
      </c>
      <c r="T64" s="6"/>
      <c r="U64" s="55" t="s">
        <v>45</v>
      </c>
      <c r="V64" s="66">
        <f>V63/(COUNT(V52:V62) - 1)</f>
        <v>98.800422126824031</v>
      </c>
    </row>
    <row r="65" spans="5:22" x14ac:dyDescent="0.25">
      <c r="E65" s="56" t="s">
        <v>46</v>
      </c>
      <c r="F65" s="52">
        <f>SQRT(F64)</f>
        <v>9.8434798096640179</v>
      </c>
      <c r="M65" s="56" t="s">
        <v>46</v>
      </c>
      <c r="N65" s="52">
        <f>SQRT(N64)</f>
        <v>5.9170635537676812</v>
      </c>
      <c r="U65" s="56" t="s">
        <v>46</v>
      </c>
      <c r="V65" s="52">
        <f>SQRT(V64)</f>
        <v>9.9398401459391703</v>
      </c>
    </row>
  </sheetData>
  <mergeCells count="9">
    <mergeCell ref="U2:V2"/>
    <mergeCell ref="U25:V25"/>
    <mergeCell ref="U48:V48"/>
    <mergeCell ref="E2:F2"/>
    <mergeCell ref="M2:N2"/>
    <mergeCell ref="E25:F25"/>
    <mergeCell ref="E48:F48"/>
    <mergeCell ref="M25:N25"/>
    <mergeCell ref="M48:N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725DC-8F3F-4416-94E9-936628F89897}">
  <dimension ref="B2:G11"/>
  <sheetViews>
    <sheetView topLeftCell="A15" zoomScaleNormal="100" workbookViewId="0">
      <selection activeCell="E117" sqref="E117"/>
    </sheetView>
  </sheetViews>
  <sheetFormatPr defaultRowHeight="15" x14ac:dyDescent="0.25"/>
  <cols>
    <col min="5" max="5" width="15" customWidth="1"/>
    <col min="6" max="7" width="11.140625" customWidth="1"/>
  </cols>
  <sheetData>
    <row r="2" spans="2:7" x14ac:dyDescent="0.25">
      <c r="F2" s="81" t="s">
        <v>65</v>
      </c>
      <c r="G2" s="82" t="s">
        <v>66</v>
      </c>
    </row>
    <row r="3" spans="2:7" x14ac:dyDescent="0.25">
      <c r="B3" s="112" t="s">
        <v>14</v>
      </c>
      <c r="C3" s="113"/>
      <c r="D3" s="113"/>
      <c r="E3" s="113"/>
      <c r="F3" s="76">
        <v>11.048297996388392</v>
      </c>
      <c r="G3" s="75">
        <v>-1.0482878179021604</v>
      </c>
    </row>
    <row r="4" spans="2:7" x14ac:dyDescent="0.25">
      <c r="B4" s="112" t="s">
        <v>15</v>
      </c>
      <c r="C4" s="113"/>
      <c r="D4" s="113"/>
      <c r="E4" s="113"/>
      <c r="F4" s="77">
        <v>10.645740946341814</v>
      </c>
      <c r="G4" s="75">
        <v>1.4677424818360785</v>
      </c>
    </row>
    <row r="5" spans="2:7" x14ac:dyDescent="0.25">
      <c r="B5" s="112" t="s">
        <v>16</v>
      </c>
      <c r="C5" s="113"/>
      <c r="D5" s="113"/>
      <c r="E5" s="113"/>
      <c r="F5" s="79">
        <v>8.2349562842718473</v>
      </c>
      <c r="G5" s="80">
        <v>4.3377920032752266</v>
      </c>
    </row>
    <row r="6" spans="2:7" x14ac:dyDescent="0.25">
      <c r="B6" s="112" t="s">
        <v>47</v>
      </c>
      <c r="C6" s="113"/>
      <c r="D6" s="113"/>
      <c r="E6" s="113"/>
      <c r="F6" s="16">
        <v>9.7174701133270798</v>
      </c>
      <c r="G6" s="75">
        <v>-0.15904048525185657</v>
      </c>
    </row>
    <row r="7" spans="2:7" x14ac:dyDescent="0.25">
      <c r="B7" s="112" t="s">
        <v>48</v>
      </c>
      <c r="C7" s="113"/>
      <c r="D7" s="113"/>
      <c r="E7" s="113"/>
      <c r="F7" s="51">
        <v>5.8378577366396804</v>
      </c>
      <c r="G7" s="80">
        <v>2.4655740021262065</v>
      </c>
    </row>
    <row r="8" spans="2:7" x14ac:dyDescent="0.25">
      <c r="B8" s="112" t="s">
        <v>49</v>
      </c>
      <c r="C8" s="113"/>
      <c r="D8" s="113"/>
      <c r="E8" s="113"/>
      <c r="F8" s="51">
        <v>12.958686970306532</v>
      </c>
      <c r="G8" s="80">
        <v>5.3646259692110156</v>
      </c>
    </row>
    <row r="9" spans="2:7" x14ac:dyDescent="0.25">
      <c r="B9" s="112" t="s">
        <v>56</v>
      </c>
      <c r="C9" s="113"/>
      <c r="D9" s="113"/>
      <c r="E9" s="113"/>
      <c r="F9" s="16">
        <v>9.8434798096640179</v>
      </c>
      <c r="G9" s="75">
        <v>3.4101691704705739</v>
      </c>
    </row>
    <row r="10" spans="2:7" x14ac:dyDescent="0.25">
      <c r="B10" s="112" t="s">
        <v>57</v>
      </c>
      <c r="C10" s="113"/>
      <c r="D10" s="113"/>
      <c r="E10" s="113"/>
      <c r="F10" s="16">
        <v>5.9170635537676812</v>
      </c>
      <c r="G10" s="75">
        <v>-0.25665981988108866</v>
      </c>
    </row>
    <row r="11" spans="2:7" x14ac:dyDescent="0.25">
      <c r="B11" s="112" t="s">
        <v>58</v>
      </c>
      <c r="C11" s="113"/>
      <c r="D11" s="113"/>
      <c r="E11" s="113"/>
      <c r="F11" s="16">
        <v>9.9398401459391703</v>
      </c>
      <c r="G11" s="75">
        <v>3.4509542784185072</v>
      </c>
    </row>
  </sheetData>
  <mergeCells count="9">
    <mergeCell ref="B9:E9"/>
    <mergeCell ref="B10:E10"/>
    <mergeCell ref="B11:E11"/>
    <mergeCell ref="B3:E3"/>
    <mergeCell ref="B4:E4"/>
    <mergeCell ref="B5:E5"/>
    <mergeCell ref="B6:E6"/>
    <mergeCell ref="B7:E7"/>
    <mergeCell ref="B8:E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FACA3-EC58-409D-A41B-7C543A1DC829}">
  <dimension ref="C7:P16"/>
  <sheetViews>
    <sheetView topLeftCell="N1" zoomScaleNormal="100" workbookViewId="0">
      <selection activeCell="E117" sqref="E117"/>
    </sheetView>
  </sheetViews>
  <sheetFormatPr defaultRowHeight="15" x14ac:dyDescent="0.25"/>
  <cols>
    <col min="4" max="4" width="8.85546875" customWidth="1"/>
    <col min="7" max="7" width="15.5703125" customWidth="1"/>
    <col min="8" max="16" width="38.85546875" customWidth="1"/>
  </cols>
  <sheetData>
    <row r="7" spans="3:16" x14ac:dyDescent="0.25">
      <c r="H7" s="9" t="s">
        <v>14</v>
      </c>
      <c r="I7" s="17" t="s">
        <v>15</v>
      </c>
      <c r="J7" s="96" t="s">
        <v>16</v>
      </c>
      <c r="K7" s="18" t="s">
        <v>47</v>
      </c>
      <c r="L7" s="7" t="s">
        <v>48</v>
      </c>
      <c r="M7" s="8" t="s">
        <v>49</v>
      </c>
      <c r="N7" s="100" t="s">
        <v>56</v>
      </c>
      <c r="O7" s="101" t="s">
        <v>57</v>
      </c>
      <c r="P7" s="102" t="s">
        <v>58</v>
      </c>
    </row>
    <row r="8" spans="3:16" x14ac:dyDescent="0.25">
      <c r="C8" s="97"/>
      <c r="D8" s="83" t="s">
        <v>14</v>
      </c>
      <c r="E8" s="83"/>
      <c r="F8" s="83"/>
      <c r="G8" s="84"/>
      <c r="H8" s="10"/>
      <c r="I8" s="91">
        <v>0.79836618108628854</v>
      </c>
      <c r="J8" s="92">
        <v>0.17628671292835724</v>
      </c>
      <c r="K8" s="91">
        <v>0.73228285755997491</v>
      </c>
      <c r="L8" s="91">
        <v>0.67784664086406055</v>
      </c>
      <c r="M8" s="88">
        <v>0.58299999999999996</v>
      </c>
      <c r="N8" s="91">
        <v>0.76465269354223453</v>
      </c>
      <c r="O8" s="91">
        <v>0.23616670816539928</v>
      </c>
      <c r="P8" s="94">
        <v>0.74340009061017776</v>
      </c>
    </row>
    <row r="9" spans="3:16" x14ac:dyDescent="0.25">
      <c r="C9" s="97"/>
      <c r="D9" s="85" t="s">
        <v>15</v>
      </c>
      <c r="E9" s="85"/>
      <c r="F9" s="85"/>
      <c r="G9" s="86"/>
      <c r="H9" s="91">
        <v>0.79836618108628854</v>
      </c>
      <c r="I9" s="13"/>
      <c r="J9" s="88">
        <v>0.20076224418763325</v>
      </c>
      <c r="K9" s="88">
        <v>0.70899999999999996</v>
      </c>
      <c r="L9" s="88">
        <v>0.78</v>
      </c>
      <c r="M9" s="89">
        <v>0.46500000000000002</v>
      </c>
      <c r="N9" s="90">
        <v>0.69563479507508175</v>
      </c>
      <c r="O9" s="90">
        <v>0.5523603558275052</v>
      </c>
      <c r="P9" s="90">
        <v>0.56060295191930121</v>
      </c>
    </row>
    <row r="10" spans="3:16" x14ac:dyDescent="0.25">
      <c r="D10" s="21" t="s">
        <v>16</v>
      </c>
      <c r="E10" s="22"/>
      <c r="F10" s="22"/>
      <c r="G10" s="23"/>
      <c r="H10" s="92">
        <v>0.17628671292835724</v>
      </c>
      <c r="I10" s="88">
        <v>0.20076224418763325</v>
      </c>
      <c r="J10" s="14"/>
      <c r="K10" s="90">
        <v>0.73871941858051327</v>
      </c>
      <c r="L10" s="98">
        <v>0.65076672334011454</v>
      </c>
      <c r="M10" s="99">
        <v>0.77300000000000002</v>
      </c>
      <c r="N10" s="90">
        <v>0.57633879297019885</v>
      </c>
      <c r="O10" s="90">
        <v>0.44272936196690132</v>
      </c>
      <c r="P10" s="90">
        <v>0.45898895276984758</v>
      </c>
    </row>
    <row r="11" spans="3:16" x14ac:dyDescent="0.25">
      <c r="D11" s="24" t="s">
        <v>47</v>
      </c>
      <c r="E11" s="25"/>
      <c r="F11" s="25"/>
      <c r="G11" s="87"/>
      <c r="H11" s="91">
        <v>0.73228285755997491</v>
      </c>
      <c r="I11" s="88">
        <v>0.70899999999999996</v>
      </c>
      <c r="J11" s="90">
        <v>0.73871941858051327</v>
      </c>
      <c r="K11" s="11"/>
      <c r="L11" s="90">
        <v>0.87052575547310806</v>
      </c>
      <c r="M11" s="90">
        <v>0.76889487186240735</v>
      </c>
      <c r="N11" s="90">
        <v>0.92001909241571977</v>
      </c>
      <c r="O11" s="90">
        <v>0.48735926504462945</v>
      </c>
      <c r="P11" s="90">
        <v>0.75674359934819113</v>
      </c>
    </row>
    <row r="12" spans="3:16" x14ac:dyDescent="0.25">
      <c r="D12" s="123" t="s">
        <v>48</v>
      </c>
      <c r="E12" s="124"/>
      <c r="F12" s="124"/>
      <c r="G12" s="125"/>
      <c r="H12" s="91">
        <v>0.67784664086406055</v>
      </c>
      <c r="I12" s="88">
        <v>0.78</v>
      </c>
      <c r="J12" s="89">
        <v>0.65076672334011454</v>
      </c>
      <c r="K12" s="90">
        <v>0.87052575547310806</v>
      </c>
      <c r="L12" s="11"/>
      <c r="M12" s="99">
        <v>0.66200000000000003</v>
      </c>
      <c r="N12" s="90">
        <v>0.76431070755082453</v>
      </c>
      <c r="O12" s="90">
        <v>0.5495564977438937</v>
      </c>
      <c r="P12" s="90">
        <v>0.50984603004413087</v>
      </c>
    </row>
    <row r="13" spans="3:16" x14ac:dyDescent="0.25">
      <c r="D13" s="126" t="s">
        <v>49</v>
      </c>
      <c r="E13" s="127"/>
      <c r="F13" s="127"/>
      <c r="G13" s="128"/>
      <c r="H13" s="88">
        <v>0.58299999999999996</v>
      </c>
      <c r="I13" s="89">
        <v>0.46500000000000002</v>
      </c>
      <c r="J13" s="89">
        <v>0.77300000000000002</v>
      </c>
      <c r="K13" s="90">
        <v>0.76889487186240735</v>
      </c>
      <c r="L13" s="89">
        <v>0.66200000000000003</v>
      </c>
      <c r="M13" s="11"/>
      <c r="N13" s="90">
        <v>0.71355485206308933</v>
      </c>
      <c r="O13" s="89">
        <v>0.32641822454663849</v>
      </c>
      <c r="P13" s="90">
        <v>0.79855476376250989</v>
      </c>
    </row>
    <row r="14" spans="3:16" x14ac:dyDescent="0.25">
      <c r="D14" s="114" t="s">
        <v>56</v>
      </c>
      <c r="E14" s="115"/>
      <c r="F14" s="115"/>
      <c r="G14" s="116"/>
      <c r="H14" s="95">
        <v>0.76465269354223453</v>
      </c>
      <c r="I14" s="90">
        <v>0.69563479507508175</v>
      </c>
      <c r="J14" s="90">
        <v>0.57633879297019885</v>
      </c>
      <c r="K14" s="90">
        <v>0.92001909241571977</v>
      </c>
      <c r="L14" s="90">
        <v>0.76431070755082453</v>
      </c>
      <c r="M14" s="90">
        <v>0.71355485206308933</v>
      </c>
      <c r="N14" s="11"/>
      <c r="O14" s="93">
        <v>0.33338862410344433</v>
      </c>
      <c r="P14" s="90">
        <v>0.78781820831178717</v>
      </c>
    </row>
    <row r="15" spans="3:16" x14ac:dyDescent="0.25">
      <c r="D15" s="117" t="s">
        <v>57</v>
      </c>
      <c r="E15" s="118"/>
      <c r="F15" s="118"/>
      <c r="G15" s="119"/>
      <c r="H15" s="91">
        <v>0.23616670816539928</v>
      </c>
      <c r="I15" s="90">
        <v>0.5523603558275052</v>
      </c>
      <c r="J15" s="90">
        <v>0.44272936196690132</v>
      </c>
      <c r="K15" s="90">
        <v>0.48735926504462945</v>
      </c>
      <c r="L15" s="90">
        <v>0.5495564977438937</v>
      </c>
      <c r="M15" s="89">
        <v>0.32641822454663849</v>
      </c>
      <c r="N15" s="93">
        <v>0.33338862410344433</v>
      </c>
      <c r="O15" s="11"/>
      <c r="P15" s="90">
        <v>5.0988842035244265E-2</v>
      </c>
    </row>
    <row r="16" spans="3:16" x14ac:dyDescent="0.25">
      <c r="D16" s="120" t="s">
        <v>58</v>
      </c>
      <c r="E16" s="121"/>
      <c r="F16" s="121"/>
      <c r="G16" s="122"/>
      <c r="H16" s="91">
        <v>0.74340009061017776</v>
      </c>
      <c r="I16" s="90">
        <v>0.56060295191930121</v>
      </c>
      <c r="J16" s="90">
        <v>0.45898895276984758</v>
      </c>
      <c r="K16" s="90">
        <v>0.75674359934819113</v>
      </c>
      <c r="L16" s="90">
        <v>0.50984603004413087</v>
      </c>
      <c r="M16" s="90">
        <v>0.79855476376250989</v>
      </c>
      <c r="N16" s="90">
        <v>0.78781820831178717</v>
      </c>
      <c r="O16" s="90">
        <v>5.0988842035244265E-2</v>
      </c>
      <c r="P16" s="11"/>
    </row>
  </sheetData>
  <mergeCells count="5">
    <mergeCell ref="D14:G14"/>
    <mergeCell ref="D15:G15"/>
    <mergeCell ref="D16:G16"/>
    <mergeCell ref="D12:G12"/>
    <mergeCell ref="D13:G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853AC-E0CE-48F4-856E-82ECB13CBCA3}">
  <dimension ref="B3:M16"/>
  <sheetViews>
    <sheetView tabSelected="1" topLeftCell="A17" workbookViewId="0">
      <selection activeCell="M6" sqref="M6"/>
    </sheetView>
  </sheetViews>
  <sheetFormatPr defaultRowHeight="15" x14ac:dyDescent="0.25"/>
  <cols>
    <col min="3" max="3" width="2.42578125" customWidth="1"/>
    <col min="5" max="5" width="23.7109375" customWidth="1"/>
    <col min="6" max="7" width="11.140625" customWidth="1"/>
    <col min="9" max="9" width="4.7109375" customWidth="1"/>
    <col min="10" max="11" width="12.28515625" customWidth="1"/>
    <col min="12" max="13" width="13.28515625" customWidth="1"/>
  </cols>
  <sheetData>
    <row r="3" spans="2:13" ht="21" x14ac:dyDescent="0.35">
      <c r="B3" s="5"/>
      <c r="F3" s="81" t="s">
        <v>67</v>
      </c>
      <c r="G3" s="81" t="s">
        <v>68</v>
      </c>
      <c r="J3" s="129" t="s">
        <v>69</v>
      </c>
      <c r="K3" s="129" t="s">
        <v>70</v>
      </c>
      <c r="L3" s="129" t="s">
        <v>71</v>
      </c>
      <c r="M3" s="129" t="s">
        <v>72</v>
      </c>
    </row>
    <row r="4" spans="2:13" x14ac:dyDescent="0.25">
      <c r="B4" s="131" t="s">
        <v>69</v>
      </c>
      <c r="C4" s="132"/>
      <c r="D4" s="133" t="s">
        <v>16</v>
      </c>
      <c r="E4" s="133"/>
      <c r="F4" s="104">
        <v>4.3377920032752266</v>
      </c>
      <c r="G4" s="105">
        <v>8.2349562842718473</v>
      </c>
      <c r="J4" s="130"/>
      <c r="K4" s="130"/>
      <c r="L4" s="130"/>
      <c r="M4" s="130"/>
    </row>
    <row r="5" spans="2:13" x14ac:dyDescent="0.25">
      <c r="B5" s="131" t="s">
        <v>70</v>
      </c>
      <c r="C5" s="132"/>
      <c r="D5" s="133" t="s">
        <v>48</v>
      </c>
      <c r="E5" s="133"/>
      <c r="F5" s="106">
        <v>2.4655740021262065</v>
      </c>
      <c r="G5" s="105">
        <v>5.8378577366396804</v>
      </c>
      <c r="I5" s="107">
        <v>1</v>
      </c>
      <c r="J5" s="19">
        <v>0.9</v>
      </c>
      <c r="K5" s="20">
        <v>0.1</v>
      </c>
      <c r="L5" s="20">
        <f>(J5*$F$4)+(K5*F5)</f>
        <v>4.1505702031603251</v>
      </c>
      <c r="M5" s="3">
        <f>SQRT((J5^2*$G$4^2+K5^2*$G$5^2+2*J5*K5*$G$8))</f>
        <v>7.8039673586818443</v>
      </c>
    </row>
    <row r="6" spans="2:13" x14ac:dyDescent="0.25">
      <c r="I6" s="107">
        <v>2</v>
      </c>
      <c r="J6" s="19">
        <v>0.8</v>
      </c>
      <c r="K6" s="20">
        <v>0.2</v>
      </c>
      <c r="L6" s="20">
        <f>(J6*$F$4)+(K6*$F$5)</f>
        <v>3.9633484030454231</v>
      </c>
      <c r="M6" s="3">
        <f t="shared" ref="M6:M14" si="0">SQRT((J6^2*$G$4^2+K6^2*$G$5^2+2*J6*K6*$G$8))</f>
        <v>7.4010673789419146</v>
      </c>
    </row>
    <row r="7" spans="2:13" x14ac:dyDescent="0.25">
      <c r="F7" s="78" t="s">
        <v>73</v>
      </c>
      <c r="G7" s="103">
        <v>0.65076672334011454</v>
      </c>
      <c r="I7" s="107">
        <v>3</v>
      </c>
      <c r="J7" s="19">
        <v>0.7</v>
      </c>
      <c r="K7" s="20">
        <v>0.3</v>
      </c>
      <c r="L7" s="20">
        <f t="shared" ref="L7:L14" si="1">(J7*$F$4)+(K7*$F$5)</f>
        <v>3.7761266029305203</v>
      </c>
      <c r="M7" s="3">
        <f t="shared" si="0"/>
        <v>7.0310867183293757</v>
      </c>
    </row>
    <row r="8" spans="2:13" x14ac:dyDescent="0.25">
      <c r="F8" s="78" t="s">
        <v>74</v>
      </c>
      <c r="G8" s="103">
        <f>G7*G4*G5</f>
        <v>31.285286959476917</v>
      </c>
      <c r="I8" s="107">
        <v>4</v>
      </c>
      <c r="J8" s="19">
        <v>0.6</v>
      </c>
      <c r="K8" s="20">
        <v>0.4</v>
      </c>
      <c r="L8" s="20">
        <f t="shared" si="1"/>
        <v>3.5889048028156183</v>
      </c>
      <c r="M8" s="3">
        <f t="shared" si="0"/>
        <v>6.6994815332576696</v>
      </c>
    </row>
    <row r="9" spans="2:13" x14ac:dyDescent="0.25">
      <c r="I9" s="107">
        <v>5</v>
      </c>
      <c r="J9" s="19">
        <v>0.5</v>
      </c>
      <c r="K9" s="20">
        <v>0.5</v>
      </c>
      <c r="L9" s="20">
        <f t="shared" si="1"/>
        <v>3.4016830027007163</v>
      </c>
      <c r="M9" s="3">
        <f t="shared" si="0"/>
        <v>6.4122083145369277</v>
      </c>
    </row>
    <row r="10" spans="2:13" x14ac:dyDescent="0.25">
      <c r="I10" s="107">
        <v>6</v>
      </c>
      <c r="J10" s="19">
        <v>0.4</v>
      </c>
      <c r="K10" s="20">
        <v>0.6</v>
      </c>
      <c r="L10" s="20">
        <f t="shared" si="1"/>
        <v>3.2144612025858148</v>
      </c>
      <c r="M10" s="3">
        <f t="shared" si="0"/>
        <v>6.1754569389103207</v>
      </c>
    </row>
    <row r="11" spans="2:13" x14ac:dyDescent="0.25">
      <c r="I11" s="107">
        <v>7</v>
      </c>
      <c r="J11" s="19">
        <v>0.3</v>
      </c>
      <c r="K11" s="20">
        <v>0.7</v>
      </c>
      <c r="L11" s="20">
        <f t="shared" si="1"/>
        <v>3.0272394024709124</v>
      </c>
      <c r="M11" s="3">
        <f t="shared" si="0"/>
        <v>5.9952157275962898</v>
      </c>
    </row>
    <row r="12" spans="2:13" x14ac:dyDescent="0.25">
      <c r="I12" s="107">
        <v>8</v>
      </c>
      <c r="J12" s="19">
        <v>0.2</v>
      </c>
      <c r="K12" s="20">
        <v>0.8</v>
      </c>
      <c r="L12" s="20">
        <f t="shared" si="1"/>
        <v>2.8400176023560109</v>
      </c>
      <c r="M12" s="3">
        <f t="shared" si="0"/>
        <v>5.8766865764019922</v>
      </c>
    </row>
    <row r="13" spans="2:13" x14ac:dyDescent="0.25">
      <c r="I13" s="107">
        <v>9</v>
      </c>
      <c r="J13" s="19">
        <v>0.1</v>
      </c>
      <c r="K13" s="20">
        <v>0.9</v>
      </c>
      <c r="L13" s="20">
        <f t="shared" si="1"/>
        <v>2.6527958022411084</v>
      </c>
      <c r="M13" s="3">
        <f t="shared" si="0"/>
        <v>5.8236388018894152</v>
      </c>
    </row>
    <row r="14" spans="2:13" x14ac:dyDescent="0.25">
      <c r="I14" s="107">
        <v>10</v>
      </c>
      <c r="J14" s="19">
        <v>0</v>
      </c>
      <c r="K14" s="20">
        <v>1</v>
      </c>
      <c r="L14" s="20">
        <f t="shared" si="1"/>
        <v>2.4655740021262065</v>
      </c>
      <c r="M14" s="3">
        <f t="shared" si="0"/>
        <v>5.8378577366396804</v>
      </c>
    </row>
    <row r="15" spans="2:13" x14ac:dyDescent="0.25">
      <c r="I15" s="12"/>
    </row>
    <row r="16" spans="2:13" x14ac:dyDescent="0.25">
      <c r="I16" s="12"/>
    </row>
  </sheetData>
  <mergeCells count="8">
    <mergeCell ref="L3:L4"/>
    <mergeCell ref="M3:M4"/>
    <mergeCell ref="B4:C4"/>
    <mergeCell ref="D4:E4"/>
    <mergeCell ref="B5:C5"/>
    <mergeCell ref="D5:E5"/>
    <mergeCell ref="J3:J4"/>
    <mergeCell ref="K3:K4"/>
  </mergeCells>
  <conditionalFormatting sqref="M5:M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Group members details</vt:lpstr>
      <vt:lpstr>9 Selected Companies</vt:lpstr>
      <vt:lpstr>Risk vs Return graph</vt:lpstr>
      <vt:lpstr>Correlation Matrix</vt:lpstr>
      <vt:lpstr>Portfolio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Dilan Kavindu</dc:creator>
  <cp:keywords/>
  <dc:description/>
  <cp:lastModifiedBy>chamara kasun</cp:lastModifiedBy>
  <cp:revision/>
  <dcterms:created xsi:type="dcterms:W3CDTF">2022-01-26T14:54:56Z</dcterms:created>
  <dcterms:modified xsi:type="dcterms:W3CDTF">2023-11-12T10:31:45Z</dcterms:modified>
  <cp:category/>
  <cp:contentStatus/>
</cp:coreProperties>
</file>