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ffset calculators\"/>
    </mc:Choice>
  </mc:AlternateContent>
  <xr:revisionPtr revIDLastSave="0" documentId="8_{78387766-6FF0-4BE3-B189-069B2EE255E9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M24" i="1"/>
  <c r="O24" i="1" s="1"/>
  <c r="O21" i="1"/>
  <c r="N13" i="1"/>
  <c r="L9" i="1"/>
  <c r="M21" i="1" l="1"/>
  <c r="C33" i="1"/>
  <c r="Q21" i="1"/>
  <c r="R13" i="1"/>
  <c r="C31" i="1" l="1"/>
  <c r="C29" i="1"/>
  <c r="M17" i="1"/>
  <c r="C30" i="1" s="1"/>
  <c r="E8" i="1"/>
  <c r="S9" i="1" s="1"/>
  <c r="P17" i="1" l="1"/>
  <c r="M28" i="1" s="1"/>
  <c r="C28" i="1"/>
  <c r="O28" i="1" l="1"/>
  <c r="D17" i="1" s="1"/>
  <c r="D18" i="1" s="1"/>
  <c r="C34" i="1"/>
  <c r="H34" i="1"/>
  <c r="E36" i="1" l="1"/>
  <c r="E37" i="1" s="1"/>
  <c r="D23" i="1"/>
  <c r="D25" i="1" s="1"/>
  <c r="J36" i="1"/>
  <c r="J37" i="1" s="1"/>
  <c r="J39" i="1" l="1"/>
  <c r="J40" i="1" s="1"/>
  <c r="E39" i="1"/>
  <c r="E40" i="1" s="1"/>
</calcChain>
</file>

<file path=xl/sharedStrings.xml><?xml version="1.0" encoding="utf-8"?>
<sst xmlns="http://schemas.openxmlformats.org/spreadsheetml/2006/main" count="117" uniqueCount="90">
  <si>
    <t>Qty</t>
  </si>
  <si>
    <t>no of full sheets</t>
  </si>
  <si>
    <t>extra sheets</t>
  </si>
  <si>
    <t>Total sheets</t>
  </si>
  <si>
    <t>cost of sheet</t>
  </si>
  <si>
    <t>total paper cost</t>
  </si>
  <si>
    <t>No of plates</t>
  </si>
  <si>
    <t>Plate unit cost</t>
  </si>
  <si>
    <t>Total plate cost</t>
  </si>
  <si>
    <t>Impressions</t>
  </si>
  <si>
    <t>Total cost of imp</t>
  </si>
  <si>
    <t>Cost of imp</t>
  </si>
  <si>
    <t>Cut and waste</t>
  </si>
  <si>
    <t>Total cost</t>
  </si>
  <si>
    <t>Margine</t>
  </si>
  <si>
    <t>Job Total</t>
  </si>
  <si>
    <t>Unit price</t>
  </si>
  <si>
    <t>Discount</t>
  </si>
  <si>
    <t>Job total new</t>
  </si>
  <si>
    <t>Unit price new</t>
  </si>
  <si>
    <t xml:space="preserve">Color </t>
  </si>
  <si>
    <t>Laminate</t>
  </si>
  <si>
    <t>Laminate unit cost</t>
  </si>
  <si>
    <t>Total laminate cost</t>
  </si>
  <si>
    <t>Paper</t>
  </si>
  <si>
    <t>Paper cost</t>
  </si>
  <si>
    <t>Plate cost</t>
  </si>
  <si>
    <t>Imp cost</t>
  </si>
  <si>
    <t>Laminate cost</t>
  </si>
  <si>
    <t>Transport cost</t>
  </si>
  <si>
    <t>Other costs</t>
  </si>
  <si>
    <t>Total margine when 25%</t>
  </si>
  <si>
    <t>Percentage</t>
  </si>
  <si>
    <t>Total margine when 10%</t>
  </si>
  <si>
    <t>Exact total cost</t>
  </si>
  <si>
    <t>Cost for seller</t>
  </si>
  <si>
    <t>Margine only for seller 25%</t>
  </si>
  <si>
    <t>Margine only for seller 10%</t>
  </si>
  <si>
    <t>Color changes</t>
  </si>
  <si>
    <t>(Only for 1 &amp; 2 color)</t>
  </si>
  <si>
    <t>60 bank</t>
  </si>
  <si>
    <t>70 bank</t>
  </si>
  <si>
    <t>80 bank</t>
  </si>
  <si>
    <t xml:space="preserve">100 bank </t>
  </si>
  <si>
    <t>120 bank</t>
  </si>
  <si>
    <t>100 AP</t>
  </si>
  <si>
    <t>120 AP</t>
  </si>
  <si>
    <t>150 AP</t>
  </si>
  <si>
    <t>230 AB</t>
  </si>
  <si>
    <t>260 AB</t>
  </si>
  <si>
    <t>250 BB</t>
  </si>
  <si>
    <t>300 BB</t>
  </si>
  <si>
    <t>One Color</t>
  </si>
  <si>
    <t>Two Color</t>
  </si>
  <si>
    <t>Four Color</t>
  </si>
  <si>
    <t>No</t>
  </si>
  <si>
    <t>One</t>
  </si>
  <si>
    <t>Two</t>
  </si>
  <si>
    <t>Three</t>
  </si>
  <si>
    <t>No of changes</t>
  </si>
  <si>
    <t>Color change cost</t>
  </si>
  <si>
    <t>Gloss</t>
  </si>
  <si>
    <t>Matt</t>
  </si>
  <si>
    <t>Four</t>
  </si>
  <si>
    <t>Five</t>
  </si>
  <si>
    <t>Reame price</t>
  </si>
  <si>
    <t>Cost of sheet</t>
  </si>
  <si>
    <t>Sheet size</t>
  </si>
  <si>
    <t>24 x 34</t>
  </si>
  <si>
    <t>24 x 36</t>
  </si>
  <si>
    <t>25 x 36</t>
  </si>
  <si>
    <t>26 x 36</t>
  </si>
  <si>
    <t>27 x 36</t>
  </si>
  <si>
    <t>28 x 36</t>
  </si>
  <si>
    <t>29 x 36</t>
  </si>
  <si>
    <t>30 x 36</t>
  </si>
  <si>
    <t>31 x 36</t>
  </si>
  <si>
    <t>32 x 36</t>
  </si>
  <si>
    <t>(June/01/2023)</t>
  </si>
  <si>
    <t>100 bank</t>
  </si>
  <si>
    <t>100 artpaer</t>
  </si>
  <si>
    <t>120 artpaper</t>
  </si>
  <si>
    <t>150 artpaper</t>
  </si>
  <si>
    <t>230 artboard</t>
  </si>
  <si>
    <t>260 artboard</t>
  </si>
  <si>
    <t xml:space="preserve"> 250 boxboard</t>
  </si>
  <si>
    <t>300 boxboard</t>
  </si>
  <si>
    <t>Cover page price calculator  _v.02</t>
  </si>
  <si>
    <t xml:space="preserve"> </t>
  </si>
  <si>
    <t>Updated price (Sheet cost) 22/06/2023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</si>
</sst>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0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8" borderId="0" xfId="0" applyFill="1"/>
    <xf numFmtId="0" fontId="0" fillId="9" borderId="0" xfId="0" applyFill="1"/>
    <xf numFmtId="9" fontId="0" fillId="0" borderId="0" xfId="0" applyNumberFormat="1"/>
    <xf numFmtId="0" fontId="0" fillId="11" borderId="0" xfId="0" applyFill="1"/>
    <xf numFmtId="2" fontId="0" fillId="11" borderId="0" xfId="0" applyNumberFormat="1" applyFill="1"/>
    <xf numFmtId="0" fontId="1" fillId="7" borderId="1" xfId="1" applyFill="1"/>
    <xf numFmtId="0" fontId="1" fillId="12" borderId="1" xfId="1" applyFill="1"/>
    <xf numFmtId="0" fontId="3" fillId="7" borderId="1" xfId="1" applyFont="1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6" borderId="2" xfId="0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0" fillId="13" borderId="2" xfId="0" applyFill="1" applyBorder="1"/>
    <xf numFmtId="2" fontId="0" fillId="2" borderId="2" xfId="0" applyNumberFormat="1" applyFill="1" applyBorder="1"/>
    <xf numFmtId="2" fontId="0" fillId="8" borderId="2" xfId="0" applyNumberFormat="1" applyFill="1" applyBorder="1"/>
    <xf numFmtId="2" fontId="0" fillId="9" borderId="2" xfId="0" applyNumberFormat="1" applyFill="1" applyBorder="1"/>
    <xf numFmtId="2" fontId="0" fillId="3" borderId="2" xfId="0" applyNumberFormat="1" applyFill="1" applyBorder="1"/>
    <xf numFmtId="0" fontId="0" fillId="14" borderId="0" xfId="0" applyFill="1" applyAlignment="1">
      <alignment horizontal="center"/>
    </xf>
    <xf numFmtId="0" fontId="0" fillId="13" borderId="0" xfId="0" applyFill="1"/>
    <xf numFmtId="0" fontId="0" fillId="15" borderId="0" xfId="0" applyFill="1"/>
    <xf numFmtId="0" fontId="0" fillId="16" borderId="0" xfId="0" applyFill="1"/>
    <xf numFmtId="0" fontId="0" fillId="9" borderId="0" xfId="0" applyFill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workbookViewId="0">
      <selection activeCell="I26" sqref="I26"/>
    </sheetView>
  </sheetViews>
  <sheetFormatPr defaultRowHeight="15" x14ac:dyDescent="0.25"/>
  <cols>
    <col min="1" max="1" width="10.28515625" customWidth="1"/>
    <col min="2" max="2" width="15.5703125" customWidth="1"/>
    <col min="3" max="3" width="13.28515625" customWidth="1"/>
    <col min="4" max="4" width="10.85546875" customWidth="1"/>
    <col min="5" max="5" width="10.7109375" customWidth="1"/>
    <col min="6" max="6" width="6" customWidth="1"/>
    <col min="7" max="7" width="6.28515625" customWidth="1"/>
    <col min="8" max="8" width="10.28515625" customWidth="1"/>
    <col min="9" max="9" width="13.28515625" customWidth="1"/>
    <col min="10" max="10" width="13.7109375" customWidth="1"/>
    <col min="11" max="11" width="11.42578125" customWidth="1"/>
    <col min="12" max="12" width="9.42578125" bestFit="1" customWidth="1"/>
  </cols>
  <sheetData>
    <row r="1" spans="1:19" x14ac:dyDescent="0.25">
      <c r="A1" s="2"/>
      <c r="B1" s="2"/>
      <c r="C1" s="1" t="s">
        <v>87</v>
      </c>
      <c r="D1" s="1"/>
      <c r="E1" s="1"/>
    </row>
    <row r="2" spans="1:19" x14ac:dyDescent="0.25">
      <c r="C2" t="s">
        <v>88</v>
      </c>
      <c r="L2" s="13"/>
    </row>
    <row r="3" spans="1:19" x14ac:dyDescent="0.25">
      <c r="B3" t="s">
        <v>0</v>
      </c>
      <c r="C3" s="12">
        <v>2000</v>
      </c>
      <c r="I3" t="s">
        <v>89</v>
      </c>
    </row>
    <row r="4" spans="1:19" x14ac:dyDescent="0.25">
      <c r="C4" s="13"/>
    </row>
    <row r="5" spans="1:19" x14ac:dyDescent="0.25">
      <c r="B5" t="s">
        <v>24</v>
      </c>
      <c r="C5" s="29" t="s">
        <v>41</v>
      </c>
      <c r="I5" t="s">
        <v>40</v>
      </c>
      <c r="J5">
        <v>18</v>
      </c>
    </row>
    <row r="6" spans="1:19" x14ac:dyDescent="0.25">
      <c r="B6" s="19"/>
      <c r="C6" s="13"/>
      <c r="E6" s="16" t="s">
        <v>3</v>
      </c>
      <c r="I6" t="s">
        <v>41</v>
      </c>
      <c r="J6">
        <v>22</v>
      </c>
    </row>
    <row r="7" spans="1:19" x14ac:dyDescent="0.25">
      <c r="B7" t="s">
        <v>20</v>
      </c>
      <c r="C7" s="14" t="s">
        <v>54</v>
      </c>
      <c r="E7" s="16"/>
      <c r="I7" t="s">
        <v>42</v>
      </c>
      <c r="J7">
        <v>24</v>
      </c>
      <c r="L7" t="s">
        <v>1</v>
      </c>
      <c r="N7" t="s">
        <v>2</v>
      </c>
      <c r="Q7" t="s">
        <v>4</v>
      </c>
      <c r="S7" t="s">
        <v>5</v>
      </c>
    </row>
    <row r="8" spans="1:19" x14ac:dyDescent="0.25">
      <c r="B8" s="18"/>
      <c r="C8" s="13"/>
      <c r="E8" s="16">
        <f>(L9+N9)</f>
        <v>505</v>
      </c>
      <c r="I8" t="s">
        <v>79</v>
      </c>
      <c r="J8">
        <v>35</v>
      </c>
    </row>
    <row r="9" spans="1:19" x14ac:dyDescent="0.25">
      <c r="B9" t="s">
        <v>38</v>
      </c>
      <c r="C9" s="25" t="s">
        <v>55</v>
      </c>
      <c r="I9" t="s">
        <v>44</v>
      </c>
      <c r="J9">
        <v>40</v>
      </c>
      <c r="L9">
        <f>IF(C5=250,C3/5,C3/4)</f>
        <v>500</v>
      </c>
      <c r="N9">
        <v>5</v>
      </c>
      <c r="Q9">
        <f>IF(C5="60 bank",J5,IF(C5="70 bank",J6,IF(C5="80 bank",J7,IF(C5="100 bank",J8,IF(C5="120 bank",J9,IF(C5="100 AP",J10,IF(C5="120 AP",J11,IF(C5="150 AP",J12,IF(C5="230 AB",J13,IF(C5="260 AB",J14,IF(C5="250 BB",J15,"")))))))))))</f>
        <v>22</v>
      </c>
      <c r="S9">
        <f>(E8*Q9)</f>
        <v>11110</v>
      </c>
    </row>
    <row r="10" spans="1:19" x14ac:dyDescent="0.25">
      <c r="B10" s="18" t="s">
        <v>39</v>
      </c>
      <c r="I10" t="s">
        <v>80</v>
      </c>
      <c r="J10">
        <v>30</v>
      </c>
    </row>
    <row r="11" spans="1:19" x14ac:dyDescent="0.25">
      <c r="I11" t="s">
        <v>81</v>
      </c>
      <c r="J11">
        <v>36</v>
      </c>
      <c r="N11" t="s">
        <v>6</v>
      </c>
      <c r="P11" t="s">
        <v>7</v>
      </c>
      <c r="R11" t="s">
        <v>8</v>
      </c>
    </row>
    <row r="12" spans="1:19" x14ac:dyDescent="0.25">
      <c r="B12" t="s">
        <v>21</v>
      </c>
      <c r="C12" s="15" t="s">
        <v>55</v>
      </c>
      <c r="I12" t="s">
        <v>82</v>
      </c>
      <c r="J12">
        <v>43</v>
      </c>
    </row>
    <row r="13" spans="1:19" x14ac:dyDescent="0.25">
      <c r="B13" s="19"/>
      <c r="I13" t="s">
        <v>83</v>
      </c>
      <c r="J13">
        <v>80</v>
      </c>
      <c r="N13" t="str">
        <f>IF(C7="One Color","1",IF(C7="Two Color","2",IF(C7="Four Color","4","")))</f>
        <v>4</v>
      </c>
      <c r="P13">
        <v>1500</v>
      </c>
      <c r="R13">
        <f>(N13*P13)</f>
        <v>6000</v>
      </c>
    </row>
    <row r="14" spans="1:19" x14ac:dyDescent="0.25">
      <c r="I14" t="s">
        <v>84</v>
      </c>
      <c r="J14">
        <v>90</v>
      </c>
    </row>
    <row r="15" spans="1:19" x14ac:dyDescent="0.25">
      <c r="I15" t="s">
        <v>85</v>
      </c>
      <c r="J15">
        <v>65</v>
      </c>
      <c r="M15" t="s">
        <v>9</v>
      </c>
      <c r="N15" t="s">
        <v>11</v>
      </c>
      <c r="P15" t="s">
        <v>10</v>
      </c>
    </row>
    <row r="16" spans="1:19" x14ac:dyDescent="0.25">
      <c r="I16" t="s">
        <v>86</v>
      </c>
      <c r="J16">
        <v>75</v>
      </c>
    </row>
    <row r="17" spans="2:17" x14ac:dyDescent="0.25">
      <c r="B17" s="7" t="s">
        <v>15</v>
      </c>
      <c r="C17" s="7"/>
      <c r="D17" s="8">
        <f>(M28+O28)</f>
        <v>27762.5</v>
      </c>
      <c r="M17">
        <f>(N13*1)</f>
        <v>4</v>
      </c>
      <c r="N17">
        <v>1000</v>
      </c>
      <c r="P17">
        <f>(N17*M17)</f>
        <v>4000</v>
      </c>
    </row>
    <row r="18" spans="2:17" x14ac:dyDescent="0.25">
      <c r="B18" t="s">
        <v>16</v>
      </c>
      <c r="D18">
        <f>(D17/C3)</f>
        <v>13.88125</v>
      </c>
    </row>
    <row r="19" spans="2:17" x14ac:dyDescent="0.25">
      <c r="M19" t="s">
        <v>12</v>
      </c>
      <c r="O19" t="s">
        <v>22</v>
      </c>
      <c r="Q19" t="s">
        <v>23</v>
      </c>
    </row>
    <row r="21" spans="2:17" x14ac:dyDescent="0.25">
      <c r="B21" t="s">
        <v>17</v>
      </c>
      <c r="D21" s="6">
        <v>0.1</v>
      </c>
      <c r="M21">
        <f>(C3*0.5+100)</f>
        <v>1100</v>
      </c>
      <c r="O21">
        <f>IF(C12="gloss",0.045,IF(C12="matt",0.09,IF(C12="no",0,"no")))</f>
        <v>0</v>
      </c>
      <c r="Q21">
        <f>(12*18*O21*C3)</f>
        <v>0</v>
      </c>
    </row>
    <row r="23" spans="2:17" ht="20.25" thickBot="1" x14ac:dyDescent="0.35">
      <c r="B23" s="10" t="s">
        <v>18</v>
      </c>
      <c r="C23" s="10"/>
      <c r="D23" s="10">
        <f>(D17-D17*D21)</f>
        <v>24986.25</v>
      </c>
      <c r="M23" t="s">
        <v>59</v>
      </c>
      <c r="O23" t="s">
        <v>60</v>
      </c>
    </row>
    <row r="24" spans="2:17" ht="15.75" thickTop="1" x14ac:dyDescent="0.25">
      <c r="M24" s="13" t="str">
        <f>IF(C9="No","0",IF(C9="One","1",IF(C9="Two","2",IF(C9="Three","3",IF(C9="Four","4",IF(C9="Five","5",""))))))</f>
        <v>0</v>
      </c>
      <c r="O24">
        <f>(M24*300)</f>
        <v>0</v>
      </c>
    </row>
    <row r="25" spans="2:17" ht="20.25" thickBot="1" x14ac:dyDescent="0.35">
      <c r="B25" s="9" t="s">
        <v>19</v>
      </c>
      <c r="C25" s="9"/>
      <c r="D25" s="11">
        <f>(D23/C3)</f>
        <v>12.493124999999999</v>
      </c>
    </row>
    <row r="26" spans="2:17" ht="15.75" thickTop="1" x14ac:dyDescent="0.25">
      <c r="M26" t="s">
        <v>13</v>
      </c>
      <c r="O26" t="s">
        <v>14</v>
      </c>
    </row>
    <row r="28" spans="2:17" x14ac:dyDescent="0.25">
      <c r="B28" t="s">
        <v>25</v>
      </c>
      <c r="C28">
        <f>(S9)</f>
        <v>11110</v>
      </c>
      <c r="M28">
        <f>(S9+R13+P17+M21+Q21+O24)</f>
        <v>22210</v>
      </c>
      <c r="O28">
        <f>(M28*25%)</f>
        <v>5552.5</v>
      </c>
    </row>
    <row r="29" spans="2:17" x14ac:dyDescent="0.25">
      <c r="B29" t="s">
        <v>26</v>
      </c>
      <c r="C29">
        <f>(1300*N13)</f>
        <v>5200</v>
      </c>
    </row>
    <row r="30" spans="2:17" x14ac:dyDescent="0.25">
      <c r="B30" t="s">
        <v>27</v>
      </c>
      <c r="C30">
        <f>(250*M17)</f>
        <v>1000</v>
      </c>
    </row>
    <row r="31" spans="2:17" x14ac:dyDescent="0.25">
      <c r="B31" t="s">
        <v>28</v>
      </c>
      <c r="C31">
        <f>(Q21)</f>
        <v>0</v>
      </c>
      <c r="P31" t="s">
        <v>78</v>
      </c>
    </row>
    <row r="32" spans="2:17" x14ac:dyDescent="0.25">
      <c r="B32" t="s">
        <v>29</v>
      </c>
      <c r="C32">
        <v>250</v>
      </c>
      <c r="M32" s="13" t="s">
        <v>24</v>
      </c>
      <c r="N32" s="13" t="s">
        <v>67</v>
      </c>
      <c r="O32" s="13" t="s">
        <v>65</v>
      </c>
      <c r="P32" t="s">
        <v>66</v>
      </c>
    </row>
    <row r="33" spans="2:16" x14ac:dyDescent="0.25">
      <c r="B33" t="s">
        <v>30</v>
      </c>
      <c r="C33">
        <f>C3*0.1</f>
        <v>200</v>
      </c>
    </row>
    <row r="34" spans="2:16" ht="15.75" thickBot="1" x14ac:dyDescent="0.3">
      <c r="B34" s="17" t="s">
        <v>34</v>
      </c>
      <c r="C34" s="17">
        <f>SUM(C28:C33)</f>
        <v>17760</v>
      </c>
      <c r="F34" s="20" t="s">
        <v>35</v>
      </c>
      <c r="G34" s="20"/>
      <c r="H34" s="20">
        <f>(C28+R13+P17+C31+C32+C33)</f>
        <v>21560</v>
      </c>
      <c r="M34" s="26" t="s">
        <v>40</v>
      </c>
      <c r="N34" t="s">
        <v>68</v>
      </c>
      <c r="P34" s="13">
        <v>18</v>
      </c>
    </row>
    <row r="35" spans="2:16" ht="15.75" thickTop="1" x14ac:dyDescent="0.25">
      <c r="M35" s="26" t="s">
        <v>40</v>
      </c>
      <c r="N35" t="s">
        <v>69</v>
      </c>
      <c r="P35" s="13"/>
    </row>
    <row r="36" spans="2:16" ht="15.75" thickBot="1" x14ac:dyDescent="0.3">
      <c r="B36" t="s">
        <v>31</v>
      </c>
      <c r="E36" s="21">
        <f>(D17-C34)</f>
        <v>10002.5</v>
      </c>
      <c r="G36" t="s">
        <v>36</v>
      </c>
      <c r="J36" s="23">
        <f>(D17-H34)</f>
        <v>6202.5</v>
      </c>
      <c r="M36" s="26" t="s">
        <v>41</v>
      </c>
      <c r="N36" t="s">
        <v>69</v>
      </c>
      <c r="P36" s="13">
        <v>22</v>
      </c>
    </row>
    <row r="37" spans="2:16" ht="15.75" thickTop="1" x14ac:dyDescent="0.25">
      <c r="B37" t="s">
        <v>32</v>
      </c>
      <c r="E37" s="2">
        <f>(E36/D17*100)</f>
        <v>36.028815848716796</v>
      </c>
      <c r="G37" t="s">
        <v>32</v>
      </c>
      <c r="J37" s="5">
        <f>(J36/D17*100)</f>
        <v>22.341287708239534</v>
      </c>
      <c r="M37" s="26" t="s">
        <v>42</v>
      </c>
      <c r="N37" t="s">
        <v>70</v>
      </c>
      <c r="P37" s="13">
        <v>27</v>
      </c>
    </row>
    <row r="38" spans="2:16" x14ac:dyDescent="0.25">
      <c r="M38" s="26" t="s">
        <v>43</v>
      </c>
      <c r="N38" t="s">
        <v>71</v>
      </c>
      <c r="P38" s="13">
        <v>36</v>
      </c>
    </row>
    <row r="39" spans="2:16" ht="15.75" thickBot="1" x14ac:dyDescent="0.3">
      <c r="B39" t="s">
        <v>33</v>
      </c>
      <c r="E39" s="22">
        <f>(D23-C34)</f>
        <v>7226.25</v>
      </c>
      <c r="G39" t="s">
        <v>37</v>
      </c>
      <c r="J39" s="24">
        <f>(D23-H34)</f>
        <v>3426.25</v>
      </c>
      <c r="M39" s="26" t="s">
        <v>44</v>
      </c>
      <c r="N39" t="s">
        <v>72</v>
      </c>
      <c r="P39" s="13">
        <v>44</v>
      </c>
    </row>
    <row r="40" spans="2:16" ht="15.75" thickTop="1" x14ac:dyDescent="0.25">
      <c r="B40" t="s">
        <v>32</v>
      </c>
      <c r="E40" s="4">
        <f>(E39/D23*100)</f>
        <v>28.920906498574219</v>
      </c>
      <c r="G40" t="s">
        <v>32</v>
      </c>
      <c r="J40" s="3">
        <f>(J39/D23*100)</f>
        <v>13.712541898043924</v>
      </c>
      <c r="M40" s="2" t="s">
        <v>45</v>
      </c>
      <c r="N40" t="s">
        <v>73</v>
      </c>
      <c r="P40" s="13">
        <v>30</v>
      </c>
    </row>
    <row r="41" spans="2:16" x14ac:dyDescent="0.25">
      <c r="M41" s="2" t="s">
        <v>46</v>
      </c>
      <c r="N41" t="s">
        <v>74</v>
      </c>
      <c r="P41" s="13">
        <v>37</v>
      </c>
    </row>
    <row r="42" spans="2:16" x14ac:dyDescent="0.25">
      <c r="M42" s="2" t="s">
        <v>47</v>
      </c>
      <c r="N42" t="s">
        <v>75</v>
      </c>
      <c r="P42" s="13">
        <v>43</v>
      </c>
    </row>
    <row r="43" spans="2:16" x14ac:dyDescent="0.25">
      <c r="M43" s="27" t="s">
        <v>48</v>
      </c>
      <c r="N43" t="s">
        <v>76</v>
      </c>
      <c r="P43" s="13">
        <v>85</v>
      </c>
    </row>
    <row r="44" spans="2:16" x14ac:dyDescent="0.25">
      <c r="M44" s="27" t="s">
        <v>49</v>
      </c>
      <c r="N44" t="s">
        <v>77</v>
      </c>
      <c r="P44" s="13">
        <v>95</v>
      </c>
    </row>
    <row r="45" spans="2:16" x14ac:dyDescent="0.25">
      <c r="M45" s="28" t="s">
        <v>50</v>
      </c>
      <c r="P45" s="13">
        <v>70</v>
      </c>
    </row>
    <row r="46" spans="2:16" x14ac:dyDescent="0.25">
      <c r="M46" s="28" t="s">
        <v>51</v>
      </c>
      <c r="P46" s="13">
        <v>80</v>
      </c>
    </row>
  </sheetData>
  <dataValidations disablePrompts="1" count="1">
    <dataValidation type="whole" allowBlank="1" showInputMessage="1" showErrorMessage="1" errorTitle="Quantity Error" error="                  Sorry !!! _x000a_250 - 2000 cover pages allowed" sqref="C3" xr:uid="{00000000-0002-0000-0000-000000000000}">
      <formula1>250</formula1>
      <formula2>2000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000-000001000000}">
          <x14:formula1>
            <xm:f>Sheet2!$A$1:$A$12</xm:f>
          </x14:formula1>
          <xm:sqref>C5</xm:sqref>
        </x14:dataValidation>
        <x14:dataValidation type="list" allowBlank="1" showInputMessage="1" showErrorMessage="1" xr:uid="{00000000-0002-0000-0000-000002000000}">
          <x14:formula1>
            <xm:f>Sheet2!$C$1:$C$3</xm:f>
          </x14:formula1>
          <xm:sqref>C7</xm:sqref>
        </x14:dataValidation>
        <x14:dataValidation type="list" allowBlank="1" showInputMessage="1" showErrorMessage="1" xr:uid="{00000000-0002-0000-0000-000003000000}">
          <x14:formula1>
            <xm:f>Sheet2!$E$1:$E$6</xm:f>
          </x14:formula1>
          <xm:sqref>C9</xm:sqref>
        </x14:dataValidation>
        <x14:dataValidation type="list" allowBlank="1" showInputMessage="1" showErrorMessage="1" xr:uid="{00000000-0002-0000-0000-000004000000}">
          <x14:formula1>
            <xm:f>Sheet2!$F$1:$F$3</xm:f>
          </x14:formula1>
          <xm:sqref>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sqref="A1:A12"/>
    </sheetView>
  </sheetViews>
  <sheetFormatPr defaultRowHeight="15" x14ac:dyDescent="0.25"/>
  <cols>
    <col min="5" max="5" width="8.85546875"/>
  </cols>
  <sheetData>
    <row r="1" spans="1:6" x14ac:dyDescent="0.25">
      <c r="A1" s="26" t="s">
        <v>40</v>
      </c>
      <c r="C1" t="s">
        <v>52</v>
      </c>
      <c r="E1" s="13" t="s">
        <v>55</v>
      </c>
      <c r="F1" s="13" t="s">
        <v>55</v>
      </c>
    </row>
    <row r="2" spans="1:6" x14ac:dyDescent="0.25">
      <c r="A2" s="26" t="s">
        <v>41</v>
      </c>
      <c r="C2" t="s">
        <v>53</v>
      </c>
      <c r="E2" s="13" t="s">
        <v>56</v>
      </c>
      <c r="F2" s="13" t="s">
        <v>61</v>
      </c>
    </row>
    <row r="3" spans="1:6" x14ac:dyDescent="0.25">
      <c r="A3" s="26" t="s">
        <v>42</v>
      </c>
      <c r="C3" t="s">
        <v>54</v>
      </c>
      <c r="E3" s="13" t="s">
        <v>57</v>
      </c>
      <c r="F3" s="13" t="s">
        <v>62</v>
      </c>
    </row>
    <row r="4" spans="1:6" x14ac:dyDescent="0.25">
      <c r="A4" s="26" t="s">
        <v>43</v>
      </c>
      <c r="E4" s="13" t="s">
        <v>58</v>
      </c>
    </row>
    <row r="5" spans="1:6" x14ac:dyDescent="0.25">
      <c r="A5" s="26" t="s">
        <v>44</v>
      </c>
      <c r="E5" s="13" t="s">
        <v>63</v>
      </c>
    </row>
    <row r="6" spans="1:6" x14ac:dyDescent="0.25">
      <c r="A6" s="2" t="s">
        <v>45</v>
      </c>
      <c r="E6" s="13" t="s">
        <v>64</v>
      </c>
    </row>
    <row r="7" spans="1:6" x14ac:dyDescent="0.25">
      <c r="A7" s="2" t="s">
        <v>46</v>
      </c>
    </row>
    <row r="8" spans="1:6" x14ac:dyDescent="0.25">
      <c r="A8" s="2" t="s">
        <v>47</v>
      </c>
    </row>
    <row r="9" spans="1:6" x14ac:dyDescent="0.25">
      <c r="A9" s="27" t="s">
        <v>48</v>
      </c>
    </row>
    <row r="10" spans="1:6" x14ac:dyDescent="0.25">
      <c r="A10" s="27" t="s">
        <v>49</v>
      </c>
    </row>
    <row r="11" spans="1:6" x14ac:dyDescent="0.25">
      <c r="A11" s="28" t="s">
        <v>50</v>
      </c>
    </row>
    <row r="12" spans="1:6" x14ac:dyDescent="0.25">
      <c r="A12" s="28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PC6Vi</dc:creator>
  <cp:lastModifiedBy>wintec</cp:lastModifiedBy>
  <dcterms:created xsi:type="dcterms:W3CDTF">2023-05-31T11:10:41Z</dcterms:created>
  <dcterms:modified xsi:type="dcterms:W3CDTF">2023-06-23T02:37:17Z</dcterms:modified>
</cp:coreProperties>
</file>