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Intensity" sheetId="2" r:id="rId2"/>
    <sheet name="Calculations" sheetId="3" r:id="rId3"/>
    <sheet name="Chart" sheetId="4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<sst xmlns="http://schemas.openxmlformats.org/spreadsheetml/2006/main" count="31" uniqueCount="24">
  <si>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Parameter</t>
  </si>
  <si>
    <t>Value</t>
  </si>
  <si>
    <t>Notes</t>
  </si>
  <si>
    <t>EV_Consumption_kWh_per_100km</t>
  </si>
  <si>
    <t>Edit (typical 14–20)</t>
  </si>
  <si>
    <t>ICE_CO2_per_km_g</t>
  </si>
  <si>
    <t>Edit (e.g., 180–250)</t>
  </si>
  <si>
    <t>Yearly_km</t>
  </si>
  <si>
    <t>Edit (e.g., 10,000–15,000)</t>
  </si>
  <si>
    <t>Region</t>
  </si>
  <si>
    <t>Emissions_Intensity_gCO2_per_kWh</t>
  </si>
  <si>
    <t>NSW</t>
  </si>
  <si>
    <t>QLD</t>
  </si>
  <si>
    <t>SA</t>
  </si>
  <si>
    <t>TAS</t>
  </si>
  <si>
    <t>VIC</t>
  </si>
  <si>
    <t>Emissions_Intensity_Used_gCO2_per_kWh</t>
  </si>
  <si>
    <t>EV_CO2_per_km_g</t>
  </si>
  <si>
    <t>Savings_per_km_g</t>
  </si>
  <si>
    <t>Yearly_EV_CO2_g</t>
  </si>
  <si>
    <t>Yearly_ICE_CO2_g</t>
  </si>
  <si>
    <t>Yearly_Savings_g</t>
  </si>
  <si>
    <t>Yearly_Savings_kg</t>
  </si>
  <si>
    <t>Yearly_Savings_tonnes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</si>
</sst>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EV vs ICE — Yearly CO2e Savings by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Yearly Savings (tonnes CO2e)</c:v>
          </c:tx>
          <c:dLbls>
            <c:showVal val="1"/>
          </c:dLbls>
          <c:cat>
            <c:strRef>
              <c:f>Calculations!$A$2:$A$6</c:f>
              <c:strCache>
                <c:ptCount val="5"/>
                <c:pt idx="0">
                  <c:v>NSW</c:v>
                </c:pt>
                <c:pt idx="1">
                  <c:v>QLD</c:v>
                </c:pt>
                <c:pt idx="2">
                  <c:v>SA</c:v>
                </c:pt>
                <c:pt idx="3">
                  <c:v>TAS</c:v>
                </c:pt>
                <c:pt idx="4">
                  <c:v>VIC</c:v>
                </c:pt>
              </c:strCache>
            </c:strRef>
          </c:cat>
          <c:val>
            <c:numRef>
              <c:f>Calculations!$J$2:$J$6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Tonnes CO2e saved / year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152400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4.7109375" customWidth="1"/>
    <col min="2" max="2" width="18.7109375" customWidth="1"/>
    <col min="3" max="3" width="60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 t="s">
        <v>4</v>
      </c>
    </row>
    <row r="3" spans="1:3">
      <c r="A3" t="s">
        <v>5</v>
      </c>
      <c r="B3">
        <v>200</v>
      </c>
      <c r="C3" t="s">
        <v>6</v>
      </c>
    </row>
    <row r="4" spans="1:3">
      <c r="A4" t="s">
        <v>7</v>
      </c>
      <c r="B4">
        <v>12000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0.7109375" customWidth="1"/>
    <col min="2" max="2" width="32.7109375" customWidth="1"/>
  </cols>
  <sheetData>
    <row r="1" spans="1:2" s="1" customFormat="1">
      <c r="A1" s="1" t="s">
        <v>9</v>
      </c>
      <c r="B1" s="1" t="s">
        <v>10</v>
      </c>
    </row>
    <row r="2" spans="1:2">
      <c r="A2" t="s">
        <v>11</v>
      </c>
      <c r="B2">
        <v>625.1900000000001</v>
      </c>
    </row>
    <row r="3" spans="1:2">
      <c r="A3" t="s">
        <v>12</v>
      </c>
      <c r="B3">
        <v>681.52</v>
      </c>
    </row>
    <row r="4" spans="1:2">
      <c r="A4" t="s">
        <v>13</v>
      </c>
      <c r="B4">
        <v>97.54000000000001</v>
      </c>
    </row>
    <row r="5" spans="1:2">
      <c r="A5" t="s">
        <v>14</v>
      </c>
      <c r="B5">
        <v>162.35</v>
      </c>
    </row>
    <row r="6" spans="1:2">
      <c r="A6" t="s">
        <v>15</v>
      </c>
      <c r="B6">
        <v>674.84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0.7109375" customWidth="1"/>
    <col min="2" max="10" width="28.7109375" customWidth="1"/>
  </cols>
  <sheetData>
    <row r="1" spans="1:10" s="1" customFormat="1">
      <c r="A1" s="1" t="s">
        <v>9</v>
      </c>
      <c r="B1" s="1" t="s">
        <v>16</v>
      </c>
      <c r="C1" s="1" t="s">
        <v>17</v>
      </c>
      <c r="D1" s="1" t="s">
        <v>5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11</v>
      </c>
      <c r="B2" cm="1">
        <f t="array" ref="B2">IFERROR(_xlfn.XLOOKUP(A2,'Intensity'!$A$2:$A$6,'Intensity'!$B$2:$B$6),INDEX('Intensity'!$B$2:$B$6, MATCH(A2, 'Intensity'!$A$2:$A$6, 0)))</f>
        <v>0</v>
      </c>
      <c r="C2">
        <f>B2*'Assumptions'!$B$2/100</f>
        <v>0</v>
      </c>
      <c r="D2">
        <f>'Assumptions'!$B$3</f>
        <v>0</v>
      </c>
      <c r="E2">
        <f>D2-C2</f>
        <v>0</v>
      </c>
      <c r="F2">
        <f>C2*'Assumptions'!$B$4</f>
        <v>0</v>
      </c>
      <c r="G2">
        <f>D2*'Assumptions'!$B$4</f>
        <v>0</v>
      </c>
      <c r="H2">
        <f>G2-F2</f>
        <v>0</v>
      </c>
      <c r="I2">
        <f>H2/1000</f>
        <v>0</v>
      </c>
      <c r="J2">
        <f>H2/1000000</f>
        <v>0</v>
      </c>
    </row>
    <row r="3" spans="1:10">
      <c r="A3" t="s">
        <v>12</v>
      </c>
      <c r="B3" cm="1">
        <f t="array" ref="B3">IFERROR(_xlfn.XLOOKUP(A3,'Intensity'!$A$2:$A$6,'Intensity'!$B$2:$B$6),INDEX('Intensity'!$B$2:$B$6, MATCH(A3, 'Intensity'!$A$2:$A$6, 0)))</f>
        <v>0</v>
      </c>
      <c r="C3">
        <f>B3*'Assumptions'!$B$2/100</f>
        <v>0</v>
      </c>
      <c r="D3">
        <f>'Assumptions'!$B$3</f>
        <v>0</v>
      </c>
      <c r="E3">
        <f>D3-C3</f>
        <v>0</v>
      </c>
      <c r="F3">
        <f>C3*'Assumptions'!$B$4</f>
        <v>0</v>
      </c>
      <c r="G3">
        <f>D3*'Assumptions'!$B$4</f>
        <v>0</v>
      </c>
      <c r="H3">
        <f>G3-F3</f>
        <v>0</v>
      </c>
      <c r="I3">
        <f>H3/1000</f>
        <v>0</v>
      </c>
      <c r="J3">
        <f>H3/1000000</f>
        <v>0</v>
      </c>
    </row>
    <row r="4" spans="1:10">
      <c r="A4" t="s">
        <v>13</v>
      </c>
      <c r="B4" cm="1">
        <f t="array" ref="B4">IFERROR(_xlfn.XLOOKUP(A4,'Intensity'!$A$2:$A$6,'Intensity'!$B$2:$B$6),INDEX('Intensity'!$B$2:$B$6, MATCH(A4, 'Intensity'!$A$2:$A$6, 0)))</f>
        <v>0</v>
      </c>
      <c r="C4">
        <f>B4*'Assumptions'!$B$2/100</f>
        <v>0</v>
      </c>
      <c r="D4">
        <f>'Assumptions'!$B$3</f>
        <v>0</v>
      </c>
      <c r="E4">
        <f>D4-C4</f>
        <v>0</v>
      </c>
      <c r="F4">
        <f>C4*'Assumptions'!$B$4</f>
        <v>0</v>
      </c>
      <c r="G4">
        <f>D4*'Assumptions'!$B$4</f>
        <v>0</v>
      </c>
      <c r="H4">
        <f>G4-F4</f>
        <v>0</v>
      </c>
      <c r="I4">
        <f>H4/1000</f>
        <v>0</v>
      </c>
      <c r="J4">
        <f>H4/1000000</f>
        <v>0</v>
      </c>
    </row>
    <row r="5" spans="1:10">
      <c r="A5" t="s">
        <v>14</v>
      </c>
      <c r="B5" cm="1">
        <f t="array" ref="B5">IFERROR(_xlfn.XLOOKUP(A5,'Intensity'!$A$2:$A$6,'Intensity'!$B$2:$B$6),INDEX('Intensity'!$B$2:$B$6, MATCH(A5, 'Intensity'!$A$2:$A$6, 0)))</f>
        <v>0</v>
      </c>
      <c r="C5">
        <f>B5*'Assumptions'!$B$2/100</f>
        <v>0</v>
      </c>
      <c r="D5">
        <f>'Assumptions'!$B$3</f>
        <v>0</v>
      </c>
      <c r="E5">
        <f>D5-C5</f>
        <v>0</v>
      </c>
      <c r="F5">
        <f>C5*'Assumptions'!$B$4</f>
        <v>0</v>
      </c>
      <c r="G5">
        <f>D5*'Assumptions'!$B$4</f>
        <v>0</v>
      </c>
      <c r="H5">
        <f>G5-F5</f>
        <v>0</v>
      </c>
      <c r="I5">
        <f>H5/1000</f>
        <v>0</v>
      </c>
      <c r="J5">
        <f>H5/1000000</f>
        <v>0</v>
      </c>
    </row>
    <row r="6" spans="1:10">
      <c r="A6" t="s">
        <v>15</v>
      </c>
      <c r="B6" cm="1">
        <f t="array" ref="B6">IFERROR(_xlfn.XLOOKUP(A6,'Intensity'!$A$2:$A$6,'Intensity'!$B$2:$B$6),INDEX('Intensity'!$B$2:$B$6, MATCH(A6, 'Intensity'!$A$2:$A$6, 0)))</f>
        <v>0</v>
      </c>
      <c r="C6">
        <f>B6*'Assumptions'!$B$2/100</f>
        <v>0</v>
      </c>
      <c r="D6">
        <f>'Assumptions'!$B$3</f>
        <v>0</v>
      </c>
      <c r="E6">
        <f>D6-C6</f>
        <v>0</v>
      </c>
      <c r="F6">
        <f>C6*'Assumptions'!$B$4</f>
        <v>0</v>
      </c>
      <c r="G6">
        <f>D6*'Assumptions'!$B$4</f>
        <v>0</v>
      </c>
      <c r="H6">
        <f>G6-F6</f>
        <v>0</v>
      </c>
      <c r="I6">
        <f>H6/1000</f>
        <v>0</v>
      </c>
      <c r="J6">
        <f>H6/1000000</f>
        <v>0</v>
      </c>
    </row>
  </sheetData>
  <conditionalFormatting sqref="E2:E7">
    <cfRule type="cellIs" dxfId="0" priority="1" operator="lessThan">
      <formula>0</formula>
    </cfRule>
  </conditionalFormatting>
  <conditionalFormatting sqref="H2:H7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Intensity</vt:lpstr>
      <vt:lpstr>Calculations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2025-09-01T01:53:01Z</dcterms:created>
  <dcterms:modified xsi:type="dcterms:W3CDTF">2025-09-01T01:53:01Z</dcterms:modified>
</cp:coreProperties>
</file>