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5fd78dad836bc3/Documents/"/>
    </mc:Choice>
  </mc:AlternateContent>
  <xr:revisionPtr revIDLastSave="105" documentId="8_{7EA3899A-E141-4A0D-BBB3-10F932D4FCF4}" xr6:coauthVersionLast="47" xr6:coauthVersionMax="47" xr10:uidLastSave="{4FB8FA28-9F3E-4AE9-99EE-6C61297C5966}"/>
  <bookViews>
    <workbookView xWindow="-108" yWindow="-108" windowWidth="23256" windowHeight="12456" xr2:uid="{98C2583E-EA4F-4CC7-B258-95D5A7462E89}"/>
  </bookViews>
  <sheets>
    <sheet name="CF" sheetId="1" r:id="rId1"/>
  </sheets>
  <externalReferences>
    <externalReference r:id="rId2"/>
    <externalReference r:id="rId3"/>
    <externalReference r:id="rId4"/>
  </externalReferences>
  <definedNames>
    <definedName name="Beg_Bal">'[1]Loan - Moama Property'!$C$18:$C$497</definedName>
    <definedName name="End_Bal">'[2]Loan Amortization Schedule'!$I$18:$I$497</definedName>
    <definedName name="Extra_Pay">'[1]Loan - Moama Property'!$E$18:$E$497</definedName>
    <definedName name="Header_Row">ROW('[2]Loan Amortization Schedule'!$A$17:$IV$17)</definedName>
    <definedName name="Int">'[1]Loan - Moama Property'!$H$18:$H$497</definedName>
    <definedName name="Interest_Rate">'[2]Loan Amortization Schedule'!$D$6</definedName>
    <definedName name="Last_Row">IF(Values_Entered,Header_Row+Number_of_Payments,Header_Row)</definedName>
    <definedName name="Loan_Amount">'[2]Loan Amortization Schedule'!$D$5</definedName>
    <definedName name="Loan_Start">'[2]Loan Amortization Schedule'!$D$9</definedName>
    <definedName name="Loan_Years">'[2]Loan Amortization Schedule'!$D$7</definedName>
    <definedName name="Num_Pmt_Per_Year">'[1]Loan - Moama Property'!$D$8</definedName>
    <definedName name="Number_of_Payments">MATCH(0.01,End_Bal,-1)+1</definedName>
    <definedName name="Pay_Num">'[1]Loan - Moama Property'!$A$18:$A$497</definedName>
    <definedName name="Princ">'[1]Loan - Moama Property'!$G$18:$G$497</definedName>
    <definedName name="_xlnm.Print_Area" localSheetId="0">CF!#REF!</definedName>
    <definedName name="_xlnm.Print_Titles" localSheetId="0">CF!$B:$C,CF!$1:$8</definedName>
    <definedName name="Sched_Pay">'[1]Loan - Moama Property'!$D$18:$D$497</definedName>
    <definedName name="Scheduled_Extra_Payments">'[1]Loan - Moama Property'!$D$10</definedName>
    <definedName name="Scheduled_Monthly_Payment">'[1]Loan - Moama Property'!$J$5</definedName>
    <definedName name="Total_Pay">'[1]Loan - Moama Property'!$F$18:$F$497</definedName>
    <definedName name="Values_Entered">IF(Loan_Amount*Interest_Rate*Loan_Years*Loan_Start&gt;0,1,0)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6" i="1" l="1"/>
  <c r="X86" i="1"/>
  <c r="Y86" i="1"/>
  <c r="Z86" i="1"/>
  <c r="AA86" i="1"/>
  <c r="AB86" i="1"/>
  <c r="AC86" i="1"/>
  <c r="AD86" i="1"/>
  <c r="AE86" i="1"/>
  <c r="U86" i="1"/>
  <c r="U85" i="1"/>
  <c r="U82" i="1"/>
  <c r="U81" i="1"/>
  <c r="U80" i="1"/>
  <c r="V86" i="1"/>
  <c r="V85" i="1"/>
  <c r="V82" i="1"/>
  <c r="V81" i="1"/>
  <c r="V80" i="1"/>
  <c r="W42" i="1"/>
  <c r="X42" i="1"/>
  <c r="Y42" i="1"/>
  <c r="Y43" i="1" s="1"/>
  <c r="Z42" i="1"/>
  <c r="AA42" i="1"/>
  <c r="AB42" i="1"/>
  <c r="AB43" i="1" s="1"/>
  <c r="AC42" i="1"/>
  <c r="AD42" i="1"/>
  <c r="AD43" i="1" s="1"/>
  <c r="AE42" i="1"/>
  <c r="W43" i="1"/>
  <c r="X43" i="1"/>
  <c r="Z43" i="1"/>
  <c r="AA43" i="1"/>
  <c r="AC43" i="1"/>
  <c r="AE43" i="1"/>
  <c r="V42" i="1"/>
  <c r="U42" i="1"/>
  <c r="U43" i="1" s="1"/>
  <c r="T42" i="1"/>
  <c r="V161" i="1"/>
  <c r="AF58" i="1"/>
  <c r="AF59" i="1"/>
  <c r="AF60" i="1"/>
  <c r="AF61" i="1"/>
  <c r="AF62" i="1"/>
  <c r="V58" i="1"/>
  <c r="W58" i="1" s="1"/>
  <c r="X58" i="1" s="1"/>
  <c r="Y58" i="1" s="1"/>
  <c r="Z58" i="1" s="1"/>
  <c r="AA58" i="1" s="1"/>
  <c r="AB58" i="1" s="1"/>
  <c r="AC58" i="1" s="1"/>
  <c r="AD58" i="1" s="1"/>
  <c r="AE58" i="1" s="1"/>
  <c r="U58" i="1"/>
  <c r="T58" i="1"/>
  <c r="AF79" i="1"/>
  <c r="AF85" i="1"/>
  <c r="AF86" i="1"/>
  <c r="AF87" i="1"/>
  <c r="AF88" i="1"/>
  <c r="AF89" i="1"/>
  <c r="AF90" i="1"/>
  <c r="W80" i="1"/>
  <c r="X80" i="1" s="1"/>
  <c r="Y80" i="1" s="1"/>
  <c r="Z80" i="1" s="1"/>
  <c r="AA80" i="1" s="1"/>
  <c r="AB80" i="1" s="1"/>
  <c r="AC80" i="1" s="1"/>
  <c r="AD80" i="1" s="1"/>
  <c r="AE80" i="1" s="1"/>
  <c r="W81" i="1"/>
  <c r="X81" i="1" s="1"/>
  <c r="Y81" i="1" s="1"/>
  <c r="Z81" i="1" s="1"/>
  <c r="AA81" i="1" s="1"/>
  <c r="AB81" i="1" s="1"/>
  <c r="AC81" i="1" s="1"/>
  <c r="AD81" i="1" s="1"/>
  <c r="AE81" i="1" s="1"/>
  <c r="W82" i="1"/>
  <c r="X82" i="1" s="1"/>
  <c r="Y82" i="1" s="1"/>
  <c r="Z82" i="1" s="1"/>
  <c r="AA82" i="1" s="1"/>
  <c r="AB82" i="1" s="1"/>
  <c r="AC82" i="1" s="1"/>
  <c r="AD82" i="1" s="1"/>
  <c r="AE82" i="1" s="1"/>
  <c r="W83" i="1"/>
  <c r="X83" i="1" s="1"/>
  <c r="W84" i="1"/>
  <c r="X84" i="1" s="1"/>
  <c r="Y84" i="1" s="1"/>
  <c r="Z84" i="1" s="1"/>
  <c r="AA84" i="1" s="1"/>
  <c r="AB84" i="1" s="1"/>
  <c r="AC84" i="1" s="1"/>
  <c r="AD84" i="1" s="1"/>
  <c r="AE84" i="1" s="1"/>
  <c r="W85" i="1"/>
  <c r="X85" i="1" s="1"/>
  <c r="Y85" i="1" s="1"/>
  <c r="Z85" i="1" s="1"/>
  <c r="AA85" i="1" s="1"/>
  <c r="AB85" i="1" s="1"/>
  <c r="AC85" i="1" s="1"/>
  <c r="AD85" i="1" s="1"/>
  <c r="AE85" i="1" s="1"/>
  <c r="T43" i="1"/>
  <c r="T112" i="1"/>
  <c r="T7" i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E16" i="1"/>
  <c r="AD16" i="1"/>
  <c r="AC16" i="1"/>
  <c r="AB16" i="1"/>
  <c r="AA16" i="1"/>
  <c r="Z16" i="1"/>
  <c r="Y16" i="1"/>
  <c r="X16" i="1"/>
  <c r="W16" i="1"/>
  <c r="V16" i="1"/>
  <c r="AF11" i="1"/>
  <c r="AF12" i="1"/>
  <c r="AF13" i="1"/>
  <c r="AF14" i="1"/>
  <c r="AF17" i="1"/>
  <c r="AF18" i="1"/>
  <c r="AF19" i="1"/>
  <c r="AF20" i="1"/>
  <c r="AF21" i="1"/>
  <c r="AF22" i="1"/>
  <c r="AE15" i="1"/>
  <c r="AD15" i="1"/>
  <c r="AD24" i="1" s="1"/>
  <c r="AC15" i="1"/>
  <c r="AB15" i="1"/>
  <c r="AA15" i="1"/>
  <c r="Z15" i="1"/>
  <c r="Y15" i="1"/>
  <c r="X15" i="1"/>
  <c r="W15" i="1"/>
  <c r="V15" i="1"/>
  <c r="U15" i="1"/>
  <c r="T161" i="1"/>
  <c r="W161" i="1"/>
  <c r="X161" i="1"/>
  <c r="Y83" i="1" l="1"/>
  <c r="Z83" i="1" s="1"/>
  <c r="AA83" i="1" s="1"/>
  <c r="AB83" i="1" s="1"/>
  <c r="AC83" i="1" s="1"/>
  <c r="AD83" i="1" s="1"/>
  <c r="AE83" i="1" s="1"/>
  <c r="AF83" i="1"/>
  <c r="AF84" i="1"/>
  <c r="AF82" i="1"/>
  <c r="AF81" i="1"/>
  <c r="AF80" i="1"/>
  <c r="Y161" i="1"/>
  <c r="U161" i="1"/>
  <c r="V43" i="1"/>
  <c r="AF15" i="1"/>
  <c r="AF16" i="1"/>
  <c r="O66" i="1"/>
  <c r="O73" i="1"/>
  <c r="Q73" i="1" s="1"/>
  <c r="P42" i="1"/>
  <c r="N56" i="1"/>
  <c r="N60" i="1"/>
  <c r="O89" i="1"/>
  <c r="N89" i="1"/>
  <c r="O99" i="1" l="1"/>
  <c r="AF174" i="1"/>
  <c r="AF168" i="1"/>
  <c r="AF167" i="1"/>
  <c r="AF166" i="1"/>
  <c r="AF165" i="1"/>
  <c r="AF164" i="1"/>
  <c r="AF163" i="1"/>
  <c r="AF162" i="1"/>
  <c r="AE161" i="1"/>
  <c r="AD161" i="1"/>
  <c r="AC161" i="1"/>
  <c r="AB161" i="1"/>
  <c r="AA161" i="1"/>
  <c r="Z161" i="1"/>
  <c r="AF160" i="1"/>
  <c r="V159" i="1"/>
  <c r="U159" i="1"/>
  <c r="AF158" i="1"/>
  <c r="AF157" i="1"/>
  <c r="T156" i="1"/>
  <c r="AF155" i="1"/>
  <c r="AE154" i="1"/>
  <c r="AD154" i="1"/>
  <c r="AC154" i="1"/>
  <c r="AB154" i="1"/>
  <c r="AA154" i="1"/>
  <c r="Z154" i="1"/>
  <c r="X154" i="1"/>
  <c r="W154" i="1"/>
  <c r="V154" i="1"/>
  <c r="U154" i="1"/>
  <c r="T154" i="1"/>
  <c r="AF153" i="1"/>
  <c r="AF147" i="1"/>
  <c r="AF145" i="1"/>
  <c r="AF144" i="1"/>
  <c r="AF143" i="1"/>
  <c r="AF135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AF131" i="1"/>
  <c r="AF130" i="1"/>
  <c r="AF129" i="1"/>
  <c r="AF126" i="1"/>
  <c r="T113" i="1"/>
  <c r="T141" i="1" s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AF108" i="1"/>
  <c r="AF107" i="1"/>
  <c r="AF106" i="1"/>
  <c r="AF105" i="1"/>
  <c r="AF104" i="1"/>
  <c r="AD99" i="1"/>
  <c r="AC99" i="1"/>
  <c r="AB99" i="1"/>
  <c r="Y99" i="1"/>
  <c r="X99" i="1"/>
  <c r="W99" i="1"/>
  <c r="V99" i="1"/>
  <c r="U99" i="1"/>
  <c r="T99" i="1"/>
  <c r="AF98" i="1"/>
  <c r="AF97" i="1"/>
  <c r="AF96" i="1"/>
  <c r="AF95" i="1"/>
  <c r="AF94" i="1"/>
  <c r="AF93" i="1"/>
  <c r="AF91" i="1"/>
  <c r="AA99" i="1"/>
  <c r="Z99" i="1"/>
  <c r="AF78" i="1"/>
  <c r="AF77" i="1"/>
  <c r="AF76" i="1"/>
  <c r="AF75" i="1"/>
  <c r="AF74" i="1"/>
  <c r="AF72" i="1"/>
  <c r="AF71" i="1"/>
  <c r="AF70" i="1"/>
  <c r="AF69" i="1"/>
  <c r="AF68" i="1"/>
  <c r="AF67" i="1"/>
  <c r="AF66" i="1"/>
  <c r="AF65" i="1"/>
  <c r="AF64" i="1"/>
  <c r="AF63" i="1"/>
  <c r="AF57" i="1"/>
  <c r="AE99" i="1"/>
  <c r="AF55" i="1"/>
  <c r="AF54" i="1"/>
  <c r="AF53" i="1"/>
  <c r="AF52" i="1"/>
  <c r="AB47" i="1"/>
  <c r="AA47" i="1"/>
  <c r="Z47" i="1"/>
  <c r="Y47" i="1"/>
  <c r="X47" i="1"/>
  <c r="W47" i="1"/>
  <c r="V47" i="1"/>
  <c r="U47" i="1"/>
  <c r="T47" i="1"/>
  <c r="AF46" i="1"/>
  <c r="AF45" i="1"/>
  <c r="AF44" i="1"/>
  <c r="AF43" i="1"/>
  <c r="AE47" i="1"/>
  <c r="AD47" i="1"/>
  <c r="AC47" i="1"/>
  <c r="AF42" i="1"/>
  <c r="AF41" i="1"/>
  <c r="AF40" i="1"/>
  <c r="AF39" i="1"/>
  <c r="AE36" i="1"/>
  <c r="AD36" i="1"/>
  <c r="AC36" i="1"/>
  <c r="AB36" i="1"/>
  <c r="AA36" i="1"/>
  <c r="Z36" i="1"/>
  <c r="Y36" i="1"/>
  <c r="X36" i="1"/>
  <c r="W36" i="1"/>
  <c r="V36" i="1"/>
  <c r="U36" i="1"/>
  <c r="T36" i="1"/>
  <c r="AF35" i="1"/>
  <c r="AF34" i="1"/>
  <c r="AF33" i="1"/>
  <c r="AF32" i="1"/>
  <c r="AF30" i="1"/>
  <c r="AF29" i="1"/>
  <c r="AE24" i="1"/>
  <c r="AC24" i="1"/>
  <c r="AB24" i="1"/>
  <c r="AA24" i="1"/>
  <c r="Z24" i="1"/>
  <c r="Y24" i="1"/>
  <c r="X24" i="1"/>
  <c r="W24" i="1"/>
  <c r="V23" i="1"/>
  <c r="V24" i="1" s="1"/>
  <c r="U23" i="1"/>
  <c r="U24" i="1" s="1"/>
  <c r="T23" i="1"/>
  <c r="AF10" i="1"/>
  <c r="AF8" i="1"/>
  <c r="U6" i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E137" i="1"/>
  <c r="P43" i="1"/>
  <c r="O43" i="1"/>
  <c r="N43" i="1"/>
  <c r="M112" i="1"/>
  <c r="P56" i="1"/>
  <c r="Q56" i="1" s="1"/>
  <c r="Q53" i="1"/>
  <c r="Q54" i="1"/>
  <c r="Q55" i="1"/>
  <c r="Q57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4" i="1"/>
  <c r="Q75" i="1"/>
  <c r="Q76" i="1"/>
  <c r="Q77" i="1"/>
  <c r="Q78" i="1"/>
  <c r="Q87" i="1"/>
  <c r="Q88" i="1"/>
  <c r="Q90" i="1"/>
  <c r="Q91" i="1"/>
  <c r="Q93" i="1"/>
  <c r="Q94" i="1"/>
  <c r="Q95" i="1"/>
  <c r="Q96" i="1"/>
  <c r="Q97" i="1"/>
  <c r="Q98" i="1"/>
  <c r="Q52" i="1"/>
  <c r="L89" i="1"/>
  <c r="Q13" i="1"/>
  <c r="Q14" i="1"/>
  <c r="AB101" i="1" l="1"/>
  <c r="AB133" i="1" s="1"/>
  <c r="AB134" i="1" s="1"/>
  <c r="AB151" i="1" s="1"/>
  <c r="AD101" i="1"/>
  <c r="AD133" i="1" s="1"/>
  <c r="AD134" i="1" s="1"/>
  <c r="AD151" i="1" s="1"/>
  <c r="AD152" i="1" s="1"/>
  <c r="AD170" i="1" s="1"/>
  <c r="T24" i="1"/>
  <c r="T127" i="1" s="1"/>
  <c r="AF23" i="1"/>
  <c r="AF24" i="1" s="1"/>
  <c r="V101" i="1"/>
  <c r="V133" i="1" s="1"/>
  <c r="V134" i="1" s="1"/>
  <c r="V151" i="1" s="1"/>
  <c r="V152" i="1" s="1"/>
  <c r="T101" i="1"/>
  <c r="T133" i="1" s="1"/>
  <c r="AC101" i="1"/>
  <c r="AC133" i="1" s="1"/>
  <c r="AC134" i="1" s="1"/>
  <c r="AC151" i="1" s="1"/>
  <c r="AC152" i="1" s="1"/>
  <c r="AC170" i="1" s="1"/>
  <c r="AF47" i="1"/>
  <c r="AF36" i="1"/>
  <c r="AF109" i="1"/>
  <c r="Z101" i="1"/>
  <c r="Z133" i="1" s="1"/>
  <c r="Z134" i="1" s="1"/>
  <c r="Z151" i="1" s="1"/>
  <c r="Z152" i="1" s="1"/>
  <c r="Z170" i="1" s="1"/>
  <c r="U101" i="1"/>
  <c r="U133" i="1" s="1"/>
  <c r="U134" i="1" s="1"/>
  <c r="U151" i="1" s="1"/>
  <c r="U152" i="1" s="1"/>
  <c r="AF154" i="1"/>
  <c r="AF56" i="1"/>
  <c r="AE101" i="1"/>
  <c r="AE133" i="1" s="1"/>
  <c r="AE134" i="1" s="1"/>
  <c r="AE151" i="1" s="1"/>
  <c r="AE152" i="1" s="1"/>
  <c r="AE170" i="1" s="1"/>
  <c r="W101" i="1"/>
  <c r="W133" i="1" s="1"/>
  <c r="W134" i="1" s="1"/>
  <c r="W151" i="1" s="1"/>
  <c r="W152" i="1" s="1"/>
  <c r="AF159" i="1"/>
  <c r="AA101" i="1"/>
  <c r="AA133" i="1" s="1"/>
  <c r="AA134" i="1" s="1"/>
  <c r="AA151" i="1" s="1"/>
  <c r="AA152" i="1" s="1"/>
  <c r="AA170" i="1" s="1"/>
  <c r="Y101" i="1"/>
  <c r="Y133" i="1" s="1"/>
  <c r="Y134" i="1" s="1"/>
  <c r="Y151" i="1" s="1"/>
  <c r="Y152" i="1" s="1"/>
  <c r="X101" i="1"/>
  <c r="X133" i="1" s="1"/>
  <c r="X134" i="1" s="1"/>
  <c r="X151" i="1" s="1"/>
  <c r="X152" i="1" s="1"/>
  <c r="X170" i="1" s="1"/>
  <c r="AF161" i="1"/>
  <c r="Z127" i="1"/>
  <c r="Z128" i="1" s="1"/>
  <c r="Z140" i="1" s="1"/>
  <c r="AA127" i="1"/>
  <c r="AA128" i="1" s="1"/>
  <c r="AA140" i="1" s="1"/>
  <c r="AB127" i="1"/>
  <c r="AB128" i="1" s="1"/>
  <c r="AB140" i="1" s="1"/>
  <c r="AC127" i="1"/>
  <c r="AC128" i="1" s="1"/>
  <c r="AC140" i="1" s="1"/>
  <c r="U127" i="1"/>
  <c r="V127" i="1"/>
  <c r="AD127" i="1"/>
  <c r="AD128" i="1" s="1"/>
  <c r="AD140" i="1" s="1"/>
  <c r="AB152" i="1"/>
  <c r="AB170" i="1" s="1"/>
  <c r="W127" i="1"/>
  <c r="W128" i="1" s="1"/>
  <c r="W140" i="1" s="1"/>
  <c r="AE127" i="1"/>
  <c r="AE128" i="1" s="1"/>
  <c r="AE140" i="1" s="1"/>
  <c r="X127" i="1"/>
  <c r="X128" i="1" s="1"/>
  <c r="X140" i="1" s="1"/>
  <c r="Y127" i="1"/>
  <c r="Y128" i="1" s="1"/>
  <c r="Y140" i="1" s="1"/>
  <c r="K89" i="1"/>
  <c r="Q89" i="1" s="1"/>
  <c r="Q11" i="1"/>
  <c r="Q12" i="1"/>
  <c r="Q10" i="1"/>
  <c r="AF99" i="1" l="1"/>
  <c r="T116" i="1"/>
  <c r="AF133" i="1"/>
  <c r="T134" i="1"/>
  <c r="T151" i="1" s="1"/>
  <c r="AF101" i="1"/>
  <c r="Y170" i="1"/>
  <c r="V156" i="1"/>
  <c r="V170" i="1" s="1"/>
  <c r="U128" i="1"/>
  <c r="U140" i="1" s="1"/>
  <c r="U146" i="1" s="1"/>
  <c r="V128" i="1"/>
  <c r="V140" i="1" s="1"/>
  <c r="V146" i="1" s="1"/>
  <c r="W156" i="1"/>
  <c r="W170" i="1" s="1"/>
  <c r="T128" i="1"/>
  <c r="AF127" i="1"/>
  <c r="Q24" i="1"/>
  <c r="D176" i="1"/>
  <c r="Q174" i="1"/>
  <c r="D170" i="1"/>
  <c r="Q168" i="1"/>
  <c r="Q167" i="1"/>
  <c r="Q166" i="1"/>
  <c r="Q165" i="1"/>
  <c r="Q164" i="1"/>
  <c r="Q163" i="1"/>
  <c r="Q162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Q160" i="1"/>
  <c r="G159" i="1"/>
  <c r="F159" i="1"/>
  <c r="Q158" i="1"/>
  <c r="E156" i="1"/>
  <c r="Q155" i="1"/>
  <c r="P154" i="1"/>
  <c r="O154" i="1"/>
  <c r="N154" i="1"/>
  <c r="M154" i="1"/>
  <c r="L154" i="1"/>
  <c r="K154" i="1"/>
  <c r="I154" i="1"/>
  <c r="H154" i="1"/>
  <c r="G154" i="1"/>
  <c r="F154" i="1"/>
  <c r="E154" i="1"/>
  <c r="Q153" i="1"/>
  <c r="Q147" i="1"/>
  <c r="Q145" i="1"/>
  <c r="Q144" i="1"/>
  <c r="Q143" i="1"/>
  <c r="D143" i="1"/>
  <c r="D142" i="1"/>
  <c r="M141" i="1"/>
  <c r="L141" i="1"/>
  <c r="K141" i="1"/>
  <c r="J141" i="1"/>
  <c r="I141" i="1"/>
  <c r="H141" i="1"/>
  <c r="D141" i="1"/>
  <c r="D140" i="1"/>
  <c r="Q137" i="1"/>
  <c r="Q132" i="1"/>
  <c r="H132" i="1"/>
  <c r="G132" i="1"/>
  <c r="F132" i="1"/>
  <c r="Q131" i="1"/>
  <c r="Q130" i="1"/>
  <c r="M113" i="1"/>
  <c r="L113" i="1"/>
  <c r="K113" i="1"/>
  <c r="J113" i="1"/>
  <c r="I113" i="1"/>
  <c r="H113" i="1"/>
  <c r="H142" i="1" s="1"/>
  <c r="G113" i="1"/>
  <c r="F113" i="1"/>
  <c r="E113" i="1"/>
  <c r="E141" i="1" s="1"/>
  <c r="D113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Q108" i="1"/>
  <c r="Q107" i="1"/>
  <c r="Q106" i="1"/>
  <c r="Q105" i="1"/>
  <c r="Q104" i="1"/>
  <c r="P99" i="1"/>
  <c r="N99" i="1"/>
  <c r="M99" i="1"/>
  <c r="L99" i="1"/>
  <c r="K99" i="1"/>
  <c r="J99" i="1"/>
  <c r="I99" i="1"/>
  <c r="H99" i="1"/>
  <c r="G99" i="1"/>
  <c r="F99" i="1"/>
  <c r="E99" i="1"/>
  <c r="D99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Q46" i="1"/>
  <c r="Q45" i="1"/>
  <c r="Q44" i="1"/>
  <c r="Q43" i="1"/>
  <c r="Q42" i="1"/>
  <c r="Q41" i="1"/>
  <c r="Q40" i="1"/>
  <c r="Q39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Q35" i="1"/>
  <c r="Q34" i="1"/>
  <c r="Q33" i="1"/>
  <c r="Q32" i="1"/>
  <c r="Q30" i="1"/>
  <c r="Q29" i="1"/>
  <c r="P23" i="1"/>
  <c r="P24" i="1" s="1"/>
  <c r="P127" i="1" s="1"/>
  <c r="P128" i="1" s="1"/>
  <c r="M23" i="1"/>
  <c r="L23" i="1"/>
  <c r="K23" i="1"/>
  <c r="J23" i="1"/>
  <c r="J24" i="1" s="1"/>
  <c r="J127" i="1" s="1"/>
  <c r="J128" i="1" s="1"/>
  <c r="I23" i="1"/>
  <c r="I24" i="1" s="1"/>
  <c r="I127" i="1" s="1"/>
  <c r="I128" i="1" s="1"/>
  <c r="H23" i="1"/>
  <c r="H24" i="1" s="1"/>
  <c r="H127" i="1" s="1"/>
  <c r="H128" i="1" s="1"/>
  <c r="G23" i="1"/>
  <c r="F23" i="1"/>
  <c r="E23" i="1"/>
  <c r="Q8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K3" i="1" s="1"/>
  <c r="AF134" i="1" l="1"/>
  <c r="T121" i="1"/>
  <c r="E101" i="1"/>
  <c r="I101" i="1"/>
  <c r="I133" i="1" s="1"/>
  <c r="I134" i="1" s="1"/>
  <c r="T140" i="1"/>
  <c r="AF128" i="1"/>
  <c r="T152" i="1"/>
  <c r="T170" i="1" s="1"/>
  <c r="AF151" i="1"/>
  <c r="P101" i="1"/>
  <c r="P133" i="1" s="1"/>
  <c r="P134" i="1" s="1"/>
  <c r="H101" i="1"/>
  <c r="H133" i="1" s="1"/>
  <c r="H134" i="1" s="1"/>
  <c r="H151" i="1" s="1"/>
  <c r="J101" i="1"/>
  <c r="J133" i="1" s="1"/>
  <c r="J134" i="1" s="1"/>
  <c r="K101" i="1"/>
  <c r="K133" i="1" s="1"/>
  <c r="K134" i="1" s="1"/>
  <c r="L101" i="1"/>
  <c r="L133" i="1" s="1"/>
  <c r="L134" i="1" s="1"/>
  <c r="M101" i="1"/>
  <c r="M133" i="1" s="1"/>
  <c r="M134" i="1" s="1"/>
  <c r="I116" i="1"/>
  <c r="F101" i="1"/>
  <c r="F133" i="1" s="1"/>
  <c r="F134" i="1" s="1"/>
  <c r="F151" i="1" s="1"/>
  <c r="N101" i="1"/>
  <c r="N133" i="1" s="1"/>
  <c r="N134" i="1" s="1"/>
  <c r="G101" i="1"/>
  <c r="G133" i="1" s="1"/>
  <c r="O101" i="1"/>
  <c r="O133" i="1" s="1"/>
  <c r="O134" i="1" s="1"/>
  <c r="L24" i="1"/>
  <c r="L127" i="1" s="1"/>
  <c r="L128" i="1" s="1"/>
  <c r="N24" i="1"/>
  <c r="N127" i="1" s="1"/>
  <c r="N128" i="1" s="1"/>
  <c r="O24" i="1"/>
  <c r="O127" i="1" s="1"/>
  <c r="O128" i="1" s="1"/>
  <c r="E24" i="1"/>
  <c r="E127" i="1" s="1"/>
  <c r="E128" i="1" s="1"/>
  <c r="F24" i="1"/>
  <c r="F127" i="1" s="1"/>
  <c r="F128" i="1" s="1"/>
  <c r="G24" i="1"/>
  <c r="G127" i="1" s="1"/>
  <c r="G128" i="1" s="1"/>
  <c r="M24" i="1"/>
  <c r="M127" i="1" s="1"/>
  <c r="M128" i="1" s="1"/>
  <c r="K24" i="1"/>
  <c r="K127" i="1" s="1"/>
  <c r="K128" i="1" s="1"/>
  <c r="E133" i="1"/>
  <c r="E134" i="1" s="1"/>
  <c r="D146" i="1"/>
  <c r="D148" i="1" s="1"/>
  <c r="D101" i="1"/>
  <c r="Q23" i="1"/>
  <c r="Q154" i="1"/>
  <c r="Q161" i="1"/>
  <c r="Q157" i="1"/>
  <c r="Q159" i="1"/>
  <c r="Q36" i="1"/>
  <c r="Q142" i="1"/>
  <c r="Q47" i="1"/>
  <c r="Q99" i="1"/>
  <c r="Q109" i="1"/>
  <c r="H116" i="1" l="1"/>
  <c r="AF152" i="1"/>
  <c r="U156" i="1"/>
  <c r="T146" i="1"/>
  <c r="AF140" i="1"/>
  <c r="G116" i="1"/>
  <c r="G140" i="1"/>
  <c r="G146" i="1" s="1"/>
  <c r="F116" i="1"/>
  <c r="F140" i="1"/>
  <c r="F146" i="1" s="1"/>
  <c r="E116" i="1"/>
  <c r="E140" i="1"/>
  <c r="K116" i="1"/>
  <c r="K121" i="1" s="1"/>
  <c r="M116" i="1"/>
  <c r="L116" i="1"/>
  <c r="J116" i="1"/>
  <c r="J121" i="1" s="1"/>
  <c r="Q101" i="1"/>
  <c r="D119" i="1"/>
  <c r="D121" i="1" s="1"/>
  <c r="Q133" i="1"/>
  <c r="G134" i="1"/>
  <c r="G151" i="1" s="1"/>
  <c r="G152" i="1" s="1"/>
  <c r="H156" i="1" s="1"/>
  <c r="H140" i="1"/>
  <c r="H146" i="1" s="1"/>
  <c r="E151" i="1"/>
  <c r="H152" i="1"/>
  <c r="F152" i="1"/>
  <c r="G156" i="1" s="1"/>
  <c r="I132" i="1"/>
  <c r="AF156" i="1" l="1"/>
  <c r="AF170" i="1" s="1"/>
  <c r="U170" i="1"/>
  <c r="Q127" i="1"/>
  <c r="H121" i="1"/>
  <c r="F119" i="1"/>
  <c r="F121" i="1" s="1"/>
  <c r="H170" i="1"/>
  <c r="I121" i="1"/>
  <c r="M121" i="1"/>
  <c r="E152" i="1"/>
  <c r="E170" i="1" s="1"/>
  <c r="E172" i="1" s="1"/>
  <c r="E119" i="1"/>
  <c r="E121" i="1" s="1"/>
  <c r="G170" i="1"/>
  <c r="E146" i="1"/>
  <c r="L121" i="1"/>
  <c r="G119" i="1"/>
  <c r="G121" i="1" s="1"/>
  <c r="Q119" i="1" l="1"/>
  <c r="I151" i="1"/>
  <c r="F156" i="1"/>
  <c r="J132" i="1"/>
  <c r="I140" i="1" l="1"/>
  <c r="I146" i="1" s="1"/>
  <c r="I152" i="1"/>
  <c r="F170" i="1"/>
  <c r="E176" i="1"/>
  <c r="F137" i="1"/>
  <c r="F148" i="1" s="1"/>
  <c r="E180" i="1"/>
  <c r="J151" i="1" l="1"/>
  <c r="J140" i="1"/>
  <c r="K132" i="1"/>
  <c r="F172" i="1"/>
  <c r="I170" i="1"/>
  <c r="J146" i="1" l="1"/>
  <c r="F176" i="1"/>
  <c r="G137" i="1"/>
  <c r="G148" i="1" s="1"/>
  <c r="G172" i="1" s="1"/>
  <c r="F180" i="1"/>
  <c r="J152" i="1"/>
  <c r="L132" i="1"/>
  <c r="L140" i="1" l="1"/>
  <c r="L146" i="1" s="1"/>
  <c r="L151" i="1"/>
  <c r="H137" i="1"/>
  <c r="H148" i="1" s="1"/>
  <c r="H172" i="1" s="1"/>
  <c r="H180" i="1" s="1"/>
  <c r="G180" i="1"/>
  <c r="G176" i="1"/>
  <c r="K151" i="1"/>
  <c r="J170" i="1"/>
  <c r="K140" i="1"/>
  <c r="K146" i="1" l="1"/>
  <c r="K152" i="1"/>
  <c r="K170" i="1" s="1"/>
  <c r="I137" i="1"/>
  <c r="I148" i="1" s="1"/>
  <c r="I172" i="1" s="1"/>
  <c r="H176" i="1"/>
  <c r="L152" i="1"/>
  <c r="M132" i="1"/>
  <c r="I180" i="1" l="1"/>
  <c r="I176" i="1"/>
  <c r="J137" i="1"/>
  <c r="J148" i="1" s="1"/>
  <c r="J172" i="1" s="1"/>
  <c r="L170" i="1"/>
  <c r="M151" i="1"/>
  <c r="M140" i="1"/>
  <c r="M152" i="1" l="1"/>
  <c r="M170" i="1" s="1"/>
  <c r="N132" i="1"/>
  <c r="J176" i="1"/>
  <c r="K137" i="1"/>
  <c r="K148" i="1" s="1"/>
  <c r="K172" i="1" s="1"/>
  <c r="J180" i="1"/>
  <c r="M146" i="1"/>
  <c r="N140" i="1" l="1"/>
  <c r="K176" i="1"/>
  <c r="L137" i="1"/>
  <c r="L148" i="1" s="1"/>
  <c r="L172" i="1" s="1"/>
  <c r="K180" i="1"/>
  <c r="N151" i="1"/>
  <c r="O132" i="1" l="1"/>
  <c r="L176" i="1"/>
  <c r="M137" i="1"/>
  <c r="M148" i="1" s="1"/>
  <c r="M172" i="1" s="1"/>
  <c r="L180" i="1"/>
  <c r="N152" i="1"/>
  <c r="O140" i="1" l="1"/>
  <c r="N170" i="1"/>
  <c r="M176" i="1"/>
  <c r="N137" i="1"/>
  <c r="M180" i="1"/>
  <c r="O151" i="1"/>
  <c r="N113" i="1" l="1"/>
  <c r="N116" i="1" s="1"/>
  <c r="N121" i="1" s="1"/>
  <c r="N141" i="1"/>
  <c r="N146" i="1" s="1"/>
  <c r="N148" i="1" s="1"/>
  <c r="N172" i="1" s="1"/>
  <c r="N176" i="1" s="1"/>
  <c r="P132" i="1"/>
  <c r="Q135" i="1" s="1"/>
  <c r="O152" i="1"/>
  <c r="Q156" i="1" s="1"/>
  <c r="O141" i="1" l="1"/>
  <c r="O146" i="1" s="1"/>
  <c r="O113" i="1"/>
  <c r="O116" i="1" s="1"/>
  <c r="O121" i="1" s="1"/>
  <c r="N180" i="1"/>
  <c r="O137" i="1"/>
  <c r="O170" i="1"/>
  <c r="P140" i="1"/>
  <c r="Q128" i="1"/>
  <c r="Q129" i="1"/>
  <c r="Q126" i="1"/>
  <c r="P151" i="1"/>
  <c r="Q134" i="1"/>
  <c r="O148" i="1" l="1"/>
  <c r="O172" i="1" s="1"/>
  <c r="O180" i="1" s="1"/>
  <c r="P152" i="1"/>
  <c r="Q152" i="1" s="1"/>
  <c r="Q151" i="1"/>
  <c r="Q140" i="1"/>
  <c r="O176" i="1" l="1"/>
  <c r="P112" i="1" s="1"/>
  <c r="P137" i="1"/>
  <c r="Q170" i="1"/>
  <c r="P170" i="1"/>
  <c r="P113" i="1" l="1"/>
  <c r="Q112" i="1"/>
  <c r="Q113" i="1" s="1"/>
  <c r="Q116" i="1" s="1"/>
  <c r="P141" i="1"/>
  <c r="Q141" i="1" l="1"/>
  <c r="P146" i="1"/>
  <c r="P148" i="1" s="1"/>
  <c r="Q121" i="1"/>
  <c r="Q122" i="1" s="1"/>
  <c r="Q114" i="1"/>
  <c r="P116" i="1"/>
  <c r="P121" i="1" s="1"/>
  <c r="Q146" i="1" l="1"/>
  <c r="Q148" i="1" s="1"/>
  <c r="Q172" i="1" s="1"/>
  <c r="Q176" i="1" s="1"/>
  <c r="P172" i="1"/>
  <c r="T137" i="1" s="1"/>
  <c r="T148" i="1" l="1"/>
  <c r="T172" i="1" s="1"/>
  <c r="AF137" i="1"/>
  <c r="P180" i="1"/>
  <c r="P176" i="1"/>
  <c r="T176" i="1" l="1"/>
  <c r="U112" i="1" s="1"/>
  <c r="U113" i="1" s="1"/>
  <c r="U116" i="1" s="1"/>
  <c r="T180" i="1"/>
  <c r="U137" i="1"/>
  <c r="U148" i="1" s="1"/>
  <c r="U172" i="1" s="1"/>
  <c r="U121" i="1" l="1"/>
  <c r="U176" i="1"/>
  <c r="V112" i="1" s="1"/>
  <c r="V113" i="1" s="1"/>
  <c r="V116" i="1" s="1"/>
  <c r="V121" i="1" s="1"/>
  <c r="V137" i="1"/>
  <c r="V148" i="1" s="1"/>
  <c r="V172" i="1" s="1"/>
  <c r="U180" i="1"/>
  <c r="AF119" i="1" l="1"/>
  <c r="V180" i="1"/>
  <c r="W137" i="1"/>
  <c r="V176" i="1"/>
  <c r="W112" i="1" s="1"/>
  <c r="W141" i="1" l="1"/>
  <c r="W113" i="1"/>
  <c r="W142" i="1" l="1"/>
  <c r="AF142" i="1" s="1"/>
  <c r="W116" i="1"/>
  <c r="W121" i="1" s="1"/>
  <c r="W146" i="1"/>
  <c r="W148" i="1" s="1"/>
  <c r="W172" i="1" s="1"/>
  <c r="W180" i="1" l="1"/>
  <c r="X137" i="1"/>
  <c r="W176" i="1"/>
  <c r="X112" i="1" s="1"/>
  <c r="X141" i="1" l="1"/>
  <c r="X146" i="1" s="1"/>
  <c r="X148" i="1" s="1"/>
  <c r="X172" i="1" s="1"/>
  <c r="X113" i="1"/>
  <c r="X116" i="1" s="1"/>
  <c r="X121" i="1" s="1"/>
  <c r="Y137" i="1" l="1"/>
  <c r="X176" i="1"/>
  <c r="Y112" i="1" s="1"/>
  <c r="X180" i="1"/>
  <c r="Y113" i="1" l="1"/>
  <c r="Y116" i="1" s="1"/>
  <c r="Y121" i="1" s="1"/>
  <c r="Y141" i="1"/>
  <c r="Y146" i="1" s="1"/>
  <c r="Y148" i="1" s="1"/>
  <c r="Y172" i="1" s="1"/>
  <c r="Y180" i="1" l="1"/>
  <c r="Z137" i="1"/>
  <c r="Y176" i="1"/>
  <c r="Z112" i="1" s="1"/>
  <c r="Z113" i="1" l="1"/>
  <c r="Z116" i="1" s="1"/>
  <c r="Z121" i="1" s="1"/>
  <c r="Z141" i="1"/>
  <c r="Z146" i="1" s="1"/>
  <c r="Z148" i="1" s="1"/>
  <c r="Z172" i="1" s="1"/>
  <c r="AA137" i="1" l="1"/>
  <c r="Z176" i="1"/>
  <c r="AA112" i="1" s="1"/>
  <c r="Z180" i="1"/>
  <c r="AA141" i="1" l="1"/>
  <c r="AA146" i="1" s="1"/>
  <c r="AA148" i="1" s="1"/>
  <c r="AA172" i="1" s="1"/>
  <c r="AA113" i="1"/>
  <c r="AA116" i="1" s="1"/>
  <c r="AA121" i="1" s="1"/>
  <c r="AA176" i="1" l="1"/>
  <c r="AB112" i="1" s="1"/>
  <c r="AA180" i="1"/>
  <c r="AB137" i="1"/>
  <c r="AB113" i="1" l="1"/>
  <c r="AB116" i="1" s="1"/>
  <c r="AB121" i="1" s="1"/>
  <c r="AB141" i="1"/>
  <c r="AB146" i="1" s="1"/>
  <c r="AB148" i="1" s="1"/>
  <c r="AB172" i="1" s="1"/>
  <c r="AC137" i="1" l="1"/>
  <c r="AB180" i="1"/>
  <c r="AB176" i="1"/>
  <c r="AC112" i="1" s="1"/>
  <c r="AC113" i="1" l="1"/>
  <c r="AC116" i="1" s="1"/>
  <c r="AC121" i="1" s="1"/>
  <c r="AC141" i="1"/>
  <c r="AC146" i="1" s="1"/>
  <c r="AC148" i="1" s="1"/>
  <c r="AC172" i="1" s="1"/>
  <c r="AC180" i="1" l="1"/>
  <c r="AC176" i="1"/>
  <c r="AD112" i="1" s="1"/>
  <c r="AD137" i="1"/>
  <c r="AD141" i="1" l="1"/>
  <c r="AD146" i="1" s="1"/>
  <c r="AD148" i="1" s="1"/>
  <c r="AD172" i="1" s="1"/>
  <c r="AD113" i="1"/>
  <c r="AD116" i="1" s="1"/>
  <c r="AD121" i="1" s="1"/>
  <c r="AD176" i="1" l="1"/>
  <c r="AE112" i="1" s="1"/>
  <c r="AE137" i="1"/>
  <c r="AD180" i="1"/>
  <c r="AE141" i="1" l="1"/>
  <c r="AE113" i="1"/>
  <c r="AF112" i="1"/>
  <c r="AF113" i="1" s="1"/>
  <c r="AF116" i="1" s="1"/>
  <c r="AF121" i="1" s="1"/>
  <c r="AF122" i="1" s="1"/>
  <c r="AF114" i="1" l="1"/>
  <c r="AE116" i="1"/>
  <c r="AE121" i="1" s="1"/>
  <c r="AF141" i="1"/>
  <c r="AE146" i="1"/>
  <c r="AF146" i="1" l="1"/>
  <c r="AF148" i="1" s="1"/>
  <c r="AF172" i="1" s="1"/>
  <c r="AF176" i="1" s="1"/>
  <c r="AE148" i="1"/>
  <c r="AE172" i="1" s="1"/>
  <c r="AE180" i="1" l="1"/>
  <c r="AE176" i="1"/>
</calcChain>
</file>

<file path=xl/sharedStrings.xml><?xml version="1.0" encoding="utf-8"?>
<sst xmlns="http://schemas.openxmlformats.org/spreadsheetml/2006/main" count="150" uniqueCount="131">
  <si>
    <t>CASHFLOW BUDGET</t>
  </si>
  <si>
    <t>TOTAL</t>
  </si>
  <si>
    <t>Forecast</t>
  </si>
  <si>
    <t>OVERHEADS</t>
  </si>
  <si>
    <t>General Company Expenses</t>
  </si>
  <si>
    <t>Consultancy Fees</t>
  </si>
  <si>
    <t>Uniforms</t>
  </si>
  <si>
    <t>Work Cover</t>
  </si>
  <si>
    <t>Total General Company Expenses</t>
  </si>
  <si>
    <t>Other</t>
  </si>
  <si>
    <t>Wages - CEO</t>
  </si>
  <si>
    <t>Superannuation - CEO</t>
  </si>
  <si>
    <t>Payroll Tax - CEO</t>
  </si>
  <si>
    <t>Wages</t>
  </si>
  <si>
    <t xml:space="preserve">Superannuation </t>
  </si>
  <si>
    <t>Training</t>
  </si>
  <si>
    <t>Bonuses</t>
  </si>
  <si>
    <t>Total Payroll Expenses</t>
  </si>
  <si>
    <t>TOTAL OVERHEADS</t>
  </si>
  <si>
    <t>OTHER INCOME</t>
  </si>
  <si>
    <t>R &amp; D Offset</t>
  </si>
  <si>
    <t>Discount Received</t>
  </si>
  <si>
    <t>Government/Training Subsidies</t>
  </si>
  <si>
    <t>Profit/(Loss) on sale of assets</t>
  </si>
  <si>
    <t>TOTAL OTHER INCOME</t>
  </si>
  <si>
    <t>Interest Income</t>
  </si>
  <si>
    <t>Total Interest Income</t>
  </si>
  <si>
    <t>NET PROFIT BEFORE TAX</t>
  </si>
  <si>
    <t>Income Tax Expense</t>
  </si>
  <si>
    <t>NET PROFIT AFTER TAX</t>
  </si>
  <si>
    <t>Trade Debtors</t>
  </si>
  <si>
    <t>Opening Balance</t>
  </si>
  <si>
    <t>Less Customer Payments</t>
  </si>
  <si>
    <t>Closing Balance</t>
  </si>
  <si>
    <t>Trade Creditors</t>
  </si>
  <si>
    <t>Add Purchases</t>
  </si>
  <si>
    <t>Less Creditor Payments</t>
  </si>
  <si>
    <t>OPENING CASH BALANCE</t>
  </si>
  <si>
    <t>Cash Inflows</t>
  </si>
  <si>
    <t>Collections - net income</t>
  </si>
  <si>
    <t>Interest Received</t>
  </si>
  <si>
    <t>Profit on sale of property, plant &amp; equip</t>
  </si>
  <si>
    <t>Capital Contribtions</t>
  </si>
  <si>
    <t>Refund</t>
  </si>
  <si>
    <t>Recoveries</t>
  </si>
  <si>
    <t>Total Cash Inflows</t>
  </si>
  <si>
    <t>Total Cash Available</t>
  </si>
  <si>
    <t>Cash Outflows</t>
  </si>
  <si>
    <t>Expenses (excl gross wages and payroll expenses) - GST Exclusive</t>
  </si>
  <si>
    <t>GST on COS &amp; Expenses</t>
  </si>
  <si>
    <t>Loan Interest</t>
  </si>
  <si>
    <t>Bank Fee &amp; Interest</t>
  </si>
  <si>
    <t>Income Tax</t>
  </si>
  <si>
    <t>BAS - GST (Mthly)</t>
  </si>
  <si>
    <t>BAS -  PAYG (27.2%)</t>
  </si>
  <si>
    <t>ATO Payment Plan</t>
  </si>
  <si>
    <t>Superannuation Payable</t>
  </si>
  <si>
    <t xml:space="preserve">Capital purchases </t>
  </si>
  <si>
    <t>Net Wages</t>
  </si>
  <si>
    <t>Manual Adjustment</t>
  </si>
  <si>
    <t>Total Cash Outflows</t>
  </si>
  <si>
    <t>Total Closing Cash Balances</t>
  </si>
  <si>
    <t>Total Closing Available Funds</t>
  </si>
  <si>
    <t>Actual</t>
  </si>
  <si>
    <t>Budgeted Figures</t>
  </si>
  <si>
    <t>Estimate V Original Budget</t>
  </si>
  <si>
    <t>Cash Balances</t>
  </si>
  <si>
    <t>QHMEC</t>
  </si>
  <si>
    <t>Revenue</t>
  </si>
  <si>
    <t>QLD Government Funding</t>
  </si>
  <si>
    <t>Total Revenue</t>
  </si>
  <si>
    <t>GST Section</t>
  </si>
  <si>
    <t>Admin Expenses</t>
  </si>
  <si>
    <t>Insurance</t>
  </si>
  <si>
    <t>Subscriptions &amp; Memberships</t>
  </si>
  <si>
    <t>Payroll Expenses - Curator</t>
  </si>
  <si>
    <t>Penola Place &amp; Old Archive</t>
  </si>
  <si>
    <t>BUILDERS AND CONTRACTORS</t>
  </si>
  <si>
    <t>Online Museum</t>
  </si>
  <si>
    <t>AndBuild</t>
  </si>
  <si>
    <t>Alive</t>
  </si>
  <si>
    <t>Livebrands</t>
  </si>
  <si>
    <t>NDY</t>
  </si>
  <si>
    <t>Buchan Group Architects</t>
  </si>
  <si>
    <t>CERTIS</t>
  </si>
  <si>
    <t>Urbis</t>
  </si>
  <si>
    <t>DiT</t>
  </si>
  <si>
    <t>GMAC</t>
  </si>
  <si>
    <t>R2S Security</t>
  </si>
  <si>
    <t>Sydney Jewish Museum</t>
  </si>
  <si>
    <t>Travelling Museum</t>
  </si>
  <si>
    <t>Boyes Design</t>
  </si>
  <si>
    <t>Branding &amp; Website Development</t>
  </si>
  <si>
    <t>BigFish</t>
  </si>
  <si>
    <t>AWS</t>
  </si>
  <si>
    <t>Lemonade Studios Design</t>
  </si>
  <si>
    <t>Red Tally Studios</t>
  </si>
  <si>
    <t>Roller Ticketing</t>
  </si>
  <si>
    <t>Start-up Roles</t>
  </si>
  <si>
    <t>Anna Jacobson</t>
  </si>
  <si>
    <t>Egregium - Project Management</t>
  </si>
  <si>
    <t>Laure Doux - Education</t>
  </si>
  <si>
    <t>Filming</t>
  </si>
  <si>
    <t>Griffith University</t>
  </si>
  <si>
    <t>Convergence</t>
  </si>
  <si>
    <t>Philanthropy &amp; Donations</t>
  </si>
  <si>
    <t>Vaibhav Minocha - Social Media</t>
  </si>
  <si>
    <t>ASIC</t>
  </si>
  <si>
    <t>Australian Government Funding</t>
  </si>
  <si>
    <t>Brisbane City Council Funding</t>
  </si>
  <si>
    <t xml:space="preserve">Bank Overdraft </t>
  </si>
  <si>
    <t>Add Revenue</t>
  </si>
  <si>
    <t>Jul - Jun 23</t>
  </si>
  <si>
    <t>Rental Bond</t>
  </si>
  <si>
    <t>Charles Rosanove</t>
  </si>
  <si>
    <t>Dynamic Gift International</t>
  </si>
  <si>
    <t>LifeLED</t>
  </si>
  <si>
    <t>Yad Vashem</t>
  </si>
  <si>
    <t>Book, Judica Sales</t>
  </si>
  <si>
    <t>Paying Visitors (Inc Schools)</t>
  </si>
  <si>
    <t>Accounting &amp; Audit Fees</t>
  </si>
  <si>
    <t>Total Builders and Contractors Expenses</t>
  </si>
  <si>
    <t>Transport/Travel</t>
  </si>
  <si>
    <t>Printing and Stationary</t>
  </si>
  <si>
    <t>Book and Product Purchases</t>
  </si>
  <si>
    <t>Office Supplies</t>
  </si>
  <si>
    <t>Events</t>
  </si>
  <si>
    <t>Exhibition Maintenance</t>
  </si>
  <si>
    <t>Utilities</t>
  </si>
  <si>
    <t>Advertising and Promotion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</si>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</sst>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#,##0;\(#,##0\)"/>
    <numFmt numFmtId="165" formatCode="[$-409]mmm/yy;@"/>
    <numFmt numFmtId="166" formatCode="#,##0.0"/>
    <numFmt numFmtId="167" formatCode="_(* #,##0_);_(* \(#,##0\);_(* &quot;-&quot;??_);_(@_)"/>
    <numFmt numFmtId="168" formatCode="0.0%"/>
    <numFmt numFmtId="169" formatCode="_-* #,##0_-;\-* #,##0_-;_-* &quot;-&quot;??_-;_-@_-"/>
    <numFmt numFmtId="170" formatCode="_(* #,##0.00_);_(* \(#,##0.00\);_(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 Narrow"/>
      <family val="2"/>
    </font>
    <font>
      <i/>
      <sz val="10"/>
      <name val="Arial"/>
      <family val="2"/>
    </font>
    <font>
      <b/>
      <sz val="8.5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8.5"/>
      <name val="Arial"/>
      <family val="2"/>
    </font>
    <font>
      <i/>
      <sz val="8.5"/>
      <color indexed="23"/>
      <name val="Arial"/>
      <family val="2"/>
    </font>
    <font>
      <b/>
      <i/>
      <sz val="8.5"/>
      <color indexed="23"/>
      <name val="Arial"/>
      <family val="2"/>
    </font>
    <font>
      <b/>
      <sz val="10"/>
      <color indexed="8"/>
      <name val="Arial"/>
      <family val="2"/>
    </font>
    <font>
      <sz val="10"/>
      <color theme="8" tint="0.39997558519241921"/>
      <name val="Arial"/>
      <family val="2"/>
    </font>
    <font>
      <b/>
      <sz val="10"/>
      <color theme="8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121">
    <xf numFmtId="0" fontId="0" fillId="0" borderId="0" xfId="0"/>
    <xf numFmtId="0" fontId="1" fillId="0" borderId="0" xfId="0" applyFont="1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centerContinuous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Continuous"/>
    </xf>
    <xf numFmtId="10" fontId="1" fillId="0" borderId="0" xfId="0" applyNumberFormat="1" applyFont="1" applyAlignment="1">
      <alignment horizontal="center"/>
    </xf>
    <xf numFmtId="3" fontId="1" fillId="0" borderId="0" xfId="0" applyNumberFormat="1" applyFont="1"/>
    <xf numFmtId="164" fontId="4" fillId="2" borderId="1" xfId="3" applyNumberFormat="1" applyFont="1" applyFill="1" applyBorder="1" applyAlignment="1">
      <alignment horizontal="center"/>
    </xf>
    <xf numFmtId="165" fontId="4" fillId="0" borderId="1" xfId="3" applyNumberFormat="1" applyFont="1" applyBorder="1" applyAlignment="1">
      <alignment horizontal="center"/>
    </xf>
    <xf numFmtId="165" fontId="4" fillId="0" borderId="2" xfId="3" applyNumberFormat="1" applyFont="1" applyBorder="1" applyAlignment="1">
      <alignment horizontal="center"/>
    </xf>
    <xf numFmtId="165" fontId="4" fillId="0" borderId="3" xfId="3" applyNumberFormat="1" applyFont="1" applyBorder="1" applyAlignment="1">
      <alignment horizontal="center"/>
    </xf>
    <xf numFmtId="3" fontId="1" fillId="2" borderId="4" xfId="0" quotePrefix="1" applyNumberFormat="1" applyFont="1" applyFill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0" fillId="0" borderId="0" xfId="0" applyNumberFormat="1"/>
    <xf numFmtId="3" fontId="1" fillId="2" borderId="7" xfId="0" applyNumberFormat="1" applyFont="1" applyFill="1" applyBorder="1" applyAlignment="1">
      <alignment horizontal="center"/>
    </xf>
    <xf numFmtId="166" fontId="1" fillId="3" borderId="2" xfId="0" applyNumberFormat="1" applyFont="1" applyFill="1" applyBorder="1" applyAlignment="1">
      <alignment horizontal="center"/>
    </xf>
    <xf numFmtId="166" fontId="1" fillId="3" borderId="8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2" borderId="7" xfId="0" applyNumberFormat="1" applyFont="1" applyFill="1" applyBorder="1"/>
    <xf numFmtId="3" fontId="0" fillId="0" borderId="7" xfId="0" applyNumberFormat="1" applyBorder="1"/>
    <xf numFmtId="3" fontId="1" fillId="2" borderId="9" xfId="0" applyNumberFormat="1" applyFont="1" applyFill="1" applyBorder="1"/>
    <xf numFmtId="10" fontId="5" fillId="0" borderId="0" xfId="0" applyNumberFormat="1" applyFont="1" applyAlignment="1">
      <alignment horizontal="center"/>
    </xf>
    <xf numFmtId="0" fontId="5" fillId="0" borderId="0" xfId="0" applyFont="1"/>
    <xf numFmtId="167" fontId="1" fillId="2" borderId="7" xfId="2" applyNumberFormat="1" applyFont="1" applyFill="1" applyBorder="1"/>
    <xf numFmtId="167" fontId="1" fillId="0" borderId="7" xfId="0" applyNumberFormat="1" applyFont="1" applyBorder="1"/>
    <xf numFmtId="167" fontId="1" fillId="0" borderId="0" xfId="0" applyNumberFormat="1" applyFont="1"/>
    <xf numFmtId="167" fontId="1" fillId="2" borderId="9" xfId="0" applyNumberFormat="1" applyFont="1" applyFill="1" applyBorder="1"/>
    <xf numFmtId="167" fontId="1" fillId="2" borderId="7" xfId="1" applyNumberFormat="1" applyFont="1" applyFill="1" applyBorder="1"/>
    <xf numFmtId="167" fontId="2" fillId="0" borderId="7" xfId="0" applyNumberFormat="1" applyFont="1" applyBorder="1"/>
    <xf numFmtId="167" fontId="2" fillId="0" borderId="0" xfId="0" applyNumberFormat="1" applyFont="1"/>
    <xf numFmtId="167" fontId="1" fillId="2" borderId="9" xfId="1" applyNumberFormat="1" applyFont="1" applyFill="1" applyBorder="1"/>
    <xf numFmtId="3" fontId="1" fillId="4" borderId="10" xfId="0" applyNumberFormat="1" applyFont="1" applyFill="1" applyBorder="1"/>
    <xf numFmtId="3" fontId="1" fillId="4" borderId="11" xfId="0" applyNumberFormat="1" applyFont="1" applyFill="1" applyBorder="1"/>
    <xf numFmtId="167" fontId="1" fillId="4" borderId="12" xfId="0" applyNumberFormat="1" applyFont="1" applyFill="1" applyBorder="1"/>
    <xf numFmtId="167" fontId="1" fillId="4" borderId="10" xfId="0" applyNumberFormat="1" applyFont="1" applyFill="1" applyBorder="1"/>
    <xf numFmtId="167" fontId="1" fillId="4" borderId="13" xfId="0" applyNumberFormat="1" applyFont="1" applyFill="1" applyBorder="1"/>
    <xf numFmtId="167" fontId="0" fillId="0" borderId="7" xfId="0" applyNumberFormat="1" applyBorder="1"/>
    <xf numFmtId="167" fontId="0" fillId="0" borderId="0" xfId="0" applyNumberFormat="1"/>
    <xf numFmtId="167" fontId="1" fillId="2" borderId="7" xfId="0" applyNumberFormat="1" applyFont="1" applyFill="1" applyBorder="1"/>
    <xf numFmtId="10" fontId="1" fillId="2" borderId="9" xfId="2" applyNumberFormat="1" applyFont="1" applyFill="1" applyBorder="1"/>
    <xf numFmtId="167" fontId="1" fillId="4" borderId="11" xfId="0" applyNumberFormat="1" applyFont="1" applyFill="1" applyBorder="1"/>
    <xf numFmtId="168" fontId="6" fillId="2" borderId="14" xfId="2" applyNumberFormat="1" applyFont="1" applyFill="1" applyBorder="1"/>
    <xf numFmtId="10" fontId="6" fillId="0" borderId="15" xfId="2" applyNumberFormat="1" applyFont="1" applyBorder="1"/>
    <xf numFmtId="10" fontId="6" fillId="0" borderId="16" xfId="2" applyNumberFormat="1" applyFont="1" applyBorder="1"/>
    <xf numFmtId="3" fontId="2" fillId="0" borderId="0" xfId="0" applyNumberFormat="1" applyFont="1"/>
    <xf numFmtId="167" fontId="1" fillId="2" borderId="0" xfId="2" applyNumberFormat="1" applyFont="1" applyFill="1" applyBorder="1"/>
    <xf numFmtId="167" fontId="2" fillId="0" borderId="17" xfId="0" applyNumberFormat="1" applyFont="1" applyBorder="1"/>
    <xf numFmtId="167" fontId="2" fillId="0" borderId="6" xfId="0" applyNumberFormat="1" applyFont="1" applyBorder="1"/>
    <xf numFmtId="38" fontId="1" fillId="5" borderId="8" xfId="0" applyNumberFormat="1" applyFont="1" applyFill="1" applyBorder="1"/>
    <xf numFmtId="167" fontId="1" fillId="5" borderId="3" xfId="0" applyNumberFormat="1" applyFont="1" applyFill="1" applyBorder="1"/>
    <xf numFmtId="167" fontId="1" fillId="5" borderId="2" xfId="0" applyNumberFormat="1" applyFont="1" applyFill="1" applyBorder="1"/>
    <xf numFmtId="167" fontId="1" fillId="5" borderId="0" xfId="0" applyNumberFormat="1" applyFont="1" applyFill="1"/>
    <xf numFmtId="167" fontId="1" fillId="5" borderId="1" xfId="0" applyNumberFormat="1" applyFont="1" applyFill="1" applyBorder="1"/>
    <xf numFmtId="167" fontId="0" fillId="0" borderId="6" xfId="0" applyNumberFormat="1" applyBorder="1"/>
    <xf numFmtId="167" fontId="1" fillId="5" borderId="8" xfId="0" applyNumberFormat="1" applyFont="1" applyFill="1" applyBorder="1"/>
    <xf numFmtId="167" fontId="1" fillId="4" borderId="18" xfId="0" applyNumberFormat="1" applyFont="1" applyFill="1" applyBorder="1"/>
    <xf numFmtId="167" fontId="1" fillId="2" borderId="9" xfId="2" applyNumberFormat="1" applyFont="1" applyFill="1" applyBorder="1"/>
    <xf numFmtId="3" fontId="1" fillId="4" borderId="0" xfId="0" applyNumberFormat="1" applyFont="1" applyFill="1"/>
    <xf numFmtId="167" fontId="1" fillId="4" borderId="0" xfId="0" applyNumberFormat="1" applyFont="1" applyFill="1"/>
    <xf numFmtId="167" fontId="1" fillId="4" borderId="7" xfId="0" applyNumberFormat="1" applyFont="1" applyFill="1" applyBorder="1"/>
    <xf numFmtId="167" fontId="1" fillId="4" borderId="9" xfId="0" applyNumberFormat="1" applyFont="1" applyFill="1" applyBorder="1"/>
    <xf numFmtId="167" fontId="1" fillId="2" borderId="19" xfId="0" applyNumberFormat="1" applyFont="1" applyFill="1" applyBorder="1"/>
    <xf numFmtId="0" fontId="7" fillId="0" borderId="0" xfId="3" applyFont="1"/>
    <xf numFmtId="0" fontId="2" fillId="0" borderId="0" xfId="3"/>
    <xf numFmtId="0" fontId="8" fillId="0" borderId="0" xfId="3" applyFont="1"/>
    <xf numFmtId="169" fontId="0" fillId="0" borderId="0" xfId="0" applyNumberFormat="1"/>
    <xf numFmtId="3" fontId="7" fillId="0" borderId="0" xfId="3" applyNumberFormat="1" applyFont="1"/>
    <xf numFmtId="3" fontId="2" fillId="0" borderId="0" xfId="3" applyNumberFormat="1"/>
    <xf numFmtId="10" fontId="2" fillId="0" borderId="0" xfId="0" applyNumberFormat="1" applyFont="1" applyAlignment="1">
      <alignment horizontal="center"/>
    </xf>
    <xf numFmtId="0" fontId="2" fillId="0" borderId="0" xfId="0" applyFont="1"/>
    <xf numFmtId="3" fontId="8" fillId="0" borderId="0" xfId="3" applyNumberFormat="1" applyFont="1"/>
    <xf numFmtId="168" fontId="9" fillId="0" borderId="0" xfId="2" applyNumberFormat="1" applyFont="1" applyBorder="1" applyAlignment="1">
      <alignment horizontal="center"/>
    </xf>
    <xf numFmtId="168" fontId="9" fillId="0" borderId="0" xfId="2" applyNumberFormat="1" applyFont="1" applyBorder="1"/>
    <xf numFmtId="168" fontId="10" fillId="0" borderId="0" xfId="2" applyNumberFormat="1" applyFont="1" applyBorder="1"/>
    <xf numFmtId="167" fontId="11" fillId="2" borderId="7" xfId="2" applyNumberFormat="1" applyFont="1" applyFill="1" applyBorder="1"/>
    <xf numFmtId="167" fontId="11" fillId="2" borderId="9" xfId="2" applyNumberFormat="1" applyFont="1" applyFill="1" applyBorder="1"/>
    <xf numFmtId="3" fontId="12" fillId="0" borderId="0" xfId="3" applyNumberFormat="1" applyFont="1"/>
    <xf numFmtId="167" fontId="0" fillId="0" borderId="19" xfId="0" applyNumberFormat="1" applyBorder="1"/>
    <xf numFmtId="41" fontId="1" fillId="2" borderId="9" xfId="2" applyNumberFormat="1" applyFont="1" applyFill="1" applyBorder="1"/>
    <xf numFmtId="167" fontId="2" fillId="0" borderId="19" xfId="0" applyNumberFormat="1" applyFont="1" applyBorder="1"/>
    <xf numFmtId="170" fontId="2" fillId="0" borderId="7" xfId="0" applyNumberFormat="1" applyFont="1" applyBorder="1"/>
    <xf numFmtId="167" fontId="0" fillId="0" borderId="5" xfId="0" applyNumberFormat="1" applyBorder="1"/>
    <xf numFmtId="3" fontId="1" fillId="4" borderId="13" xfId="3" applyNumberFormat="1" applyFont="1" applyFill="1" applyBorder="1"/>
    <xf numFmtId="10" fontId="13" fillId="0" borderId="0" xfId="0" applyNumberFormat="1" applyFont="1" applyAlignment="1">
      <alignment horizontal="center"/>
    </xf>
    <xf numFmtId="3" fontId="13" fillId="0" borderId="0" xfId="0" applyNumberFormat="1" applyFont="1"/>
    <xf numFmtId="167" fontId="13" fillId="0" borderId="7" xfId="0" applyNumberFormat="1" applyFont="1" applyBorder="1"/>
    <xf numFmtId="167" fontId="13" fillId="0" borderId="0" xfId="0" applyNumberFormat="1" applyFont="1"/>
    <xf numFmtId="0" fontId="14" fillId="0" borderId="0" xfId="0" applyFont="1"/>
    <xf numFmtId="3" fontId="1" fillId="4" borderId="13" xfId="0" applyNumberFormat="1" applyFont="1" applyFill="1" applyBorder="1"/>
    <xf numFmtId="167" fontId="1" fillId="2" borderId="20" xfId="0" applyNumberFormat="1" applyFont="1" applyFill="1" applyBorder="1"/>
    <xf numFmtId="167" fontId="0" fillId="0" borderId="0" xfId="1" applyNumberFormat="1" applyFont="1" applyBorder="1"/>
    <xf numFmtId="169" fontId="1" fillId="2" borderId="9" xfId="1" applyNumberFormat="1" applyFont="1" applyFill="1" applyBorder="1"/>
    <xf numFmtId="165" fontId="4" fillId="0" borderId="22" xfId="3" applyNumberFormat="1" applyFont="1" applyBorder="1" applyAlignment="1">
      <alignment horizontal="center"/>
    </xf>
    <xf numFmtId="166" fontId="1" fillId="3" borderId="21" xfId="0" applyNumberFormat="1" applyFont="1" applyFill="1" applyBorder="1" applyAlignment="1">
      <alignment horizontal="center"/>
    </xf>
    <xf numFmtId="3" fontId="0" fillId="0" borderId="24" xfId="0" applyNumberFormat="1" applyBorder="1"/>
    <xf numFmtId="0" fontId="0" fillId="0" borderId="24" xfId="0" applyBorder="1"/>
    <xf numFmtId="167" fontId="1" fillId="0" borderId="24" xfId="0" applyNumberFormat="1" applyFont="1" applyBorder="1"/>
    <xf numFmtId="167" fontId="1" fillId="4" borderId="25" xfId="0" applyNumberFormat="1" applyFont="1" applyFill="1" applyBorder="1"/>
    <xf numFmtId="10" fontId="6" fillId="0" borderId="26" xfId="2" applyNumberFormat="1" applyFont="1" applyBorder="1"/>
    <xf numFmtId="167" fontId="0" fillId="0" borderId="24" xfId="0" applyNumberFormat="1" applyBorder="1"/>
    <xf numFmtId="167" fontId="2" fillId="0" borderId="24" xfId="0" applyNumberFormat="1" applyFont="1" applyBorder="1"/>
    <xf numFmtId="167" fontId="2" fillId="0" borderId="23" xfId="0" applyNumberFormat="1" applyFont="1" applyBorder="1"/>
    <xf numFmtId="167" fontId="1" fillId="5" borderId="24" xfId="0" applyNumberFormat="1" applyFont="1" applyFill="1" applyBorder="1"/>
    <xf numFmtId="167" fontId="0" fillId="0" borderId="23" xfId="0" applyNumberFormat="1" applyBorder="1"/>
    <xf numFmtId="167" fontId="1" fillId="4" borderId="27" xfId="0" applyNumberFormat="1" applyFont="1" applyFill="1" applyBorder="1"/>
    <xf numFmtId="167" fontId="1" fillId="4" borderId="28" xfId="0" applyNumberFormat="1" applyFont="1" applyFill="1" applyBorder="1"/>
    <xf numFmtId="167" fontId="1" fillId="5" borderId="21" xfId="0" applyNumberFormat="1" applyFont="1" applyFill="1" applyBorder="1"/>
    <xf numFmtId="167" fontId="1" fillId="4" borderId="24" xfId="0" applyNumberFormat="1" applyFont="1" applyFill="1" applyBorder="1"/>
    <xf numFmtId="169" fontId="0" fillId="0" borderId="24" xfId="0" applyNumberFormat="1" applyBorder="1"/>
    <xf numFmtId="167" fontId="13" fillId="0" borderId="24" xfId="0" applyNumberFormat="1" applyFont="1" applyBorder="1"/>
    <xf numFmtId="167" fontId="0" fillId="0" borderId="16" xfId="0" applyNumberFormat="1" applyBorder="1"/>
    <xf numFmtId="167" fontId="1" fillId="4" borderId="16" xfId="0" applyNumberFormat="1" applyFont="1" applyFill="1" applyBorder="1"/>
    <xf numFmtId="3" fontId="0" fillId="0" borderId="6" xfId="0" applyNumberFormat="1" applyBorder="1"/>
    <xf numFmtId="3" fontId="1" fillId="0" borderId="6" xfId="0" applyNumberFormat="1" applyFont="1" applyBorder="1" applyAlignment="1">
      <alignment horizontal="center"/>
    </xf>
    <xf numFmtId="165" fontId="4" fillId="0" borderId="8" xfId="3" applyNumberFormat="1" applyFont="1" applyBorder="1" applyAlignment="1">
      <alignment horizontal="center"/>
    </xf>
    <xf numFmtId="3" fontId="1" fillId="0" borderId="29" xfId="0" applyNumberFormat="1" applyFont="1" applyBorder="1" applyAlignment="1">
      <alignment horizontal="center"/>
    </xf>
    <xf numFmtId="43" fontId="0" fillId="0" borderId="24" xfId="1" applyFont="1" applyBorder="1"/>
    <xf numFmtId="0" fontId="1" fillId="0" borderId="24" xfId="0" applyFont="1" applyBorder="1"/>
    <xf numFmtId="43" fontId="0" fillId="0" borderId="0" xfId="1" applyFont="1" applyBorder="1"/>
    <xf numFmtId="167" fontId="0" fillId="0" borderId="0" xfId="0" applyNumberFormat="1" applyBorder="1"/>
  </cellXfs>
  <cellStyles count="4">
    <cellStyle name="Comma" xfId="1" builtinId="3"/>
    <cellStyle name="Normal" xfId="0" builtinId="0"/>
    <cellStyle name="Normal 2" xfId="3" xr:uid="{692E7108-714C-4BE1-A5D5-2EB7A543B24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cswanwood.sharepoint.com/Doc/DocBase/Clients/HICC0001/2014/Cashflows/A%20J%20Hickey%20Cashflow%20v10%202102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cswanwood.sharepoint.com/Doc/DocBase/Clients/HICC0001/2014/Cashflows/Loan%20Amortisation%20schedule%20for%20$400k%20loan%20on%20Moama%20Propert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15fd78dad836bc3/Documents/Blank%20Cashflow.xlsx" TargetMode="External"/><Relationship Id="rId1" Type="http://schemas.openxmlformats.org/officeDocument/2006/relationships/externalLinkPath" Target="Blank%20Cashf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CONSOLIDATED CASH FLOW"/>
      <sheetName val="ALL"/>
      <sheetName val="Additional Workpapers"/>
      <sheetName val="Loan - Moama Property"/>
      <sheetName val="CODING DATA"/>
      <sheetName val="List of Changes"/>
      <sheetName val="COMPANY 2 CASH FLOW"/>
      <sheetName val="Sheet1"/>
      <sheetName val="AJ Rehab P&amp;L Jul13-Oct13"/>
      <sheetName val="AJ Rehab BUDGET"/>
      <sheetName val="AJ REHABILITATION PTY LTD"/>
      <sheetName val="Hickey FT P&amp;L Jul13-Oct13"/>
      <sheetName val="Hickey FT BUDGET"/>
      <sheetName val="AC EXPLORATION"/>
      <sheetName val="Sales Mix"/>
      <sheetName val="Sheet2"/>
      <sheetName val="FORTNIGHT INCOME"/>
      <sheetName val="CASH RECEIVED"/>
      <sheetName val="Labour"/>
      <sheetName val="ROSTER"/>
      <sheetName val="ROSTER new"/>
      <sheetName val="Log of changes"/>
    </sheetNames>
    <sheetDataSet>
      <sheetData sheetId="0"/>
      <sheetData sheetId="1"/>
      <sheetData sheetId="2"/>
      <sheetData sheetId="3"/>
      <sheetData sheetId="4">
        <row r="5">
          <cell r="J5">
            <v>3101.1957424754983</v>
          </cell>
        </row>
        <row r="8">
          <cell r="D8">
            <v>12</v>
          </cell>
        </row>
        <row r="10">
          <cell r="D10">
            <v>0</v>
          </cell>
        </row>
        <row r="18">
          <cell r="A18">
            <v>1</v>
          </cell>
          <cell r="C18">
            <v>400000</v>
          </cell>
          <cell r="D18">
            <v>3101.1957424754983</v>
          </cell>
          <cell r="E18">
            <v>0</v>
          </cell>
          <cell r="F18">
            <v>3101.1957424754983</v>
          </cell>
          <cell r="G18">
            <v>767.86240914216478</v>
          </cell>
          <cell r="H18">
            <v>2333.3333333333335</v>
          </cell>
        </row>
        <row r="19">
          <cell r="A19">
            <v>2</v>
          </cell>
          <cell r="C19">
            <v>399232.13759085786</v>
          </cell>
          <cell r="D19">
            <v>3101.1957424754983</v>
          </cell>
          <cell r="E19">
            <v>0</v>
          </cell>
          <cell r="F19">
            <v>3101.1957424754983</v>
          </cell>
          <cell r="G19">
            <v>772.34160652882701</v>
          </cell>
          <cell r="H19">
            <v>2328.8541359466712</v>
          </cell>
        </row>
        <row r="20">
          <cell r="A20">
            <v>3</v>
          </cell>
          <cell r="C20">
            <v>398459.79598432902</v>
          </cell>
          <cell r="D20">
            <v>3101.1957424754983</v>
          </cell>
          <cell r="E20">
            <v>0</v>
          </cell>
          <cell r="F20">
            <v>3101.1957424754983</v>
          </cell>
          <cell r="G20">
            <v>776.84693256691207</v>
          </cell>
          <cell r="H20">
            <v>2324.3488099085862</v>
          </cell>
        </row>
        <row r="21">
          <cell r="A21">
            <v>4</v>
          </cell>
          <cell r="C21">
            <v>397682.94905176212</v>
          </cell>
          <cell r="D21">
            <v>3101.1957424754983</v>
          </cell>
          <cell r="E21">
            <v>0</v>
          </cell>
          <cell r="F21">
            <v>3101.1957424754983</v>
          </cell>
          <cell r="G21">
            <v>781.3785396735525</v>
          </cell>
          <cell r="H21">
            <v>2319.8172028019458</v>
          </cell>
        </row>
        <row r="22">
          <cell r="A22">
            <v>5</v>
          </cell>
          <cell r="C22">
            <v>396901.57051208854</v>
          </cell>
          <cell r="D22">
            <v>3101.1957424754983</v>
          </cell>
          <cell r="E22">
            <v>0</v>
          </cell>
          <cell r="F22">
            <v>3101.1957424754983</v>
          </cell>
          <cell r="G22">
            <v>785.93658115498147</v>
          </cell>
          <cell r="H22">
            <v>2315.2591613205168</v>
          </cell>
        </row>
        <row r="23">
          <cell r="A23">
            <v>6</v>
          </cell>
          <cell r="C23">
            <v>396115.63393093355</v>
          </cell>
          <cell r="D23">
            <v>3101.1957424754983</v>
          </cell>
          <cell r="E23">
            <v>0</v>
          </cell>
          <cell r="F23">
            <v>3101.1957424754983</v>
          </cell>
          <cell r="G23">
            <v>790.52121121171922</v>
          </cell>
          <cell r="H23">
            <v>2310.674531263779</v>
          </cell>
        </row>
        <row r="24">
          <cell r="A24">
            <v>7</v>
          </cell>
          <cell r="C24">
            <v>395325.1127197218</v>
          </cell>
          <cell r="D24">
            <v>3101.1957424754983</v>
          </cell>
          <cell r="E24">
            <v>0</v>
          </cell>
          <cell r="F24">
            <v>3101.1957424754983</v>
          </cell>
          <cell r="G24">
            <v>795.13258494378761</v>
          </cell>
          <cell r="H24">
            <v>2306.0631575317107</v>
          </cell>
        </row>
        <row r="25">
          <cell r="A25">
            <v>8</v>
          </cell>
          <cell r="C25">
            <v>394529.98013477802</v>
          </cell>
          <cell r="D25">
            <v>3101.1957424754983</v>
          </cell>
          <cell r="E25">
            <v>0</v>
          </cell>
          <cell r="F25">
            <v>3101.1957424754983</v>
          </cell>
          <cell r="G25">
            <v>799.77085835595972</v>
          </cell>
          <cell r="H25">
            <v>2301.4248841195385</v>
          </cell>
        </row>
        <row r="26">
          <cell r="A26">
            <v>9</v>
          </cell>
          <cell r="C26">
            <v>393730.20927642204</v>
          </cell>
          <cell r="D26">
            <v>3101.1957424754983</v>
          </cell>
          <cell r="E26">
            <v>0</v>
          </cell>
          <cell r="F26">
            <v>3101.1957424754983</v>
          </cell>
          <cell r="G26">
            <v>804.43618836303585</v>
          </cell>
          <cell r="H26">
            <v>2296.7595541124624</v>
          </cell>
        </row>
        <row r="27">
          <cell r="A27">
            <v>10</v>
          </cell>
          <cell r="C27">
            <v>392925.77308805898</v>
          </cell>
          <cell r="D27">
            <v>3101.1957424754983</v>
          </cell>
          <cell r="E27">
            <v>0</v>
          </cell>
          <cell r="F27">
            <v>3101.1957424754983</v>
          </cell>
          <cell r="G27">
            <v>809.12873279515406</v>
          </cell>
          <cell r="H27">
            <v>2292.0670096803442</v>
          </cell>
        </row>
        <row r="28">
          <cell r="A28">
            <v>11</v>
          </cell>
          <cell r="C28">
            <v>392116.64435526385</v>
          </cell>
          <cell r="D28">
            <v>3101.1957424754983</v>
          </cell>
          <cell r="E28">
            <v>0</v>
          </cell>
          <cell r="F28">
            <v>3101.1957424754983</v>
          </cell>
          <cell r="G28">
            <v>813.8486504031257</v>
          </cell>
          <cell r="H28">
            <v>2287.3470920723726</v>
          </cell>
        </row>
        <row r="29">
          <cell r="A29">
            <v>12</v>
          </cell>
          <cell r="C29">
            <v>391302.79570486071</v>
          </cell>
          <cell r="D29">
            <v>3101.1957424754983</v>
          </cell>
          <cell r="E29">
            <v>0</v>
          </cell>
          <cell r="F29">
            <v>3101.1957424754983</v>
          </cell>
          <cell r="G29">
            <v>818.59610086381053</v>
          </cell>
          <cell r="H29">
            <v>2282.5996416116877</v>
          </cell>
        </row>
        <row r="30">
          <cell r="A30">
            <v>13</v>
          </cell>
          <cell r="C30">
            <v>390484.19960399688</v>
          </cell>
          <cell r="D30">
            <v>3101.1957424754983</v>
          </cell>
          <cell r="E30">
            <v>0</v>
          </cell>
          <cell r="F30">
            <v>3101.1957424754983</v>
          </cell>
          <cell r="G30">
            <v>823.37124478551641</v>
          </cell>
          <cell r="H30">
            <v>2277.8244976899819</v>
          </cell>
        </row>
        <row r="31">
          <cell r="A31">
            <v>14</v>
          </cell>
          <cell r="C31">
            <v>389660.82835921139</v>
          </cell>
          <cell r="D31">
            <v>3101.1957424754983</v>
          </cell>
          <cell r="E31">
            <v>0</v>
          </cell>
          <cell r="F31">
            <v>3101.1957424754983</v>
          </cell>
          <cell r="G31">
            <v>828.17424371343168</v>
          </cell>
          <cell r="H31">
            <v>2273.0214987620666</v>
          </cell>
        </row>
        <row r="32">
          <cell r="A32">
            <v>15</v>
          </cell>
          <cell r="C32">
            <v>388832.65411549795</v>
          </cell>
          <cell r="D32">
            <v>3101.1957424754983</v>
          </cell>
          <cell r="E32">
            <v>0</v>
          </cell>
          <cell r="F32">
            <v>3101.1957424754983</v>
          </cell>
          <cell r="G32">
            <v>833.00526013509307</v>
          </cell>
          <cell r="H32">
            <v>2268.1904823404052</v>
          </cell>
        </row>
        <row r="33">
          <cell r="A33">
            <v>16</v>
          </cell>
          <cell r="C33">
            <v>387999.64885536284</v>
          </cell>
          <cell r="D33">
            <v>3101.1957424754983</v>
          </cell>
          <cell r="E33">
            <v>0</v>
          </cell>
          <cell r="F33">
            <v>3101.1957424754983</v>
          </cell>
          <cell r="G33">
            <v>837.8644574858813</v>
          </cell>
          <cell r="H33">
            <v>2263.331284989617</v>
          </cell>
        </row>
        <row r="34">
          <cell r="A34">
            <v>17</v>
          </cell>
          <cell r="C34">
            <v>387161.78439787694</v>
          </cell>
          <cell r="D34">
            <v>3101.1957424754983</v>
          </cell>
          <cell r="E34">
            <v>0</v>
          </cell>
          <cell r="F34">
            <v>3101.1957424754983</v>
          </cell>
          <cell r="G34">
            <v>842.75200015454948</v>
          </cell>
          <cell r="H34">
            <v>2258.4437423209488</v>
          </cell>
        </row>
        <row r="35">
          <cell r="A35">
            <v>18</v>
          </cell>
          <cell r="C35">
            <v>386319.03239772236</v>
          </cell>
          <cell r="D35">
            <v>3101.1957424754983</v>
          </cell>
          <cell r="E35">
            <v>0</v>
          </cell>
          <cell r="F35">
            <v>3101.1957424754983</v>
          </cell>
          <cell r="G35">
            <v>847.66805348878415</v>
          </cell>
          <cell r="H35">
            <v>2253.5276889867141</v>
          </cell>
        </row>
        <row r="36">
          <cell r="A36">
            <v>19</v>
          </cell>
          <cell r="C36">
            <v>385471.36434423359</v>
          </cell>
          <cell r="D36">
            <v>3101.1957424754983</v>
          </cell>
          <cell r="E36">
            <v>0</v>
          </cell>
          <cell r="F36">
            <v>3101.1957424754983</v>
          </cell>
          <cell r="G36">
            <v>852.61278380080194</v>
          </cell>
          <cell r="H36">
            <v>2248.5829586746963</v>
          </cell>
        </row>
        <row r="37">
          <cell r="A37">
            <v>20</v>
          </cell>
          <cell r="C37">
            <v>384618.75156043278</v>
          </cell>
          <cell r="D37">
            <v>3101.1957424754983</v>
          </cell>
          <cell r="E37">
            <v>0</v>
          </cell>
          <cell r="F37">
            <v>3101.1957424754983</v>
          </cell>
          <cell r="G37">
            <v>857.58635837297379</v>
          </cell>
          <cell r="H37">
            <v>2243.6093841025245</v>
          </cell>
        </row>
        <row r="38">
          <cell r="A38">
            <v>21</v>
          </cell>
          <cell r="C38">
            <v>383761.16520205978</v>
          </cell>
          <cell r="D38">
            <v>3101.1957424754983</v>
          </cell>
          <cell r="E38">
            <v>0</v>
          </cell>
          <cell r="F38">
            <v>3101.1957424754983</v>
          </cell>
          <cell r="G38">
            <v>862.58894546348256</v>
          </cell>
          <cell r="H38">
            <v>2238.6067970120157</v>
          </cell>
        </row>
        <row r="39">
          <cell r="A39">
            <v>22</v>
          </cell>
          <cell r="C39">
            <v>382898.57625659631</v>
          </cell>
          <cell r="D39">
            <v>3101.1957424754983</v>
          </cell>
          <cell r="E39">
            <v>0</v>
          </cell>
          <cell r="F39">
            <v>3101.1957424754983</v>
          </cell>
          <cell r="G39">
            <v>867.62071431201957</v>
          </cell>
          <cell r="H39">
            <v>2233.5750281634787</v>
          </cell>
        </row>
        <row r="40">
          <cell r="A40">
            <v>23</v>
          </cell>
          <cell r="C40">
            <v>382030.9555422843</v>
          </cell>
          <cell r="D40">
            <v>3101.1957424754983</v>
          </cell>
          <cell r="E40">
            <v>0</v>
          </cell>
          <cell r="F40">
            <v>3101.1957424754983</v>
          </cell>
          <cell r="G40">
            <v>872.68183514550628</v>
          </cell>
          <cell r="H40">
            <v>2228.513907329992</v>
          </cell>
        </row>
        <row r="41">
          <cell r="A41">
            <v>24</v>
          </cell>
          <cell r="C41">
            <v>381158.27370713878</v>
          </cell>
          <cell r="D41">
            <v>3101.1957424754983</v>
          </cell>
          <cell r="E41">
            <v>0</v>
          </cell>
          <cell r="F41">
            <v>3101.1957424754983</v>
          </cell>
          <cell r="G41">
            <v>877.77247918385501</v>
          </cell>
          <cell r="H41">
            <v>2223.4232632916433</v>
          </cell>
        </row>
        <row r="42">
          <cell r="A42">
            <v>25</v>
          </cell>
          <cell r="C42">
            <v>380280.50122795493</v>
          </cell>
          <cell r="D42">
            <v>3101.1957424754983</v>
          </cell>
          <cell r="E42">
            <v>0</v>
          </cell>
          <cell r="F42">
            <v>3101.1957424754983</v>
          </cell>
          <cell r="G42">
            <v>882.89281864576105</v>
          </cell>
          <cell r="H42">
            <v>2218.3029238297372</v>
          </cell>
        </row>
        <row r="43">
          <cell r="A43">
            <v>26</v>
          </cell>
          <cell r="C43">
            <v>379397.60840930918</v>
          </cell>
          <cell r="D43">
            <v>3101.1957424754983</v>
          </cell>
          <cell r="E43">
            <v>0</v>
          </cell>
          <cell r="F43">
            <v>3101.1957424754983</v>
          </cell>
          <cell r="G43">
            <v>888.043026754528</v>
          </cell>
          <cell r="H43">
            <v>2213.1527157209703</v>
          </cell>
        </row>
        <row r="44">
          <cell r="A44">
            <v>27</v>
          </cell>
          <cell r="C44">
            <v>378509.56538255466</v>
          </cell>
          <cell r="D44">
            <v>3101.1957424754983</v>
          </cell>
          <cell r="E44">
            <v>0</v>
          </cell>
          <cell r="F44">
            <v>3101.1957424754983</v>
          </cell>
          <cell r="G44">
            <v>893.22327774392897</v>
          </cell>
          <cell r="H44">
            <v>2207.9724647315693</v>
          </cell>
        </row>
        <row r="45">
          <cell r="A45">
            <v>28</v>
          </cell>
          <cell r="C45">
            <v>377616.34210481076</v>
          </cell>
          <cell r="D45">
            <v>3101.1957424754983</v>
          </cell>
          <cell r="E45">
            <v>0</v>
          </cell>
          <cell r="F45">
            <v>3101.1957424754983</v>
          </cell>
          <cell r="G45">
            <v>898.43374686410198</v>
          </cell>
          <cell r="H45">
            <v>2202.7619956113963</v>
          </cell>
        </row>
        <row r="46">
          <cell r="A46">
            <v>29</v>
          </cell>
          <cell r="C46">
            <v>376717.90835794667</v>
          </cell>
          <cell r="D46">
            <v>3101.1957424754983</v>
          </cell>
          <cell r="E46">
            <v>0</v>
          </cell>
          <cell r="F46">
            <v>3101.1957424754983</v>
          </cell>
          <cell r="G46">
            <v>903.6746103874757</v>
          </cell>
          <cell r="H46">
            <v>2197.5211320880226</v>
          </cell>
        </row>
        <row r="47">
          <cell r="A47">
            <v>30</v>
          </cell>
          <cell r="C47">
            <v>375814.23374755919</v>
          </cell>
          <cell r="D47">
            <v>3101.1957424754983</v>
          </cell>
          <cell r="E47">
            <v>0</v>
          </cell>
          <cell r="F47">
            <v>3101.1957424754983</v>
          </cell>
          <cell r="G47">
            <v>908.94604561473625</v>
          </cell>
          <cell r="H47">
            <v>2192.249696860762</v>
          </cell>
        </row>
        <row r="48">
          <cell r="A48">
            <v>31</v>
          </cell>
          <cell r="C48">
            <v>374905.28770194447</v>
          </cell>
          <cell r="D48">
            <v>3101.1957424754983</v>
          </cell>
          <cell r="E48">
            <v>0</v>
          </cell>
          <cell r="F48">
            <v>3101.1957424754983</v>
          </cell>
          <cell r="G48">
            <v>914.24823088082212</v>
          </cell>
          <cell r="H48">
            <v>2186.9475115946761</v>
          </cell>
        </row>
        <row r="49">
          <cell r="A49">
            <v>32</v>
          </cell>
          <cell r="C49">
            <v>373991.03947106365</v>
          </cell>
          <cell r="D49">
            <v>3101.1957424754983</v>
          </cell>
          <cell r="E49">
            <v>0</v>
          </cell>
          <cell r="F49">
            <v>3101.1957424754983</v>
          </cell>
          <cell r="G49">
            <v>919.58134556096002</v>
          </cell>
          <cell r="H49">
            <v>2181.6143969145382</v>
          </cell>
        </row>
        <row r="50">
          <cell r="A50">
            <v>33</v>
          </cell>
          <cell r="C50">
            <v>373071.45812550269</v>
          </cell>
          <cell r="D50">
            <v>3101.1957424754983</v>
          </cell>
          <cell r="E50">
            <v>0</v>
          </cell>
          <cell r="F50">
            <v>3101.1957424754983</v>
          </cell>
          <cell r="G50">
            <v>924.94557007673257</v>
          </cell>
          <cell r="H50">
            <v>2176.2501723987657</v>
          </cell>
        </row>
        <row r="51">
          <cell r="A51">
            <v>34</v>
          </cell>
          <cell r="C51">
            <v>372146.51255542593</v>
          </cell>
          <cell r="D51">
            <v>3101.1957424754983</v>
          </cell>
          <cell r="E51">
            <v>0</v>
          </cell>
          <cell r="F51">
            <v>3101.1957424754983</v>
          </cell>
          <cell r="G51">
            <v>930.34108590218011</v>
          </cell>
          <cell r="H51">
            <v>2170.8546565733182</v>
          </cell>
        </row>
        <row r="52">
          <cell r="A52">
            <v>35</v>
          </cell>
          <cell r="C52">
            <v>371216.17146952375</v>
          </cell>
          <cell r="D52">
            <v>3101.1957424754983</v>
          </cell>
          <cell r="E52">
            <v>0</v>
          </cell>
          <cell r="F52">
            <v>3101.1957424754983</v>
          </cell>
          <cell r="G52">
            <v>935.76807556994299</v>
          </cell>
          <cell r="H52">
            <v>2165.4276669055553</v>
          </cell>
        </row>
        <row r="53">
          <cell r="A53">
            <v>36</v>
          </cell>
          <cell r="C53">
            <v>370280.40339395381</v>
          </cell>
          <cell r="D53">
            <v>3101.1957424754983</v>
          </cell>
          <cell r="E53">
            <v>0</v>
          </cell>
          <cell r="F53">
            <v>3101.1957424754983</v>
          </cell>
          <cell r="G53">
            <v>941.22672267743428</v>
          </cell>
          <cell r="H53">
            <v>2159.969019798064</v>
          </cell>
        </row>
        <row r="54">
          <cell r="A54">
            <v>37</v>
          </cell>
          <cell r="C54">
            <v>369339.17667127639</v>
          </cell>
          <cell r="D54">
            <v>3101.1957424754983</v>
          </cell>
          <cell r="E54">
            <v>0</v>
          </cell>
          <cell r="F54">
            <v>3101.1957424754983</v>
          </cell>
          <cell r="G54">
            <v>946.71721189305254</v>
          </cell>
          <cell r="H54">
            <v>2154.4785305824457</v>
          </cell>
        </row>
        <row r="55">
          <cell r="A55">
            <v>38</v>
          </cell>
          <cell r="C55">
            <v>368392.45945938333</v>
          </cell>
          <cell r="D55">
            <v>3101.1957424754983</v>
          </cell>
          <cell r="E55">
            <v>0</v>
          </cell>
          <cell r="F55">
            <v>3101.1957424754983</v>
          </cell>
          <cell r="G55">
            <v>952.23972896242867</v>
          </cell>
          <cell r="H55">
            <v>2148.9560135130696</v>
          </cell>
        </row>
        <row r="56">
          <cell r="A56">
            <v>39</v>
          </cell>
          <cell r="C56">
            <v>367440.21973042091</v>
          </cell>
          <cell r="D56">
            <v>3101.1957424754983</v>
          </cell>
          <cell r="E56">
            <v>0</v>
          </cell>
          <cell r="F56">
            <v>3101.1957424754983</v>
          </cell>
          <cell r="G56">
            <v>957.79446071470966</v>
          </cell>
          <cell r="H56">
            <v>2143.4012817607886</v>
          </cell>
        </row>
        <row r="57">
          <cell r="A57">
            <v>40</v>
          </cell>
          <cell r="C57">
            <v>366482.42526970617</v>
          </cell>
          <cell r="D57">
            <v>3101.1957424754983</v>
          </cell>
          <cell r="E57">
            <v>0</v>
          </cell>
          <cell r="F57">
            <v>3101.1957424754983</v>
          </cell>
          <cell r="G57">
            <v>963.3815950688786</v>
          </cell>
          <cell r="H57">
            <v>2137.8141474066197</v>
          </cell>
        </row>
        <row r="58">
          <cell r="A58">
            <v>41</v>
          </cell>
          <cell r="C58">
            <v>365519.04367463727</v>
          </cell>
          <cell r="D58">
            <v>3101.1957424754983</v>
          </cell>
          <cell r="E58">
            <v>0</v>
          </cell>
          <cell r="F58">
            <v>3101.1957424754983</v>
          </cell>
          <cell r="G58">
            <v>969.00132104011391</v>
          </cell>
          <cell r="H58">
            <v>2132.1944214353844</v>
          </cell>
        </row>
        <row r="59">
          <cell r="A59">
            <v>42</v>
          </cell>
          <cell r="C59">
            <v>364550.04235359718</v>
          </cell>
          <cell r="D59">
            <v>3101.1957424754983</v>
          </cell>
          <cell r="E59">
            <v>0</v>
          </cell>
          <cell r="F59">
            <v>3101.1957424754983</v>
          </cell>
          <cell r="G59">
            <v>974.65382874618126</v>
          </cell>
          <cell r="H59">
            <v>2126.541913729317</v>
          </cell>
        </row>
        <row r="60">
          <cell r="A60">
            <v>43</v>
          </cell>
          <cell r="C60">
            <v>363575.38852485101</v>
          </cell>
          <cell r="D60">
            <v>3101.1957424754983</v>
          </cell>
          <cell r="E60">
            <v>0</v>
          </cell>
          <cell r="F60">
            <v>3101.1957424754983</v>
          </cell>
          <cell r="G60">
            <v>980.33930941386734</v>
          </cell>
          <cell r="H60">
            <v>2120.8564330616309</v>
          </cell>
        </row>
        <row r="61">
          <cell r="A61">
            <v>44</v>
          </cell>
          <cell r="C61">
            <v>362595.04921543715</v>
          </cell>
          <cell r="D61">
            <v>3101.1957424754983</v>
          </cell>
          <cell r="E61">
            <v>0</v>
          </cell>
          <cell r="F61">
            <v>3101.1957424754983</v>
          </cell>
          <cell r="G61">
            <v>986.05795538544817</v>
          </cell>
          <cell r="H61">
            <v>2115.1377870900501</v>
          </cell>
        </row>
        <row r="62">
          <cell r="A62">
            <v>45</v>
          </cell>
          <cell r="C62">
            <v>361608.99126005167</v>
          </cell>
          <cell r="D62">
            <v>3101.1957424754983</v>
          </cell>
          <cell r="E62">
            <v>0</v>
          </cell>
          <cell r="F62">
            <v>3101.1957424754983</v>
          </cell>
          <cell r="G62">
            <v>991.80996012519654</v>
          </cell>
          <cell r="H62">
            <v>2109.3857823503017</v>
          </cell>
        </row>
        <row r="63">
          <cell r="A63">
            <v>46</v>
          </cell>
          <cell r="C63">
            <v>360617.18129992648</v>
          </cell>
          <cell r="D63">
            <v>3101.1957424754983</v>
          </cell>
          <cell r="E63">
            <v>0</v>
          </cell>
          <cell r="F63">
            <v>3101.1957424754983</v>
          </cell>
          <cell r="G63">
            <v>997.59551822592721</v>
          </cell>
          <cell r="H63">
            <v>2103.6002242495711</v>
          </cell>
        </row>
        <row r="64">
          <cell r="A64">
            <v>47</v>
          </cell>
          <cell r="C64">
            <v>359619.58578170056</v>
          </cell>
          <cell r="D64">
            <v>3101.1957424754983</v>
          </cell>
          <cell r="E64">
            <v>0</v>
          </cell>
          <cell r="F64">
            <v>3101.1957424754983</v>
          </cell>
          <cell r="G64">
            <v>1003.4148254155784</v>
          </cell>
          <cell r="H64">
            <v>2097.7809170599198</v>
          </cell>
        </row>
        <row r="65">
          <cell r="A65">
            <v>48</v>
          </cell>
          <cell r="C65">
            <v>358616.17095628497</v>
          </cell>
          <cell r="D65">
            <v>3101.1957424754983</v>
          </cell>
          <cell r="E65">
            <v>0</v>
          </cell>
          <cell r="F65">
            <v>3101.1957424754983</v>
          </cell>
          <cell r="G65">
            <v>1009.2680785638358</v>
          </cell>
          <cell r="H65">
            <v>2091.9276639116624</v>
          </cell>
        </row>
        <row r="66">
          <cell r="A66">
            <v>49</v>
          </cell>
          <cell r="C66">
            <v>357606.90287772112</v>
          </cell>
          <cell r="D66">
            <v>3101.1957424754983</v>
          </cell>
          <cell r="E66">
            <v>0</v>
          </cell>
          <cell r="F66">
            <v>3101.1957424754983</v>
          </cell>
          <cell r="G66">
            <v>1015.1554756887913</v>
          </cell>
          <cell r="H66">
            <v>2086.040266786707</v>
          </cell>
        </row>
        <row r="67">
          <cell r="A67">
            <v>50</v>
          </cell>
          <cell r="C67">
            <v>356591.74740203231</v>
          </cell>
          <cell r="D67">
            <v>3101.1957424754983</v>
          </cell>
          <cell r="E67">
            <v>0</v>
          </cell>
          <cell r="F67">
            <v>3101.1957424754983</v>
          </cell>
          <cell r="G67">
            <v>1021.0772159636431</v>
          </cell>
          <cell r="H67">
            <v>2080.1185265118552</v>
          </cell>
        </row>
        <row r="68">
          <cell r="A68">
            <v>51</v>
          </cell>
          <cell r="C68">
            <v>355570.67018606869</v>
          </cell>
          <cell r="D68">
            <v>3101.1957424754983</v>
          </cell>
          <cell r="E68">
            <v>0</v>
          </cell>
          <cell r="F68">
            <v>3101.1957424754983</v>
          </cell>
          <cell r="G68">
            <v>1027.0334997234309</v>
          </cell>
          <cell r="H68">
            <v>2074.1622427520674</v>
          </cell>
        </row>
        <row r="69">
          <cell r="A69">
            <v>52</v>
          </cell>
          <cell r="C69">
            <v>354543.63668634527</v>
          </cell>
          <cell r="D69">
            <v>3101.1957424754983</v>
          </cell>
          <cell r="E69">
            <v>0</v>
          </cell>
          <cell r="F69">
            <v>3101.1957424754983</v>
          </cell>
          <cell r="G69">
            <v>1033.0245284718171</v>
          </cell>
          <cell r="H69">
            <v>2068.1712140036811</v>
          </cell>
        </row>
        <row r="70">
          <cell r="A70">
            <v>53</v>
          </cell>
          <cell r="C70">
            <v>353510.61215787346</v>
          </cell>
          <cell r="D70">
            <v>3101.1957424754983</v>
          </cell>
          <cell r="E70">
            <v>0</v>
          </cell>
          <cell r="F70">
            <v>3101.1957424754983</v>
          </cell>
          <cell r="G70">
            <v>1039.0505048879027</v>
          </cell>
          <cell r="H70">
            <v>2062.1452375875956</v>
          </cell>
        </row>
        <row r="71">
          <cell r="A71">
            <v>54</v>
          </cell>
          <cell r="C71">
            <v>352471.56165298558</v>
          </cell>
          <cell r="D71">
            <v>3101.1957424754983</v>
          </cell>
          <cell r="E71">
            <v>0</v>
          </cell>
          <cell r="F71">
            <v>3101.1957424754983</v>
          </cell>
          <cell r="G71">
            <v>1045.1116328330822</v>
          </cell>
          <cell r="H71">
            <v>2056.084109642416</v>
          </cell>
        </row>
        <row r="72">
          <cell r="A72">
            <v>55</v>
          </cell>
          <cell r="C72">
            <v>351426.45002015249</v>
          </cell>
          <cell r="D72">
            <v>3101.1957424754983</v>
          </cell>
          <cell r="E72">
            <v>0</v>
          </cell>
          <cell r="F72">
            <v>3101.1957424754983</v>
          </cell>
          <cell r="G72">
            <v>1051.2081173579418</v>
          </cell>
          <cell r="H72">
            <v>2049.9876251175565</v>
          </cell>
        </row>
        <row r="73">
          <cell r="A73">
            <v>56</v>
          </cell>
          <cell r="C73">
            <v>350375.24190279457</v>
          </cell>
          <cell r="D73">
            <v>3101.1957424754983</v>
          </cell>
          <cell r="E73">
            <v>0</v>
          </cell>
          <cell r="F73">
            <v>3101.1957424754983</v>
          </cell>
          <cell r="G73">
            <v>1057.3401647091962</v>
          </cell>
          <cell r="H73">
            <v>2043.8555777663021</v>
          </cell>
        </row>
        <row r="74">
          <cell r="A74">
            <v>57</v>
          </cell>
          <cell r="C74">
            <v>349317.90173808538</v>
          </cell>
          <cell r="D74">
            <v>3101.1957424754983</v>
          </cell>
          <cell r="E74">
            <v>0</v>
          </cell>
          <cell r="F74">
            <v>3101.1957424754983</v>
          </cell>
          <cell r="G74">
            <v>1063.5079823366668</v>
          </cell>
          <cell r="H74">
            <v>2037.6877601388314</v>
          </cell>
        </row>
        <row r="75">
          <cell r="A75">
            <v>58</v>
          </cell>
          <cell r="C75">
            <v>348254.39375574869</v>
          </cell>
          <cell r="D75">
            <v>3101.1957424754983</v>
          </cell>
          <cell r="E75">
            <v>0</v>
          </cell>
          <cell r="F75">
            <v>3101.1957424754983</v>
          </cell>
          <cell r="G75">
            <v>1069.7117789002975</v>
          </cell>
          <cell r="H75">
            <v>2031.4839635752007</v>
          </cell>
        </row>
        <row r="76">
          <cell r="A76">
            <v>59</v>
          </cell>
          <cell r="C76">
            <v>347184.6819768484</v>
          </cell>
          <cell r="D76">
            <v>3101.1957424754983</v>
          </cell>
          <cell r="E76">
            <v>0</v>
          </cell>
          <cell r="F76">
            <v>3101.1957424754983</v>
          </cell>
          <cell r="G76">
            <v>1075.9517642772159</v>
          </cell>
          <cell r="H76">
            <v>2025.2439781982823</v>
          </cell>
        </row>
        <row r="77">
          <cell r="A77">
            <v>60</v>
          </cell>
          <cell r="C77">
            <v>346108.73021257116</v>
          </cell>
          <cell r="D77">
            <v>3101.1957424754983</v>
          </cell>
          <cell r="E77">
            <v>0</v>
          </cell>
          <cell r="F77">
            <v>3101.1957424754983</v>
          </cell>
          <cell r="G77">
            <v>1082.228149568833</v>
          </cell>
          <cell r="H77">
            <v>2018.9675929066652</v>
          </cell>
        </row>
        <row r="78">
          <cell r="A78">
            <v>61</v>
          </cell>
          <cell r="C78">
            <v>345026.50206300232</v>
          </cell>
          <cell r="D78">
            <v>3101.1957424754983</v>
          </cell>
          <cell r="E78">
            <v>0</v>
          </cell>
          <cell r="F78">
            <v>3101.1957424754983</v>
          </cell>
          <cell r="G78">
            <v>1088.5411471079844</v>
          </cell>
          <cell r="H78">
            <v>2012.6545953675138</v>
          </cell>
        </row>
        <row r="79">
          <cell r="A79">
            <v>62</v>
          </cell>
          <cell r="C79">
            <v>343937.96091589436</v>
          </cell>
          <cell r="D79">
            <v>3101.1957424754983</v>
          </cell>
          <cell r="E79">
            <v>0</v>
          </cell>
          <cell r="F79">
            <v>3101.1957424754983</v>
          </cell>
          <cell r="G79">
            <v>1094.8909704661144</v>
          </cell>
          <cell r="H79">
            <v>2006.3047720093839</v>
          </cell>
        </row>
        <row r="80">
          <cell r="A80">
            <v>63</v>
          </cell>
          <cell r="C80">
            <v>342843.06994542823</v>
          </cell>
          <cell r="D80">
            <v>3101.1957424754983</v>
          </cell>
          <cell r="E80">
            <v>0</v>
          </cell>
          <cell r="F80">
            <v>3101.1957424754983</v>
          </cell>
          <cell r="G80">
            <v>1101.2778344605001</v>
          </cell>
          <cell r="H80">
            <v>1999.9179080149981</v>
          </cell>
        </row>
        <row r="81">
          <cell r="A81">
            <v>64</v>
          </cell>
          <cell r="C81">
            <v>341741.79211096774</v>
          </cell>
          <cell r="D81">
            <v>3101.1957424754983</v>
          </cell>
          <cell r="E81">
            <v>0</v>
          </cell>
          <cell r="F81">
            <v>3101.1957424754983</v>
          </cell>
          <cell r="G81">
            <v>1107.7019551615194</v>
          </cell>
          <cell r="H81">
            <v>1993.4937873139788</v>
          </cell>
        </row>
        <row r="82">
          <cell r="A82">
            <v>65</v>
          </cell>
          <cell r="C82">
            <v>340634.09015580622</v>
          </cell>
          <cell r="D82">
            <v>3101.1957424754983</v>
          </cell>
          <cell r="E82">
            <v>0</v>
          </cell>
          <cell r="F82">
            <v>3101.1957424754983</v>
          </cell>
          <cell r="G82">
            <v>1114.1635498999619</v>
          </cell>
          <cell r="H82">
            <v>1987.0321925755363</v>
          </cell>
        </row>
        <row r="83">
          <cell r="A83">
            <v>66</v>
          </cell>
          <cell r="C83">
            <v>339519.92660590628</v>
          </cell>
          <cell r="D83">
            <v>3101.1957424754983</v>
          </cell>
          <cell r="E83">
            <v>0</v>
          </cell>
          <cell r="F83">
            <v>3101.1957424754983</v>
          </cell>
          <cell r="G83">
            <v>1120.662837274378</v>
          </cell>
          <cell r="H83">
            <v>1980.5329052011202</v>
          </cell>
        </row>
        <row r="84">
          <cell r="A84">
            <v>67</v>
          </cell>
          <cell r="C84">
            <v>338399.26376863191</v>
          </cell>
          <cell r="D84">
            <v>3101.1957424754983</v>
          </cell>
          <cell r="E84">
            <v>0</v>
          </cell>
          <cell r="F84">
            <v>3101.1957424754983</v>
          </cell>
          <cell r="G84">
            <v>1127.2000371584788</v>
          </cell>
          <cell r="H84">
            <v>1973.9957053170194</v>
          </cell>
        </row>
        <row r="85">
          <cell r="A85">
            <v>68</v>
          </cell>
          <cell r="C85">
            <v>337272.0637314734</v>
          </cell>
          <cell r="D85">
            <v>3101.1957424754983</v>
          </cell>
          <cell r="E85">
            <v>0</v>
          </cell>
          <cell r="F85">
            <v>3101.1957424754983</v>
          </cell>
          <cell r="G85">
            <v>1133.7753707085701</v>
          </cell>
          <cell r="H85">
            <v>1967.4203717669282</v>
          </cell>
        </row>
        <row r="86">
          <cell r="A86">
            <v>69</v>
          </cell>
          <cell r="C86">
            <v>336138.28836076485</v>
          </cell>
          <cell r="D86">
            <v>3101.1957424754983</v>
          </cell>
          <cell r="E86">
            <v>0</v>
          </cell>
          <cell r="F86">
            <v>3101.1957424754983</v>
          </cell>
          <cell r="G86">
            <v>1140.3890603710363</v>
          </cell>
          <cell r="H86">
            <v>1960.806682104462</v>
          </cell>
        </row>
        <row r="87">
          <cell r="A87">
            <v>70</v>
          </cell>
          <cell r="C87">
            <v>334997.89930039382</v>
          </cell>
          <cell r="D87">
            <v>3101.1957424754983</v>
          </cell>
          <cell r="E87">
            <v>0</v>
          </cell>
          <cell r="F87">
            <v>3101.1957424754983</v>
          </cell>
          <cell r="G87">
            <v>1147.0413298898675</v>
          </cell>
          <cell r="H87">
            <v>1954.1544125856308</v>
          </cell>
        </row>
        <row r="88">
          <cell r="A88">
            <v>71</v>
          </cell>
          <cell r="C88">
            <v>333850.85797050397</v>
          </cell>
          <cell r="D88">
            <v>3101.1957424754983</v>
          </cell>
          <cell r="E88">
            <v>0</v>
          </cell>
          <cell r="F88">
            <v>3101.1957424754983</v>
          </cell>
          <cell r="G88">
            <v>1153.7324043142251</v>
          </cell>
          <cell r="H88">
            <v>1947.4633381612732</v>
          </cell>
        </row>
        <row r="89">
          <cell r="A89">
            <v>72</v>
          </cell>
          <cell r="C89">
            <v>332697.12556618976</v>
          </cell>
          <cell r="D89">
            <v>3101.1957424754983</v>
          </cell>
          <cell r="E89">
            <v>0</v>
          </cell>
          <cell r="F89">
            <v>3101.1957424754983</v>
          </cell>
          <cell r="G89">
            <v>1160.4625100060578</v>
          </cell>
          <cell r="H89">
            <v>1940.7332324694405</v>
          </cell>
        </row>
        <row r="90">
          <cell r="A90">
            <v>73</v>
          </cell>
          <cell r="C90">
            <v>331536.66305618372</v>
          </cell>
          <cell r="D90">
            <v>3101.1957424754983</v>
          </cell>
          <cell r="E90">
            <v>0</v>
          </cell>
          <cell r="F90">
            <v>3101.1957424754983</v>
          </cell>
          <cell r="G90">
            <v>1167.2318746477597</v>
          </cell>
          <cell r="H90">
            <v>1933.9638678277386</v>
          </cell>
        </row>
        <row r="91">
          <cell r="A91">
            <v>74</v>
          </cell>
          <cell r="C91">
            <v>330369.43118153594</v>
          </cell>
          <cell r="D91">
            <v>3101.1957424754983</v>
          </cell>
          <cell r="E91">
            <v>0</v>
          </cell>
          <cell r="F91">
            <v>3101.1957424754983</v>
          </cell>
          <cell r="G91">
            <v>1174.0407272498717</v>
          </cell>
          <cell r="H91">
            <v>1927.1550152256266</v>
          </cell>
        </row>
        <row r="92">
          <cell r="A92">
            <v>75</v>
          </cell>
          <cell r="C92">
            <v>329195.39045428607</v>
          </cell>
          <cell r="D92">
            <v>3101.1957424754983</v>
          </cell>
          <cell r="E92">
            <v>0</v>
          </cell>
          <cell r="F92">
            <v>3101.1957424754983</v>
          </cell>
          <cell r="G92">
            <v>1180.8892981588294</v>
          </cell>
          <cell r="H92">
            <v>1920.3064443166688</v>
          </cell>
        </row>
        <row r="93">
          <cell r="A93">
            <v>76</v>
          </cell>
          <cell r="C93">
            <v>328014.50115612725</v>
          </cell>
          <cell r="D93">
            <v>3101.1957424754983</v>
          </cell>
          <cell r="E93">
            <v>0</v>
          </cell>
          <cell r="F93">
            <v>3101.1957424754983</v>
          </cell>
          <cell r="G93">
            <v>1187.7778190647557</v>
          </cell>
          <cell r="H93">
            <v>1913.4179234107426</v>
          </cell>
        </row>
        <row r="94">
          <cell r="A94">
            <v>77</v>
          </cell>
          <cell r="C94">
            <v>326826.72333706252</v>
          </cell>
          <cell r="D94">
            <v>3101.1957424754983</v>
          </cell>
          <cell r="E94">
            <v>0</v>
          </cell>
          <cell r="F94">
            <v>3101.1957424754983</v>
          </cell>
          <cell r="G94">
            <v>1194.7065230093001</v>
          </cell>
          <cell r="H94">
            <v>1906.4892194661982</v>
          </cell>
        </row>
        <row r="95">
          <cell r="A95">
            <v>78</v>
          </cell>
          <cell r="C95">
            <v>325632.01681405323</v>
          </cell>
          <cell r="D95">
            <v>3101.1957424754983</v>
          </cell>
          <cell r="E95">
            <v>0</v>
          </cell>
          <cell r="F95">
            <v>3101.1957424754983</v>
          </cell>
          <cell r="G95">
            <v>1201.675644393521</v>
          </cell>
          <cell r="H95">
            <v>1899.5200980819773</v>
          </cell>
        </row>
        <row r="96">
          <cell r="A96">
            <v>79</v>
          </cell>
          <cell r="C96">
            <v>324430.34116965969</v>
          </cell>
          <cell r="D96">
            <v>3101.1957424754983</v>
          </cell>
          <cell r="E96">
            <v>0</v>
          </cell>
          <cell r="F96">
            <v>3101.1957424754983</v>
          </cell>
          <cell r="G96">
            <v>1208.6854189858166</v>
          </cell>
          <cell r="H96">
            <v>1892.5103234896817</v>
          </cell>
        </row>
        <row r="97">
          <cell r="A97">
            <v>80</v>
          </cell>
          <cell r="C97">
            <v>323221.65575067385</v>
          </cell>
          <cell r="D97">
            <v>3101.1957424754983</v>
          </cell>
          <cell r="E97">
            <v>0</v>
          </cell>
          <cell r="F97">
            <v>3101.1957424754983</v>
          </cell>
          <cell r="G97">
            <v>1215.7360839299006</v>
          </cell>
          <cell r="H97">
            <v>1885.4596585455977</v>
          </cell>
        </row>
        <row r="98">
          <cell r="A98">
            <v>81</v>
          </cell>
          <cell r="C98">
            <v>322005.91966674395</v>
          </cell>
          <cell r="D98">
            <v>3101.1957424754983</v>
          </cell>
          <cell r="E98">
            <v>0</v>
          </cell>
          <cell r="F98">
            <v>3101.1957424754983</v>
          </cell>
          <cell r="G98">
            <v>1222.8278777528251</v>
          </cell>
          <cell r="H98">
            <v>1878.3678647226732</v>
          </cell>
        </row>
        <row r="99">
          <cell r="A99">
            <v>82</v>
          </cell>
          <cell r="C99">
            <v>320783.09178899112</v>
          </cell>
          <cell r="D99">
            <v>3101.1957424754983</v>
          </cell>
          <cell r="E99">
            <v>0</v>
          </cell>
          <cell r="F99">
            <v>3101.1957424754983</v>
          </cell>
          <cell r="G99">
            <v>1229.9610403730501</v>
          </cell>
          <cell r="H99">
            <v>1871.2347021024482</v>
          </cell>
        </row>
        <row r="100">
          <cell r="A100">
            <v>83</v>
          </cell>
          <cell r="C100">
            <v>319553.13074861804</v>
          </cell>
          <cell r="D100">
            <v>3101.1957424754983</v>
          </cell>
          <cell r="E100">
            <v>0</v>
          </cell>
          <cell r="F100">
            <v>3101.1957424754983</v>
          </cell>
          <cell r="G100">
            <v>1237.1358131085597</v>
          </cell>
          <cell r="H100">
            <v>1864.0599293669386</v>
          </cell>
        </row>
        <row r="101">
          <cell r="A101">
            <v>84</v>
          </cell>
          <cell r="C101">
            <v>318315.99493550946</v>
          </cell>
          <cell r="D101">
            <v>3101.1957424754983</v>
          </cell>
          <cell r="E101">
            <v>0</v>
          </cell>
          <cell r="F101">
            <v>3101.1957424754983</v>
          </cell>
          <cell r="G101">
            <v>1244.3524386850261</v>
          </cell>
          <cell r="H101">
            <v>1856.8433037904722</v>
          </cell>
        </row>
        <row r="102">
          <cell r="A102">
            <v>85</v>
          </cell>
          <cell r="C102">
            <v>317071.64249682444</v>
          </cell>
          <cell r="D102">
            <v>3101.1957424754983</v>
          </cell>
          <cell r="E102">
            <v>0</v>
          </cell>
          <cell r="F102">
            <v>3101.1957424754983</v>
          </cell>
          <cell r="G102">
            <v>1251.611161244022</v>
          </cell>
          <cell r="H102">
            <v>1849.5845812314762</v>
          </cell>
        </row>
        <row r="103">
          <cell r="A103">
            <v>86</v>
          </cell>
          <cell r="C103">
            <v>315820.0313355804</v>
          </cell>
          <cell r="D103">
            <v>3101.1957424754983</v>
          </cell>
          <cell r="E103">
            <v>0</v>
          </cell>
          <cell r="F103">
            <v>3101.1957424754983</v>
          </cell>
          <cell r="G103">
            <v>1258.9122263512791</v>
          </cell>
          <cell r="H103">
            <v>1842.2835161242192</v>
          </cell>
        </row>
        <row r="104">
          <cell r="A104">
            <v>87</v>
          </cell>
          <cell r="C104">
            <v>314561.11910922913</v>
          </cell>
          <cell r="D104">
            <v>3101.1957424754983</v>
          </cell>
          <cell r="E104">
            <v>0</v>
          </cell>
          <cell r="F104">
            <v>3101.1957424754983</v>
          </cell>
          <cell r="G104">
            <v>1266.255881004995</v>
          </cell>
          <cell r="H104">
            <v>1834.9398614705033</v>
          </cell>
        </row>
        <row r="105">
          <cell r="A105">
            <v>88</v>
          </cell>
          <cell r="C105">
            <v>313294.86322822416</v>
          </cell>
          <cell r="D105">
            <v>3101.1957424754983</v>
          </cell>
          <cell r="E105">
            <v>0</v>
          </cell>
          <cell r="F105">
            <v>3101.1957424754983</v>
          </cell>
          <cell r="G105">
            <v>1273.6423736441905</v>
          </cell>
          <cell r="H105">
            <v>1827.5533688313078</v>
          </cell>
        </row>
        <row r="106">
          <cell r="A106">
            <v>89</v>
          </cell>
          <cell r="C106">
            <v>312021.22085457999</v>
          </cell>
          <cell r="D106">
            <v>3101.1957424754983</v>
          </cell>
          <cell r="E106">
            <v>0</v>
          </cell>
          <cell r="F106">
            <v>3101.1957424754983</v>
          </cell>
          <cell r="G106">
            <v>1281.071954157115</v>
          </cell>
          <cell r="H106">
            <v>1820.1237883183833</v>
          </cell>
        </row>
        <row r="107">
          <cell r="A107">
            <v>90</v>
          </cell>
          <cell r="C107">
            <v>310740.14890042291</v>
          </cell>
          <cell r="D107">
            <v>3101.1957424754983</v>
          </cell>
          <cell r="E107">
            <v>0</v>
          </cell>
          <cell r="F107">
            <v>3101.1957424754983</v>
          </cell>
          <cell r="G107">
            <v>1288.5448738896978</v>
          </cell>
          <cell r="H107">
            <v>1812.6508685858005</v>
          </cell>
        </row>
        <row r="108">
          <cell r="A108">
            <v>91</v>
          </cell>
          <cell r="C108">
            <v>309451.6040265332</v>
          </cell>
          <cell r="D108">
            <v>3101.1957424754983</v>
          </cell>
          <cell r="E108">
            <v>0</v>
          </cell>
          <cell r="F108">
            <v>3101.1957424754983</v>
          </cell>
          <cell r="G108">
            <v>1296.0613856540542</v>
          </cell>
          <cell r="H108">
            <v>1805.134356821444</v>
          </cell>
        </row>
        <row r="109">
          <cell r="A109">
            <v>92</v>
          </cell>
          <cell r="C109">
            <v>308155.54264087917</v>
          </cell>
          <cell r="D109">
            <v>3101.1957424754983</v>
          </cell>
          <cell r="E109">
            <v>0</v>
          </cell>
          <cell r="F109">
            <v>3101.1957424754983</v>
          </cell>
          <cell r="G109">
            <v>1303.6217437370362</v>
          </cell>
          <cell r="H109">
            <v>1797.573998738462</v>
          </cell>
        </row>
        <row r="110">
          <cell r="A110">
            <v>93</v>
          </cell>
          <cell r="C110">
            <v>306851.92089714215</v>
          </cell>
          <cell r="D110">
            <v>3101.1957424754983</v>
          </cell>
          <cell r="E110">
            <v>0</v>
          </cell>
          <cell r="F110">
            <v>3101.1957424754983</v>
          </cell>
          <cell r="G110">
            <v>1311.2262039088355</v>
          </cell>
          <cell r="H110">
            <v>1789.9695385666628</v>
          </cell>
        </row>
        <row r="111">
          <cell r="A111">
            <v>94</v>
          </cell>
          <cell r="C111">
            <v>305540.69469323329</v>
          </cell>
          <cell r="D111">
            <v>3101.1957424754983</v>
          </cell>
          <cell r="E111">
            <v>0</v>
          </cell>
          <cell r="F111">
            <v>3101.1957424754983</v>
          </cell>
          <cell r="G111">
            <v>1318.8750234316374</v>
          </cell>
          <cell r="H111">
            <v>1782.3207190438609</v>
          </cell>
        </row>
        <row r="112">
          <cell r="A112">
            <v>95</v>
          </cell>
          <cell r="C112">
            <v>304221.81966980168</v>
          </cell>
          <cell r="D112">
            <v>3101.1957424754983</v>
          </cell>
          <cell r="E112">
            <v>0</v>
          </cell>
          <cell r="F112">
            <v>3101.1957424754983</v>
          </cell>
          <cell r="G112">
            <v>1326.5684610683218</v>
          </cell>
          <cell r="H112">
            <v>1774.6272814071765</v>
          </cell>
        </row>
        <row r="113">
          <cell r="A113">
            <v>96</v>
          </cell>
          <cell r="C113">
            <v>302895.25120873336</v>
          </cell>
          <cell r="D113">
            <v>3101.1957424754983</v>
          </cell>
          <cell r="E113">
            <v>0</v>
          </cell>
          <cell r="F113">
            <v>3101.1957424754983</v>
          </cell>
          <cell r="G113">
            <v>1334.3067770912203</v>
          </cell>
          <cell r="H113">
            <v>1766.888965384278</v>
          </cell>
        </row>
        <row r="114">
          <cell r="A114">
            <v>97</v>
          </cell>
          <cell r="C114">
            <v>301560.94443164213</v>
          </cell>
          <cell r="D114">
            <v>3101.1957424754983</v>
          </cell>
          <cell r="E114">
            <v>0</v>
          </cell>
          <cell r="F114">
            <v>3101.1957424754983</v>
          </cell>
          <cell r="G114">
            <v>1342.0902332909191</v>
          </cell>
          <cell r="H114">
            <v>1759.1055091845792</v>
          </cell>
        </row>
        <row r="115">
          <cell r="A115">
            <v>98</v>
          </cell>
          <cell r="C115">
            <v>300218.85419835121</v>
          </cell>
          <cell r="D115">
            <v>3101.1957424754983</v>
          </cell>
          <cell r="E115">
            <v>0</v>
          </cell>
          <cell r="F115">
            <v>3101.1957424754983</v>
          </cell>
          <cell r="G115">
            <v>1349.9190929851159</v>
          </cell>
          <cell r="H115">
            <v>1751.2766494903824</v>
          </cell>
        </row>
        <row r="116">
          <cell r="A116">
            <v>99</v>
          </cell>
          <cell r="C116">
            <v>298868.93510536611</v>
          </cell>
          <cell r="D116">
            <v>3101.1957424754983</v>
          </cell>
          <cell r="E116">
            <v>0</v>
          </cell>
          <cell r="F116">
            <v>3101.1957424754983</v>
          </cell>
          <cell r="G116">
            <v>1357.7936210275291</v>
          </cell>
          <cell r="H116">
            <v>1743.4021214479692</v>
          </cell>
        </row>
        <row r="117">
          <cell r="A117">
            <v>100</v>
          </cell>
          <cell r="C117">
            <v>297511.14148433856</v>
          </cell>
          <cell r="D117">
            <v>3101.1957424754983</v>
          </cell>
          <cell r="E117">
            <v>0</v>
          </cell>
          <cell r="F117">
            <v>3101.1957424754983</v>
          </cell>
          <cell r="G117">
            <v>1365.7140838168564</v>
          </cell>
          <cell r="H117">
            <v>1735.4816586586419</v>
          </cell>
        </row>
        <row r="118">
          <cell r="A118">
            <v>101</v>
          </cell>
          <cell r="C118">
            <v>296145.4274005217</v>
          </cell>
          <cell r="D118">
            <v>3101.1957424754983</v>
          </cell>
          <cell r="E118">
            <v>0</v>
          </cell>
          <cell r="F118">
            <v>3101.1957424754983</v>
          </cell>
          <cell r="G118">
            <v>1373.6807493057884</v>
          </cell>
          <cell r="H118">
            <v>1727.5149931697099</v>
          </cell>
        </row>
        <row r="119">
          <cell r="A119">
            <v>102</v>
          </cell>
          <cell r="C119">
            <v>294771.74665121589</v>
          </cell>
          <cell r="D119">
            <v>3101.1957424754983</v>
          </cell>
          <cell r="E119">
            <v>0</v>
          </cell>
          <cell r="F119">
            <v>3101.1957424754983</v>
          </cell>
          <cell r="G119">
            <v>1381.6938870100721</v>
          </cell>
          <cell r="H119">
            <v>1719.5018554654262</v>
          </cell>
        </row>
        <row r="120">
          <cell r="A120">
            <v>103</v>
          </cell>
          <cell r="C120">
            <v>293390.05276420579</v>
          </cell>
          <cell r="D120">
            <v>3101.1957424754983</v>
          </cell>
          <cell r="E120">
            <v>0</v>
          </cell>
          <cell r="F120">
            <v>3101.1957424754983</v>
          </cell>
          <cell r="G120">
            <v>1389.753768017631</v>
          </cell>
          <cell r="H120">
            <v>1711.4419744578672</v>
          </cell>
        </row>
        <row r="121">
          <cell r="A121">
            <v>104</v>
          </cell>
          <cell r="C121">
            <v>292000.29899618815</v>
          </cell>
          <cell r="D121">
            <v>3101.1957424754983</v>
          </cell>
          <cell r="E121">
            <v>0</v>
          </cell>
          <cell r="F121">
            <v>3101.1957424754983</v>
          </cell>
          <cell r="G121">
            <v>1397.8606649977339</v>
          </cell>
          <cell r="H121">
            <v>1703.3350774777643</v>
          </cell>
        </row>
        <row r="122">
          <cell r="A122">
            <v>105</v>
          </cell>
          <cell r="C122">
            <v>290602.43833119044</v>
          </cell>
          <cell r="D122">
            <v>3101.1957424754983</v>
          </cell>
          <cell r="E122">
            <v>0</v>
          </cell>
          <cell r="F122">
            <v>3101.1957424754983</v>
          </cell>
          <cell r="G122">
            <v>1406.0148522102206</v>
          </cell>
          <cell r="H122">
            <v>1695.1808902652776</v>
          </cell>
        </row>
        <row r="123">
          <cell r="A123">
            <v>106</v>
          </cell>
          <cell r="C123">
            <v>289196.4234789802</v>
          </cell>
          <cell r="D123">
            <v>3101.1957424754983</v>
          </cell>
          <cell r="E123">
            <v>0</v>
          </cell>
          <cell r="F123">
            <v>3101.1957424754983</v>
          </cell>
          <cell r="G123">
            <v>1414.2166055147802</v>
          </cell>
          <cell r="H123">
            <v>1686.9791369607181</v>
          </cell>
        </row>
        <row r="124">
          <cell r="A124">
            <v>107</v>
          </cell>
          <cell r="C124">
            <v>287782.20687346545</v>
          </cell>
          <cell r="D124">
            <v>3101.1957424754983</v>
          </cell>
          <cell r="E124">
            <v>0</v>
          </cell>
          <cell r="F124">
            <v>3101.1957424754983</v>
          </cell>
          <cell r="G124">
            <v>1422.466202380283</v>
          </cell>
          <cell r="H124">
            <v>1678.7295400952153</v>
          </cell>
        </row>
        <row r="125">
          <cell r="A125">
            <v>108</v>
          </cell>
          <cell r="C125">
            <v>286359.74067108514</v>
          </cell>
          <cell r="D125">
            <v>3101.1957424754983</v>
          </cell>
          <cell r="E125">
            <v>0</v>
          </cell>
          <cell r="F125">
            <v>3101.1957424754983</v>
          </cell>
          <cell r="G125">
            <v>1430.7639218941683</v>
          </cell>
          <cell r="H125">
            <v>1670.4318205813299</v>
          </cell>
        </row>
        <row r="126">
          <cell r="A126">
            <v>109</v>
          </cell>
          <cell r="C126">
            <v>284928.97674919094</v>
          </cell>
          <cell r="D126">
            <v>3101.1957424754983</v>
          </cell>
          <cell r="E126">
            <v>0</v>
          </cell>
          <cell r="F126">
            <v>3101.1957424754983</v>
          </cell>
          <cell r="G126">
            <v>1439.1100447718843</v>
          </cell>
          <cell r="H126">
            <v>1662.085697703614</v>
          </cell>
        </row>
        <row r="127">
          <cell r="A127">
            <v>110</v>
          </cell>
          <cell r="C127">
            <v>283489.86670441908</v>
          </cell>
          <cell r="D127">
            <v>3101.1957424754983</v>
          </cell>
          <cell r="E127">
            <v>0</v>
          </cell>
          <cell r="F127">
            <v>3101.1957424754983</v>
          </cell>
          <cell r="G127">
            <v>1447.5048533663867</v>
          </cell>
          <cell r="H127">
            <v>1653.6908891091116</v>
          </cell>
        </row>
        <row r="128">
          <cell r="A128">
            <v>111</v>
          </cell>
          <cell r="C128">
            <v>282042.36185105267</v>
          </cell>
          <cell r="D128">
            <v>3101.1957424754983</v>
          </cell>
          <cell r="E128">
            <v>0</v>
          </cell>
          <cell r="F128">
            <v>3101.1957424754983</v>
          </cell>
          <cell r="G128">
            <v>1455.9486316776909</v>
          </cell>
          <cell r="H128">
            <v>1645.2471107978074</v>
          </cell>
        </row>
        <row r="129">
          <cell r="A129">
            <v>112</v>
          </cell>
          <cell r="C129">
            <v>280586.41321937495</v>
          </cell>
          <cell r="D129">
            <v>3101.1957424754983</v>
          </cell>
          <cell r="E129">
            <v>0</v>
          </cell>
          <cell r="F129">
            <v>3101.1957424754983</v>
          </cell>
          <cell r="G129">
            <v>1464.4416653624776</v>
          </cell>
          <cell r="H129">
            <v>1636.7540771130207</v>
          </cell>
        </row>
        <row r="130">
          <cell r="A130">
            <v>113</v>
          </cell>
          <cell r="C130">
            <v>279121.9715540125</v>
          </cell>
          <cell r="D130">
            <v>3101.1957424754983</v>
          </cell>
          <cell r="E130">
            <v>0</v>
          </cell>
          <cell r="F130">
            <v>3101.1957424754983</v>
          </cell>
          <cell r="G130">
            <v>1472.9842417437585</v>
          </cell>
          <cell r="H130">
            <v>1628.2115007317398</v>
          </cell>
        </row>
        <row r="131">
          <cell r="A131">
            <v>114</v>
          </cell>
          <cell r="C131">
            <v>277648.98731226876</v>
          </cell>
          <cell r="D131">
            <v>3101.1957424754983</v>
          </cell>
          <cell r="E131">
            <v>0</v>
          </cell>
          <cell r="F131">
            <v>3101.1957424754983</v>
          </cell>
          <cell r="G131">
            <v>1481.5766498205969</v>
          </cell>
          <cell r="H131">
            <v>1619.6190926549014</v>
          </cell>
        </row>
        <row r="132">
          <cell r="A132">
            <v>115</v>
          </cell>
          <cell r="C132">
            <v>276167.41066244815</v>
          </cell>
          <cell r="D132">
            <v>3101.1957424754983</v>
          </cell>
          <cell r="E132">
            <v>0</v>
          </cell>
          <cell r="F132">
            <v>3101.1957424754983</v>
          </cell>
          <cell r="G132">
            <v>1490.2191802778841</v>
          </cell>
          <cell r="H132">
            <v>1610.9765621976142</v>
          </cell>
        </row>
        <row r="133">
          <cell r="A133">
            <v>116</v>
          </cell>
          <cell r="C133">
            <v>274677.19148217025</v>
          </cell>
          <cell r="D133">
            <v>3101.1957424754983</v>
          </cell>
          <cell r="E133">
            <v>0</v>
          </cell>
          <cell r="F133">
            <v>3101.1957424754983</v>
          </cell>
          <cell r="G133">
            <v>1498.9121254961717</v>
          </cell>
          <cell r="H133">
            <v>1602.2836169793266</v>
          </cell>
        </row>
        <row r="134">
          <cell r="A134">
            <v>117</v>
          </cell>
          <cell r="C134">
            <v>273178.27935667406</v>
          </cell>
          <cell r="D134">
            <v>3101.1957424754983</v>
          </cell>
          <cell r="E134">
            <v>0</v>
          </cell>
          <cell r="F134">
            <v>3101.1957424754983</v>
          </cell>
          <cell r="G134">
            <v>1507.6557795615661</v>
          </cell>
          <cell r="H134">
            <v>1593.5399629139322</v>
          </cell>
        </row>
        <row r="135">
          <cell r="A135">
            <v>118</v>
          </cell>
          <cell r="C135">
            <v>271670.62357711251</v>
          </cell>
          <cell r="D135">
            <v>3101.1957424754983</v>
          </cell>
          <cell r="E135">
            <v>0</v>
          </cell>
          <cell r="F135">
            <v>3101.1957424754983</v>
          </cell>
          <cell r="G135">
            <v>1516.4504382756752</v>
          </cell>
          <cell r="H135">
            <v>1584.7453041998231</v>
          </cell>
        </row>
        <row r="136">
          <cell r="A136">
            <v>119</v>
          </cell>
          <cell r="C136">
            <v>270154.17313883681</v>
          </cell>
          <cell r="D136">
            <v>3101.1957424754983</v>
          </cell>
          <cell r="E136">
            <v>0</v>
          </cell>
          <cell r="F136">
            <v>3101.1957424754983</v>
          </cell>
          <cell r="G136">
            <v>1525.2963991656168</v>
          </cell>
          <cell r="H136">
            <v>1575.8993433098815</v>
          </cell>
        </row>
        <row r="137">
          <cell r="A137">
            <v>120</v>
          </cell>
          <cell r="C137">
            <v>268628.87673967116</v>
          </cell>
          <cell r="D137">
            <v>3101.1957424754983</v>
          </cell>
          <cell r="E137">
            <v>0</v>
          </cell>
          <cell r="F137">
            <v>3101.1957424754983</v>
          </cell>
          <cell r="G137">
            <v>1534.1939614940829</v>
          </cell>
          <cell r="H137">
            <v>1567.0017809814153</v>
          </cell>
        </row>
        <row r="138">
          <cell r="A138">
            <v>121</v>
          </cell>
          <cell r="C138">
            <v>267094.68277817708</v>
          </cell>
          <cell r="D138">
            <v>3101.1957424754983</v>
          </cell>
          <cell r="E138">
            <v>0</v>
          </cell>
          <cell r="F138">
            <v>3101.1957424754983</v>
          </cell>
          <cell r="G138">
            <v>1543.143426269465</v>
          </cell>
          <cell r="H138">
            <v>1558.0523162060333</v>
          </cell>
        </row>
        <row r="139">
          <cell r="A139">
            <v>122</v>
          </cell>
          <cell r="C139">
            <v>265551.53935190762</v>
          </cell>
          <cell r="D139">
            <v>3101.1957424754983</v>
          </cell>
          <cell r="E139">
            <v>0</v>
          </cell>
          <cell r="F139">
            <v>3101.1957424754983</v>
          </cell>
          <cell r="G139">
            <v>1552.1450962560368</v>
          </cell>
          <cell r="H139">
            <v>1549.0506462194614</v>
          </cell>
        </row>
        <row r="140">
          <cell r="A140">
            <v>123</v>
          </cell>
          <cell r="C140">
            <v>263999.39425565157</v>
          </cell>
          <cell r="D140">
            <v>3101.1957424754983</v>
          </cell>
          <cell r="E140">
            <v>0</v>
          </cell>
          <cell r="F140">
            <v>3101.1957424754983</v>
          </cell>
          <cell r="G140">
            <v>1561.1992759841971</v>
          </cell>
          <cell r="H140">
            <v>1539.9964664913011</v>
          </cell>
        </row>
        <row r="141">
          <cell r="A141">
            <v>124</v>
          </cell>
          <cell r="C141">
            <v>262438.19497966737</v>
          </cell>
          <cell r="D141">
            <v>3101.1957424754983</v>
          </cell>
          <cell r="E141">
            <v>0</v>
          </cell>
          <cell r="F141">
            <v>3101.1957424754983</v>
          </cell>
          <cell r="G141">
            <v>1570.3062717607718</v>
          </cell>
          <cell r="H141">
            <v>1530.8894707147265</v>
          </cell>
        </row>
        <row r="142">
          <cell r="A142">
            <v>125</v>
          </cell>
          <cell r="C142">
            <v>260867.88870790659</v>
          </cell>
          <cell r="D142">
            <v>3101.1957424754983</v>
          </cell>
          <cell r="E142">
            <v>0</v>
          </cell>
          <cell r="F142">
            <v>3101.1957424754983</v>
          </cell>
          <cell r="G142">
            <v>1579.4663916793763</v>
          </cell>
          <cell r="H142">
            <v>1521.7293507961219</v>
          </cell>
        </row>
        <row r="143">
          <cell r="A143">
            <v>126</v>
          </cell>
          <cell r="C143">
            <v>259288.42231622722</v>
          </cell>
          <cell r="D143">
            <v>3101.1957424754983</v>
          </cell>
          <cell r="E143">
            <v>0</v>
          </cell>
          <cell r="F143">
            <v>3101.1957424754983</v>
          </cell>
          <cell r="G143">
            <v>1588.6799456308393</v>
          </cell>
          <cell r="H143">
            <v>1512.515796844659</v>
          </cell>
        </row>
        <row r="144">
          <cell r="A144">
            <v>127</v>
          </cell>
          <cell r="C144">
            <v>257699.74237059639</v>
          </cell>
          <cell r="D144">
            <v>3101.1957424754983</v>
          </cell>
          <cell r="E144">
            <v>0</v>
          </cell>
          <cell r="F144">
            <v>3101.1957424754983</v>
          </cell>
          <cell r="G144">
            <v>1597.9472453136859</v>
          </cell>
          <cell r="H144">
            <v>1503.2484971618123</v>
          </cell>
        </row>
        <row r="145">
          <cell r="A145">
            <v>128</v>
          </cell>
          <cell r="C145">
            <v>256101.79512528269</v>
          </cell>
          <cell r="D145">
            <v>3101.1957424754983</v>
          </cell>
          <cell r="E145">
            <v>0</v>
          </cell>
          <cell r="F145">
            <v>3101.1957424754983</v>
          </cell>
          <cell r="G145">
            <v>1607.2686042446824</v>
          </cell>
          <cell r="H145">
            <v>1493.9271382308159</v>
          </cell>
        </row>
        <row r="146">
          <cell r="A146">
            <v>129</v>
          </cell>
          <cell r="C146">
            <v>254494.526521038</v>
          </cell>
          <cell r="D146">
            <v>3101.1957424754983</v>
          </cell>
          <cell r="E146">
            <v>0</v>
          </cell>
          <cell r="F146">
            <v>3101.1957424754983</v>
          </cell>
          <cell r="G146">
            <v>1616.6443377694432</v>
          </cell>
          <cell r="H146">
            <v>1484.5514047060551</v>
          </cell>
        </row>
        <row r="147">
          <cell r="A147">
            <v>130</v>
          </cell>
          <cell r="C147">
            <v>252877.88218326855</v>
          </cell>
          <cell r="D147">
            <v>3101.1957424754983</v>
          </cell>
          <cell r="E147">
            <v>0</v>
          </cell>
          <cell r="F147">
            <v>3101.1957424754983</v>
          </cell>
          <cell r="G147">
            <v>1626.0747630730982</v>
          </cell>
          <cell r="H147">
            <v>1475.1209794024001</v>
          </cell>
        </row>
        <row r="148">
          <cell r="A148">
            <v>131</v>
          </cell>
          <cell r="C148">
            <v>251251.80742019546</v>
          </cell>
          <cell r="D148">
            <v>3101.1957424754983</v>
          </cell>
          <cell r="E148">
            <v>0</v>
          </cell>
          <cell r="F148">
            <v>3101.1957424754983</v>
          </cell>
          <cell r="G148">
            <v>1635.5601991910246</v>
          </cell>
          <cell r="H148">
            <v>1465.6355432844737</v>
          </cell>
        </row>
        <row r="149">
          <cell r="A149">
            <v>132</v>
          </cell>
          <cell r="C149">
            <v>249616.24722100442</v>
          </cell>
          <cell r="D149">
            <v>3101.1957424754983</v>
          </cell>
          <cell r="E149">
            <v>0</v>
          </cell>
          <cell r="F149">
            <v>3101.1957424754983</v>
          </cell>
          <cell r="G149">
            <v>1645.100967019639</v>
          </cell>
          <cell r="H149">
            <v>1456.0947754558592</v>
          </cell>
        </row>
        <row r="150">
          <cell r="A150">
            <v>133</v>
          </cell>
          <cell r="C150">
            <v>247971.14625398477</v>
          </cell>
          <cell r="D150">
            <v>3101.1957424754983</v>
          </cell>
          <cell r="E150">
            <v>0</v>
          </cell>
          <cell r="F150">
            <v>3101.1957424754983</v>
          </cell>
          <cell r="G150">
            <v>1654.6973893272536</v>
          </cell>
          <cell r="H150">
            <v>1446.4983531482446</v>
          </cell>
        </row>
        <row r="151">
          <cell r="A151">
            <v>134</v>
          </cell>
          <cell r="C151">
            <v>246316.44886465752</v>
          </cell>
          <cell r="D151">
            <v>3101.1957424754983</v>
          </cell>
          <cell r="E151">
            <v>0</v>
          </cell>
          <cell r="F151">
            <v>3101.1957424754983</v>
          </cell>
          <cell r="G151">
            <v>1664.349790764996</v>
          </cell>
          <cell r="H151">
            <v>1436.8459517105023</v>
          </cell>
        </row>
        <row r="152">
          <cell r="A152">
            <v>135</v>
          </cell>
          <cell r="C152">
            <v>244652.09907389252</v>
          </cell>
          <cell r="D152">
            <v>3101.1957424754983</v>
          </cell>
          <cell r="E152">
            <v>0</v>
          </cell>
          <cell r="F152">
            <v>3101.1957424754983</v>
          </cell>
          <cell r="G152">
            <v>1674.0584978777918</v>
          </cell>
          <cell r="H152">
            <v>1427.1372445977065</v>
          </cell>
        </row>
        <row r="153">
          <cell r="A153">
            <v>136</v>
          </cell>
          <cell r="C153">
            <v>242978.04057601473</v>
          </cell>
          <cell r="D153">
            <v>3101.1957424754983</v>
          </cell>
          <cell r="E153">
            <v>0</v>
          </cell>
          <cell r="F153">
            <v>3101.1957424754983</v>
          </cell>
          <cell r="G153">
            <v>1683.8238391154121</v>
          </cell>
          <cell r="H153">
            <v>1417.3719033600862</v>
          </cell>
        </row>
        <row r="154">
          <cell r="A154">
            <v>137</v>
          </cell>
          <cell r="C154">
            <v>241294.21673689931</v>
          </cell>
          <cell r="D154">
            <v>3101.1957424754983</v>
          </cell>
          <cell r="E154">
            <v>0</v>
          </cell>
          <cell r="F154">
            <v>3101.1957424754983</v>
          </cell>
          <cell r="G154">
            <v>1693.6461448435855</v>
          </cell>
          <cell r="H154">
            <v>1407.5495976319128</v>
          </cell>
        </row>
        <row r="155">
          <cell r="A155">
            <v>138</v>
          </cell>
          <cell r="C155">
            <v>239600.57059205574</v>
          </cell>
          <cell r="D155">
            <v>3101.1957424754983</v>
          </cell>
          <cell r="E155">
            <v>0</v>
          </cell>
          <cell r="F155">
            <v>3101.1957424754983</v>
          </cell>
          <cell r="G155">
            <v>1703.5257473551731</v>
          </cell>
          <cell r="H155">
            <v>1397.6699951203252</v>
          </cell>
        </row>
        <row r="156">
          <cell r="A156">
            <v>139</v>
          </cell>
          <cell r="C156">
            <v>237897.04484470058</v>
          </cell>
          <cell r="D156">
            <v>3101.1957424754983</v>
          </cell>
          <cell r="E156">
            <v>0</v>
          </cell>
          <cell r="F156">
            <v>3101.1957424754983</v>
          </cell>
          <cell r="G156">
            <v>1713.4629808814116</v>
          </cell>
          <cell r="H156">
            <v>1387.7327615940867</v>
          </cell>
        </row>
        <row r="157">
          <cell r="A157">
            <v>140</v>
          </cell>
          <cell r="C157">
            <v>236183.58186381916</v>
          </cell>
          <cell r="D157">
            <v>3101.1957424754983</v>
          </cell>
          <cell r="E157">
            <v>0</v>
          </cell>
          <cell r="F157">
            <v>3101.1957424754983</v>
          </cell>
          <cell r="G157">
            <v>1723.4581816032196</v>
          </cell>
          <cell r="H157">
            <v>1377.7375608722787</v>
          </cell>
        </row>
        <row r="158">
          <cell r="A158">
            <v>141</v>
          </cell>
          <cell r="C158">
            <v>234460.12368221593</v>
          </cell>
          <cell r="D158">
            <v>3101.1957424754983</v>
          </cell>
          <cell r="E158">
            <v>0</v>
          </cell>
          <cell r="F158">
            <v>3101.1957424754983</v>
          </cell>
          <cell r="G158">
            <v>1733.5116876625718</v>
          </cell>
          <cell r="H158">
            <v>1367.6840548129264</v>
          </cell>
        </row>
        <row r="159">
          <cell r="A159">
            <v>142</v>
          </cell>
          <cell r="C159">
            <v>232726.61199455336</v>
          </cell>
          <cell r="D159">
            <v>3101.1957424754983</v>
          </cell>
          <cell r="E159">
            <v>0</v>
          </cell>
          <cell r="F159">
            <v>3101.1957424754983</v>
          </cell>
          <cell r="G159">
            <v>1743.6238391739369</v>
          </cell>
          <cell r="H159">
            <v>1357.5719033015614</v>
          </cell>
        </row>
        <row r="160">
          <cell r="A160">
            <v>143</v>
          </cell>
          <cell r="C160">
            <v>230982.98815537943</v>
          </cell>
          <cell r="D160">
            <v>3101.1957424754983</v>
          </cell>
          <cell r="E160">
            <v>0</v>
          </cell>
          <cell r="F160">
            <v>3101.1957424754983</v>
          </cell>
          <cell r="G160">
            <v>1753.7949782357848</v>
          </cell>
          <cell r="H160">
            <v>1347.4007642397135</v>
          </cell>
        </row>
        <row r="161">
          <cell r="A161">
            <v>144</v>
          </cell>
          <cell r="C161">
            <v>229229.19317714364</v>
          </cell>
          <cell r="D161">
            <v>3101.1957424754983</v>
          </cell>
          <cell r="E161">
            <v>0</v>
          </cell>
          <cell r="F161">
            <v>3101.1957424754983</v>
          </cell>
          <cell r="G161">
            <v>1764.0254489421602</v>
          </cell>
          <cell r="H161">
            <v>1337.1702935333381</v>
          </cell>
        </row>
        <row r="162">
          <cell r="A162">
            <v>145</v>
          </cell>
          <cell r="C162">
            <v>227465.16772820149</v>
          </cell>
          <cell r="D162">
            <v>3101.1957424754983</v>
          </cell>
          <cell r="E162">
            <v>0</v>
          </cell>
          <cell r="F162">
            <v>3101.1957424754983</v>
          </cell>
          <cell r="G162">
            <v>1774.3155973943228</v>
          </cell>
          <cell r="H162">
            <v>1326.8801450811754</v>
          </cell>
        </row>
        <row r="163">
          <cell r="A163">
            <v>146</v>
          </cell>
          <cell r="C163">
            <v>225690.85213080715</v>
          </cell>
          <cell r="D163">
            <v>3101.1957424754983</v>
          </cell>
          <cell r="E163">
            <v>0</v>
          </cell>
          <cell r="F163">
            <v>3101.1957424754983</v>
          </cell>
          <cell r="G163">
            <v>1784.6657717124565</v>
          </cell>
          <cell r="H163">
            <v>1316.5299707630418</v>
          </cell>
        </row>
        <row r="164">
          <cell r="A164">
            <v>147</v>
          </cell>
          <cell r="C164">
            <v>223906.18635909469</v>
          </cell>
          <cell r="D164">
            <v>3101.1957424754983</v>
          </cell>
          <cell r="E164">
            <v>0</v>
          </cell>
          <cell r="F164">
            <v>3101.1957424754983</v>
          </cell>
          <cell r="G164">
            <v>1795.0763220474457</v>
          </cell>
          <cell r="H164">
            <v>1306.1194204280525</v>
          </cell>
        </row>
        <row r="165">
          <cell r="A165">
            <v>148</v>
          </cell>
          <cell r="C165">
            <v>222111.11003704724</v>
          </cell>
          <cell r="D165">
            <v>3101.1957424754983</v>
          </cell>
          <cell r="E165">
            <v>0</v>
          </cell>
          <cell r="F165">
            <v>3101.1957424754983</v>
          </cell>
          <cell r="G165">
            <v>1805.5476005927226</v>
          </cell>
          <cell r="H165">
            <v>1295.6481418827757</v>
          </cell>
        </row>
        <row r="166">
          <cell r="A166">
            <v>149</v>
          </cell>
          <cell r="C166">
            <v>220305.56243645452</v>
          </cell>
          <cell r="D166">
            <v>3101.1957424754983</v>
          </cell>
          <cell r="E166">
            <v>0</v>
          </cell>
          <cell r="F166">
            <v>3101.1957424754983</v>
          </cell>
          <cell r="G166">
            <v>1816.0799615961801</v>
          </cell>
          <cell r="H166">
            <v>1285.1157808793182</v>
          </cell>
        </row>
        <row r="167">
          <cell r="A167">
            <v>150</v>
          </cell>
          <cell r="C167">
            <v>218489.48247485835</v>
          </cell>
          <cell r="D167">
            <v>3101.1957424754983</v>
          </cell>
          <cell r="E167">
            <v>0</v>
          </cell>
          <cell r="F167">
            <v>3101.1957424754983</v>
          </cell>
          <cell r="G167">
            <v>1826.6737613721577</v>
          </cell>
          <cell r="H167">
            <v>1274.5219811033405</v>
          </cell>
        </row>
        <row r="168">
          <cell r="A168">
            <v>151</v>
          </cell>
          <cell r="C168">
            <v>216662.80871348619</v>
          </cell>
          <cell r="D168">
            <v>3101.1957424754983</v>
          </cell>
          <cell r="E168">
            <v>0</v>
          </cell>
          <cell r="F168">
            <v>3101.1957424754983</v>
          </cell>
          <cell r="G168">
            <v>1837.3293583134953</v>
          </cell>
          <cell r="H168">
            <v>1263.866384162003</v>
          </cell>
        </row>
        <row r="169">
          <cell r="A169">
            <v>152</v>
          </cell>
          <cell r="C169">
            <v>214825.47935517269</v>
          </cell>
          <cell r="D169">
            <v>3101.1957424754983</v>
          </cell>
          <cell r="E169">
            <v>0</v>
          </cell>
          <cell r="F169">
            <v>3101.1957424754983</v>
          </cell>
          <cell r="G169">
            <v>1848.0471129036575</v>
          </cell>
          <cell r="H169">
            <v>1253.1486295718407</v>
          </cell>
        </row>
        <row r="170">
          <cell r="A170">
            <v>153</v>
          </cell>
          <cell r="C170">
            <v>212977.43224226905</v>
          </cell>
          <cell r="D170">
            <v>3101.1957424754983</v>
          </cell>
          <cell r="E170">
            <v>0</v>
          </cell>
          <cell r="F170">
            <v>3101.1957424754983</v>
          </cell>
          <cell r="G170">
            <v>1858.8273877289287</v>
          </cell>
          <cell r="H170">
            <v>1242.3683547465696</v>
          </cell>
        </row>
        <row r="171">
          <cell r="A171">
            <v>154</v>
          </cell>
          <cell r="C171">
            <v>211118.60485454011</v>
          </cell>
          <cell r="D171">
            <v>3101.1957424754983</v>
          </cell>
          <cell r="E171">
            <v>0</v>
          </cell>
          <cell r="F171">
            <v>3101.1957424754983</v>
          </cell>
          <cell r="G171">
            <v>1869.6705474906807</v>
          </cell>
          <cell r="H171">
            <v>1231.5251949848175</v>
          </cell>
        </row>
        <row r="172">
          <cell r="A172">
            <v>155</v>
          </cell>
          <cell r="C172">
            <v>209248.93430704944</v>
          </cell>
          <cell r="D172">
            <v>3101.1957424754983</v>
          </cell>
          <cell r="E172">
            <v>0</v>
          </cell>
          <cell r="F172">
            <v>3101.1957424754983</v>
          </cell>
          <cell r="G172">
            <v>1880.5769590177099</v>
          </cell>
          <cell r="H172">
            <v>1220.6187834577884</v>
          </cell>
        </row>
        <row r="173">
          <cell r="A173">
            <v>156</v>
          </cell>
          <cell r="C173">
            <v>207368.35734803171</v>
          </cell>
          <cell r="D173">
            <v>3101.1957424754983</v>
          </cell>
          <cell r="E173">
            <v>0</v>
          </cell>
          <cell r="F173">
            <v>3101.1957424754983</v>
          </cell>
          <cell r="G173">
            <v>1891.5469912786464</v>
          </cell>
          <cell r="H173">
            <v>1209.6487511968519</v>
          </cell>
        </row>
        <row r="174">
          <cell r="A174">
            <v>157</v>
          </cell>
          <cell r="C174">
            <v>205476.81035675306</v>
          </cell>
          <cell r="D174">
            <v>3101.1957424754983</v>
          </cell>
          <cell r="E174">
            <v>0</v>
          </cell>
          <cell r="F174">
            <v>3101.1957424754983</v>
          </cell>
          <cell r="G174">
            <v>1902.5810153944387</v>
          </cell>
          <cell r="H174">
            <v>1198.6147270810595</v>
          </cell>
        </row>
        <row r="175">
          <cell r="A175">
            <v>158</v>
          </cell>
          <cell r="C175">
            <v>203574.22934135862</v>
          </cell>
          <cell r="D175">
            <v>3101.1957424754983</v>
          </cell>
          <cell r="E175">
            <v>0</v>
          </cell>
          <cell r="F175">
            <v>3101.1957424754983</v>
          </cell>
          <cell r="G175">
            <v>1913.6794046509062</v>
          </cell>
          <cell r="H175">
            <v>1187.516337824592</v>
          </cell>
        </row>
        <row r="176">
          <cell r="A176">
            <v>159</v>
          </cell>
          <cell r="C176">
            <v>201660.54993670771</v>
          </cell>
          <cell r="D176">
            <v>3101.1957424754983</v>
          </cell>
          <cell r="E176">
            <v>0</v>
          </cell>
          <cell r="F176">
            <v>3101.1957424754983</v>
          </cell>
          <cell r="G176">
            <v>1924.8425345113699</v>
          </cell>
          <cell r="H176">
            <v>1176.3532079641284</v>
          </cell>
        </row>
        <row r="177">
          <cell r="A177">
            <v>160</v>
          </cell>
          <cell r="C177">
            <v>199735.70740219633</v>
          </cell>
          <cell r="D177">
            <v>3101.1957424754983</v>
          </cell>
          <cell r="E177">
            <v>0</v>
          </cell>
          <cell r="F177">
            <v>3101.1957424754983</v>
          </cell>
          <cell r="G177">
            <v>1936.0707826293528</v>
          </cell>
          <cell r="H177">
            <v>1165.1249598461454</v>
          </cell>
        </row>
        <row r="178">
          <cell r="A178">
            <v>161</v>
          </cell>
          <cell r="C178">
            <v>197799.63661956697</v>
          </cell>
          <cell r="D178">
            <v>3101.1957424754983</v>
          </cell>
          <cell r="E178">
            <v>0</v>
          </cell>
          <cell r="F178">
            <v>3101.1957424754983</v>
          </cell>
          <cell r="G178">
            <v>1947.3645288613575</v>
          </cell>
          <cell r="H178">
            <v>1153.8312136141408</v>
          </cell>
        </row>
        <row r="179">
          <cell r="A179">
            <v>162</v>
          </cell>
          <cell r="C179">
            <v>195852.27209070561</v>
          </cell>
          <cell r="D179">
            <v>3101.1957424754983</v>
          </cell>
          <cell r="E179">
            <v>0</v>
          </cell>
          <cell r="F179">
            <v>3101.1957424754983</v>
          </cell>
          <cell r="G179">
            <v>1958.7241552797154</v>
          </cell>
          <cell r="H179">
            <v>1142.4715871957828</v>
          </cell>
        </row>
        <row r="180">
          <cell r="A180">
            <v>163</v>
          </cell>
          <cell r="C180">
            <v>193893.54793542589</v>
          </cell>
          <cell r="D180">
            <v>3101.1957424754983</v>
          </cell>
          <cell r="E180">
            <v>0</v>
          </cell>
          <cell r="F180">
            <v>3101.1957424754983</v>
          </cell>
          <cell r="G180">
            <v>1970.1500461855137</v>
          </cell>
          <cell r="H180">
            <v>1131.0456962899846</v>
          </cell>
        </row>
        <row r="181">
          <cell r="A181">
            <v>164</v>
          </cell>
          <cell r="C181">
            <v>191923.39788924038</v>
          </cell>
          <cell r="D181">
            <v>3101.1957424754983</v>
          </cell>
          <cell r="E181">
            <v>0</v>
          </cell>
          <cell r="F181">
            <v>3101.1957424754983</v>
          </cell>
          <cell r="G181">
            <v>1981.642588121596</v>
          </cell>
          <cell r="H181">
            <v>1119.5531543539023</v>
          </cell>
        </row>
        <row r="182">
          <cell r="A182">
            <v>165</v>
          </cell>
          <cell r="C182">
            <v>189941.7553011188</v>
          </cell>
          <cell r="D182">
            <v>3101.1957424754983</v>
          </cell>
          <cell r="E182">
            <v>0</v>
          </cell>
          <cell r="F182">
            <v>3101.1957424754983</v>
          </cell>
          <cell r="G182">
            <v>1993.2021698856386</v>
          </cell>
          <cell r="H182">
            <v>1107.9935725898597</v>
          </cell>
        </row>
        <row r="183">
          <cell r="A183">
            <v>166</v>
          </cell>
          <cell r="C183">
            <v>187948.55313123317</v>
          </cell>
          <cell r="D183">
            <v>3101.1957424754983</v>
          </cell>
          <cell r="E183">
            <v>0</v>
          </cell>
          <cell r="F183">
            <v>3101.1957424754983</v>
          </cell>
          <cell r="G183">
            <v>2004.8291825433046</v>
          </cell>
          <cell r="H183">
            <v>1096.3665599321937</v>
          </cell>
        </row>
        <row r="184">
          <cell r="A184">
            <v>167</v>
          </cell>
          <cell r="C184">
            <v>185943.72394868988</v>
          </cell>
          <cell r="D184">
            <v>3101.1957424754983</v>
          </cell>
          <cell r="E184">
            <v>0</v>
          </cell>
          <cell r="F184">
            <v>3101.1957424754983</v>
          </cell>
          <cell r="G184">
            <v>2016.5240194414739</v>
          </cell>
          <cell r="H184">
            <v>1084.6717230340244</v>
          </cell>
        </row>
        <row r="185">
          <cell r="A185">
            <v>168</v>
          </cell>
          <cell r="C185">
            <v>183927.1999292484</v>
          </cell>
          <cell r="D185">
            <v>3101.1957424754983</v>
          </cell>
          <cell r="E185">
            <v>0</v>
          </cell>
          <cell r="F185">
            <v>3101.1957424754983</v>
          </cell>
          <cell r="G185">
            <v>2028.2870762215491</v>
          </cell>
          <cell r="H185">
            <v>1072.9086662539491</v>
          </cell>
        </row>
        <row r="186">
          <cell r="A186">
            <v>169</v>
          </cell>
          <cell r="C186">
            <v>181898.91285302685</v>
          </cell>
          <cell r="D186">
            <v>3101.1957424754983</v>
          </cell>
          <cell r="E186">
            <v>0</v>
          </cell>
          <cell r="F186">
            <v>3101.1957424754983</v>
          </cell>
          <cell r="G186">
            <v>2040.1187508328414</v>
          </cell>
          <cell r="H186">
            <v>1061.0769916426568</v>
          </cell>
        </row>
        <row r="187">
          <cell r="A187">
            <v>170</v>
          </cell>
          <cell r="C187">
            <v>179858.79410219402</v>
          </cell>
          <cell r="D187">
            <v>3101.1957424754983</v>
          </cell>
          <cell r="E187">
            <v>0</v>
          </cell>
          <cell r="F187">
            <v>3101.1957424754983</v>
          </cell>
          <cell r="G187">
            <v>2052.019443546033</v>
          </cell>
          <cell r="H187">
            <v>1049.1762989294652</v>
          </cell>
        </row>
        <row r="188">
          <cell r="A188">
            <v>171</v>
          </cell>
          <cell r="C188">
            <v>177806.77465864798</v>
          </cell>
          <cell r="D188">
            <v>3101.1957424754983</v>
          </cell>
          <cell r="E188">
            <v>0</v>
          </cell>
          <cell r="F188">
            <v>3101.1957424754983</v>
          </cell>
          <cell r="G188">
            <v>2063.9895569667183</v>
          </cell>
          <cell r="H188">
            <v>1037.20618550878</v>
          </cell>
        </row>
        <row r="189">
          <cell r="A189">
            <v>172</v>
          </cell>
          <cell r="C189">
            <v>175742.78510168125</v>
          </cell>
          <cell r="D189">
            <v>3101.1957424754983</v>
          </cell>
          <cell r="E189">
            <v>0</v>
          </cell>
          <cell r="F189">
            <v>3101.1957424754983</v>
          </cell>
          <cell r="G189">
            <v>2076.0294960490241</v>
          </cell>
          <cell r="H189">
            <v>1025.1662464264741</v>
          </cell>
        </row>
        <row r="190">
          <cell r="A190">
            <v>173</v>
          </cell>
          <cell r="C190">
            <v>173666.75560563224</v>
          </cell>
          <cell r="D190">
            <v>3101.1957424754983</v>
          </cell>
          <cell r="E190">
            <v>0</v>
          </cell>
          <cell r="F190">
            <v>3101.1957424754983</v>
          </cell>
          <cell r="G190">
            <v>2088.1396681093102</v>
          </cell>
          <cell r="H190">
            <v>1013.0560743661881</v>
          </cell>
        </row>
        <row r="191">
          <cell r="A191">
            <v>174</v>
          </cell>
          <cell r="C191">
            <v>171578.61593752293</v>
          </cell>
          <cell r="D191">
            <v>3101.1957424754983</v>
          </cell>
          <cell r="E191">
            <v>0</v>
          </cell>
          <cell r="F191">
            <v>3101.1957424754983</v>
          </cell>
          <cell r="G191">
            <v>2100.3204828399475</v>
          </cell>
          <cell r="H191">
            <v>1000.8752596355506</v>
          </cell>
        </row>
        <row r="192">
          <cell r="A192">
            <v>175</v>
          </cell>
          <cell r="C192">
            <v>169478.29545468299</v>
          </cell>
          <cell r="D192">
            <v>3101.1957424754983</v>
          </cell>
          <cell r="E192">
            <v>0</v>
          </cell>
          <cell r="F192">
            <v>3101.1957424754983</v>
          </cell>
          <cell r="G192">
            <v>2112.5723523231809</v>
          </cell>
          <cell r="H192">
            <v>988.62339015231748</v>
          </cell>
        </row>
        <row r="193">
          <cell r="A193">
            <v>176</v>
          </cell>
          <cell r="C193">
            <v>167365.7231023598</v>
          </cell>
          <cell r="D193">
            <v>3101.1957424754983</v>
          </cell>
          <cell r="E193">
            <v>0</v>
          </cell>
          <cell r="F193">
            <v>3101.1957424754983</v>
          </cell>
          <cell r="G193">
            <v>2124.8956910450661</v>
          </cell>
          <cell r="H193">
            <v>976.30005143043229</v>
          </cell>
        </row>
        <row r="194">
          <cell r="A194">
            <v>177</v>
          </cell>
          <cell r="C194">
            <v>165240.82741131473</v>
          </cell>
          <cell r="D194">
            <v>3101.1957424754983</v>
          </cell>
          <cell r="E194">
            <v>0</v>
          </cell>
          <cell r="F194">
            <v>3101.1957424754983</v>
          </cell>
          <cell r="G194">
            <v>2137.2909159094957</v>
          </cell>
          <cell r="H194">
            <v>963.90482656600273</v>
          </cell>
        </row>
        <row r="195">
          <cell r="A195">
            <v>178</v>
          </cell>
          <cell r="C195">
            <v>163103.53649540525</v>
          </cell>
          <cell r="D195">
            <v>3101.1957424754983</v>
          </cell>
          <cell r="E195">
            <v>0</v>
          </cell>
          <cell r="F195">
            <v>3101.1957424754983</v>
          </cell>
          <cell r="G195">
            <v>2149.7584462523009</v>
          </cell>
          <cell r="H195">
            <v>951.43729622319734</v>
          </cell>
        </row>
        <row r="196">
          <cell r="A196">
            <v>179</v>
          </cell>
          <cell r="C196">
            <v>160953.77804915296</v>
          </cell>
          <cell r="D196">
            <v>3101.1957424754983</v>
          </cell>
          <cell r="E196">
            <v>0</v>
          </cell>
          <cell r="F196">
            <v>3101.1957424754983</v>
          </cell>
          <cell r="G196">
            <v>2162.2987038554393</v>
          </cell>
          <cell r="H196">
            <v>938.89703862005899</v>
          </cell>
        </row>
        <row r="197">
          <cell r="A197">
            <v>180</v>
          </cell>
          <cell r="C197">
            <v>158791.47934529753</v>
          </cell>
          <cell r="D197">
            <v>3101.1957424754983</v>
          </cell>
          <cell r="E197">
            <v>0</v>
          </cell>
          <cell r="F197">
            <v>3101.1957424754983</v>
          </cell>
          <cell r="G197">
            <v>2174.9121129612627</v>
          </cell>
          <cell r="H197">
            <v>926.2836295142356</v>
          </cell>
        </row>
        <row r="198">
          <cell r="A198">
            <v>181</v>
          </cell>
          <cell r="C198">
            <v>156616.56723233627</v>
          </cell>
          <cell r="D198">
            <v>3101.1957424754983</v>
          </cell>
          <cell r="E198">
            <v>0</v>
          </cell>
          <cell r="F198">
            <v>3101.1957424754983</v>
          </cell>
          <cell r="G198">
            <v>2187.59910028687</v>
          </cell>
          <cell r="H198">
            <v>913.59664218862827</v>
          </cell>
        </row>
        <row r="199">
          <cell r="A199">
            <v>182</v>
          </cell>
          <cell r="C199">
            <v>154428.9681320494</v>
          </cell>
          <cell r="D199">
            <v>3101.1957424754983</v>
          </cell>
          <cell r="E199">
            <v>0</v>
          </cell>
          <cell r="F199">
            <v>3101.1957424754983</v>
          </cell>
          <cell r="G199">
            <v>2200.3600950385435</v>
          </cell>
          <cell r="H199">
            <v>900.8356474369549</v>
          </cell>
        </row>
        <row r="200">
          <cell r="A200">
            <v>183</v>
          </cell>
          <cell r="C200">
            <v>152228.60803701085</v>
          </cell>
          <cell r="D200">
            <v>3101.1957424754983</v>
          </cell>
          <cell r="E200">
            <v>0</v>
          </cell>
          <cell r="F200">
            <v>3101.1957424754983</v>
          </cell>
          <cell r="G200">
            <v>2213.1955289262683</v>
          </cell>
          <cell r="H200">
            <v>888.00021354923001</v>
          </cell>
        </row>
        <row r="201">
          <cell r="A201">
            <v>184</v>
          </cell>
          <cell r="C201">
            <v>150015.41250808458</v>
          </cell>
          <cell r="D201">
            <v>3101.1957424754983</v>
          </cell>
          <cell r="E201">
            <v>0</v>
          </cell>
          <cell r="F201">
            <v>3101.1957424754983</v>
          </cell>
          <cell r="G201">
            <v>2226.105836178338</v>
          </cell>
          <cell r="H201">
            <v>875.08990629716016</v>
          </cell>
        </row>
        <row r="202">
          <cell r="A202">
            <v>185</v>
          </cell>
          <cell r="C202">
            <v>147789.30667190623</v>
          </cell>
          <cell r="D202">
            <v>3101.1957424754983</v>
          </cell>
          <cell r="E202">
            <v>0</v>
          </cell>
          <cell r="F202">
            <v>3101.1957424754983</v>
          </cell>
          <cell r="G202">
            <v>2239.0914535560451</v>
          </cell>
          <cell r="H202">
            <v>862.1042889194531</v>
          </cell>
        </row>
        <row r="203">
          <cell r="A203">
            <v>186</v>
          </cell>
          <cell r="C203">
            <v>145550.21521835017</v>
          </cell>
          <cell r="D203">
            <v>3101.1957424754983</v>
          </cell>
          <cell r="E203">
            <v>0</v>
          </cell>
          <cell r="F203">
            <v>3101.1957424754983</v>
          </cell>
          <cell r="G203">
            <v>2252.1528203684557</v>
          </cell>
          <cell r="H203">
            <v>849.04292210704273</v>
          </cell>
        </row>
        <row r="204">
          <cell r="A204">
            <v>187</v>
          </cell>
          <cell r="C204">
            <v>143298.06239798173</v>
          </cell>
          <cell r="D204">
            <v>3101.1957424754983</v>
          </cell>
          <cell r="E204">
            <v>0</v>
          </cell>
          <cell r="F204">
            <v>3101.1957424754983</v>
          </cell>
          <cell r="G204">
            <v>2265.2903784872715</v>
          </cell>
          <cell r="H204">
            <v>835.90536398822678</v>
          </cell>
        </row>
        <row r="205">
          <cell r="A205">
            <v>188</v>
          </cell>
          <cell r="C205">
            <v>141032.77201949447</v>
          </cell>
          <cell r="D205">
            <v>3101.1957424754983</v>
          </cell>
          <cell r="E205">
            <v>0</v>
          </cell>
          <cell r="F205">
            <v>3101.1957424754983</v>
          </cell>
          <cell r="G205">
            <v>2278.5045723617804</v>
          </cell>
          <cell r="H205">
            <v>822.69117011371782</v>
          </cell>
        </row>
        <row r="206">
          <cell r="A206">
            <v>189</v>
          </cell>
          <cell r="C206">
            <v>138754.26744713268</v>
          </cell>
          <cell r="D206">
            <v>3101.1957424754983</v>
          </cell>
          <cell r="E206">
            <v>0</v>
          </cell>
          <cell r="F206">
            <v>3101.1957424754983</v>
          </cell>
          <cell r="G206">
            <v>2291.795849033891</v>
          </cell>
          <cell r="H206">
            <v>809.39989344160733</v>
          </cell>
        </row>
        <row r="207">
          <cell r="A207">
            <v>190</v>
          </cell>
          <cell r="C207">
            <v>136462.47159809878</v>
          </cell>
          <cell r="D207">
            <v>3101.1957424754983</v>
          </cell>
          <cell r="E207">
            <v>0</v>
          </cell>
          <cell r="F207">
            <v>3101.1957424754983</v>
          </cell>
          <cell r="G207">
            <v>2305.1646581532555</v>
          </cell>
          <cell r="H207">
            <v>796.03108432224292</v>
          </cell>
        </row>
        <row r="208">
          <cell r="A208">
            <v>191</v>
          </cell>
          <cell r="C208">
            <v>134157.30693994553</v>
          </cell>
          <cell r="D208">
            <v>3101.1957424754983</v>
          </cell>
          <cell r="E208">
            <v>0</v>
          </cell>
          <cell r="F208">
            <v>3101.1957424754983</v>
          </cell>
          <cell r="G208">
            <v>2318.6114519924827</v>
          </cell>
          <cell r="H208">
            <v>782.58429048301559</v>
          </cell>
        </row>
        <row r="209">
          <cell r="A209">
            <v>192</v>
          </cell>
          <cell r="C209">
            <v>131838.69548795305</v>
          </cell>
          <cell r="D209">
            <v>3101.1957424754983</v>
          </cell>
          <cell r="E209">
            <v>0</v>
          </cell>
          <cell r="F209">
            <v>3101.1957424754983</v>
          </cell>
          <cell r="G209">
            <v>2332.1366854624389</v>
          </cell>
          <cell r="H209">
            <v>769.05905701305949</v>
          </cell>
        </row>
        <row r="210">
          <cell r="A210">
            <v>193</v>
          </cell>
          <cell r="C210">
            <v>129506.55880249062</v>
          </cell>
          <cell r="D210">
            <v>3101.1957424754983</v>
          </cell>
          <cell r="E210">
            <v>0</v>
          </cell>
          <cell r="F210">
            <v>3101.1957424754983</v>
          </cell>
          <cell r="G210">
            <v>2345.7408161276362</v>
          </cell>
          <cell r="H210">
            <v>755.45492634786206</v>
          </cell>
        </row>
        <row r="211">
          <cell r="A211">
            <v>194</v>
          </cell>
          <cell r="C211">
            <v>127160.81798636298</v>
          </cell>
          <cell r="D211">
            <v>3101.1957424754983</v>
          </cell>
          <cell r="E211">
            <v>0</v>
          </cell>
          <cell r="F211">
            <v>3101.1957424754983</v>
          </cell>
          <cell r="G211">
            <v>2359.424304221714</v>
          </cell>
          <cell r="H211">
            <v>741.77143825378414</v>
          </cell>
        </row>
        <row r="212">
          <cell r="A212">
            <v>195</v>
          </cell>
          <cell r="C212">
            <v>124801.39368214126</v>
          </cell>
          <cell r="D212">
            <v>3101.1957424754983</v>
          </cell>
          <cell r="E212">
            <v>0</v>
          </cell>
          <cell r="F212">
            <v>3101.1957424754983</v>
          </cell>
          <cell r="G212">
            <v>2373.1876126630077</v>
          </cell>
          <cell r="H212">
            <v>728.00812981249067</v>
          </cell>
        </row>
        <row r="213">
          <cell r="A213">
            <v>196</v>
          </cell>
          <cell r="C213">
            <v>122428.20606947826</v>
          </cell>
          <cell r="D213">
            <v>3101.1957424754983</v>
          </cell>
          <cell r="E213">
            <v>0</v>
          </cell>
          <cell r="F213">
            <v>3101.1957424754983</v>
          </cell>
          <cell r="G213">
            <v>2387.0312070702084</v>
          </cell>
          <cell r="H213">
            <v>714.16453540528983</v>
          </cell>
        </row>
        <row r="214">
          <cell r="A214">
            <v>197</v>
          </cell>
          <cell r="C214">
            <v>120041.17486240805</v>
          </cell>
          <cell r="D214">
            <v>3101.1957424754983</v>
          </cell>
          <cell r="E214">
            <v>0</v>
          </cell>
          <cell r="F214">
            <v>3101.1957424754983</v>
          </cell>
          <cell r="G214">
            <v>2400.9555557781177</v>
          </cell>
          <cell r="H214">
            <v>700.24018669738041</v>
          </cell>
        </row>
        <row r="215">
          <cell r="A215">
            <v>198</v>
          </cell>
          <cell r="C215">
            <v>117640.21930662994</v>
          </cell>
          <cell r="D215">
            <v>3101.1957424754983</v>
          </cell>
          <cell r="E215">
            <v>0</v>
          </cell>
          <cell r="F215">
            <v>3101.1957424754983</v>
          </cell>
          <cell r="G215">
            <v>2414.9611298534901</v>
          </cell>
          <cell r="H215">
            <v>686.23461262200806</v>
          </cell>
        </row>
        <row r="216">
          <cell r="A216">
            <v>199</v>
          </cell>
          <cell r="C216">
            <v>115225.25817677645</v>
          </cell>
          <cell r="D216">
            <v>3101.1957424754983</v>
          </cell>
          <cell r="E216">
            <v>0</v>
          </cell>
          <cell r="F216">
            <v>3101.1957424754983</v>
          </cell>
          <cell r="G216">
            <v>2429.048403110969</v>
          </cell>
          <cell r="H216">
            <v>672.14733936452933</v>
          </cell>
        </row>
        <row r="217">
          <cell r="A217">
            <v>200</v>
          </cell>
          <cell r="C217">
            <v>112796.20977366548</v>
          </cell>
          <cell r="D217">
            <v>3101.1957424754983</v>
          </cell>
          <cell r="E217">
            <v>0</v>
          </cell>
          <cell r="F217">
            <v>3101.1957424754983</v>
          </cell>
          <cell r="G217">
            <v>2443.2178521291162</v>
          </cell>
          <cell r="H217">
            <v>657.97789034638208</v>
          </cell>
        </row>
        <row r="218">
          <cell r="A218">
            <v>201</v>
          </cell>
          <cell r="C218">
            <v>110352.99192153636</v>
          </cell>
          <cell r="D218">
            <v>3101.1957424754983</v>
          </cell>
          <cell r="E218">
            <v>0</v>
          </cell>
          <cell r="F218">
            <v>3101.1957424754983</v>
          </cell>
          <cell r="G218">
            <v>2457.469956266536</v>
          </cell>
          <cell r="H218">
            <v>643.72578620896218</v>
          </cell>
        </row>
        <row r="219">
          <cell r="A219">
            <v>202</v>
          </cell>
          <cell r="C219">
            <v>107895.52196526983</v>
          </cell>
          <cell r="D219">
            <v>3101.1957424754983</v>
          </cell>
          <cell r="E219">
            <v>0</v>
          </cell>
          <cell r="F219">
            <v>3101.1957424754983</v>
          </cell>
          <cell r="G219">
            <v>2471.8051976780907</v>
          </cell>
          <cell r="H219">
            <v>629.39054479740741</v>
          </cell>
        </row>
        <row r="220">
          <cell r="A220">
            <v>203</v>
          </cell>
          <cell r="C220">
            <v>105423.71676759174</v>
          </cell>
          <cell r="D220">
            <v>3101.1957424754983</v>
          </cell>
          <cell r="E220">
            <v>0</v>
          </cell>
          <cell r="F220">
            <v>3101.1957424754983</v>
          </cell>
          <cell r="G220">
            <v>2486.2240613312129</v>
          </cell>
          <cell r="H220">
            <v>614.9716811442853</v>
          </cell>
        </row>
        <row r="221">
          <cell r="A221">
            <v>204</v>
          </cell>
          <cell r="C221">
            <v>102937.49270626053</v>
          </cell>
          <cell r="D221">
            <v>3101.1957424754983</v>
          </cell>
          <cell r="E221">
            <v>0</v>
          </cell>
          <cell r="F221">
            <v>3101.1957424754983</v>
          </cell>
          <cell r="G221">
            <v>2500.7270350223116</v>
          </cell>
          <cell r="H221">
            <v>600.46870745318654</v>
          </cell>
        </row>
        <row r="222">
          <cell r="A222">
            <v>205</v>
          </cell>
          <cell r="C222">
            <v>100436.76567123822</v>
          </cell>
          <cell r="D222">
            <v>3101.1957424754983</v>
          </cell>
          <cell r="E222">
            <v>0</v>
          </cell>
          <cell r="F222">
            <v>3101.1957424754983</v>
          </cell>
          <cell r="G222">
            <v>2515.3146093932755</v>
          </cell>
          <cell r="H222">
            <v>585.88113308222296</v>
          </cell>
        </row>
        <row r="223">
          <cell r="A223">
            <v>206</v>
          </cell>
          <cell r="C223">
            <v>97921.451061844942</v>
          </cell>
          <cell r="D223">
            <v>3101.1957424754983</v>
          </cell>
          <cell r="E223">
            <v>0</v>
          </cell>
          <cell r="F223">
            <v>3101.1957424754983</v>
          </cell>
          <cell r="G223">
            <v>2529.9872779480693</v>
          </cell>
          <cell r="H223">
            <v>571.20846452742887</v>
          </cell>
        </row>
        <row r="224">
          <cell r="A224">
            <v>207</v>
          </cell>
          <cell r="C224">
            <v>95391.463783896877</v>
          </cell>
          <cell r="D224">
            <v>3101.1957424754983</v>
          </cell>
          <cell r="E224">
            <v>0</v>
          </cell>
          <cell r="F224">
            <v>3101.1957424754983</v>
          </cell>
          <cell r="G224">
            <v>2544.7455370694333</v>
          </cell>
          <cell r="H224">
            <v>556.45020540606515</v>
          </cell>
        </row>
        <row r="225">
          <cell r="A225">
            <v>208</v>
          </cell>
          <cell r="C225">
            <v>92846.71824682744</v>
          </cell>
          <cell r="D225">
            <v>3101.1957424754983</v>
          </cell>
          <cell r="E225">
            <v>0</v>
          </cell>
          <cell r="F225">
            <v>3101.1957424754983</v>
          </cell>
          <cell r="G225">
            <v>2559.5898860356715</v>
          </cell>
          <cell r="H225">
            <v>541.60585643982677</v>
          </cell>
        </row>
        <row r="226">
          <cell r="A226">
            <v>209</v>
          </cell>
          <cell r="C226">
            <v>90287.128360791772</v>
          </cell>
          <cell r="D226">
            <v>3101.1957424754983</v>
          </cell>
          <cell r="E226">
            <v>0</v>
          </cell>
          <cell r="F226">
            <v>3101.1957424754983</v>
          </cell>
          <cell r="G226">
            <v>2574.520827037546</v>
          </cell>
          <cell r="H226">
            <v>526.67491543795211</v>
          </cell>
        </row>
        <row r="227">
          <cell r="A227">
            <v>210</v>
          </cell>
          <cell r="C227">
            <v>87712.607533754228</v>
          </cell>
          <cell r="D227">
            <v>3101.1957424754983</v>
          </cell>
          <cell r="E227">
            <v>0</v>
          </cell>
          <cell r="F227">
            <v>3101.1957424754983</v>
          </cell>
          <cell r="G227">
            <v>2589.5388651952653</v>
          </cell>
          <cell r="H227">
            <v>511.656877280233</v>
          </cell>
        </row>
        <row r="228">
          <cell r="A228">
            <v>211</v>
          </cell>
          <cell r="C228">
            <v>85123.068668558961</v>
          </cell>
          <cell r="D228">
            <v>3101.1957424754983</v>
          </cell>
          <cell r="E228">
            <v>0</v>
          </cell>
          <cell r="F228">
            <v>3101.1957424754983</v>
          </cell>
          <cell r="G228">
            <v>2604.6445085755709</v>
          </cell>
          <cell r="H228">
            <v>496.55123389992735</v>
          </cell>
        </row>
        <row r="229">
          <cell r="A229">
            <v>212</v>
          </cell>
          <cell r="C229">
            <v>82518.424159983391</v>
          </cell>
          <cell r="D229">
            <v>3101.1957424754983</v>
          </cell>
          <cell r="E229">
            <v>0</v>
          </cell>
          <cell r="F229">
            <v>3101.1957424754983</v>
          </cell>
          <cell r="G229">
            <v>2619.8382682089286</v>
          </cell>
          <cell r="H229">
            <v>481.35747426656985</v>
          </cell>
        </row>
        <row r="230">
          <cell r="A230">
            <v>213</v>
          </cell>
          <cell r="C230">
            <v>79898.585891774463</v>
          </cell>
          <cell r="D230">
            <v>3101.1957424754983</v>
          </cell>
          <cell r="E230">
            <v>0</v>
          </cell>
          <cell r="F230">
            <v>3101.1957424754983</v>
          </cell>
          <cell r="G230">
            <v>2635.1206581068136</v>
          </cell>
          <cell r="H230">
            <v>466.07508436868443</v>
          </cell>
        </row>
        <row r="231">
          <cell r="A231">
            <v>214</v>
          </cell>
          <cell r="C231">
            <v>77263.465233667652</v>
          </cell>
          <cell r="D231">
            <v>3101.1957424754983</v>
          </cell>
          <cell r="E231">
            <v>0</v>
          </cell>
          <cell r="F231">
            <v>3101.1957424754983</v>
          </cell>
          <cell r="G231">
            <v>2650.4921952791037</v>
          </cell>
          <cell r="H231">
            <v>450.70354719639471</v>
          </cell>
        </row>
        <row r="232">
          <cell r="A232">
            <v>215</v>
          </cell>
          <cell r="C232">
            <v>74612.973038388547</v>
          </cell>
          <cell r="D232">
            <v>3101.1957424754983</v>
          </cell>
          <cell r="E232">
            <v>0</v>
          </cell>
          <cell r="F232">
            <v>3101.1957424754983</v>
          </cell>
          <cell r="G232">
            <v>2665.953399751565</v>
          </cell>
          <cell r="H232">
            <v>435.24234272393323</v>
          </cell>
        </row>
        <row r="233">
          <cell r="A233">
            <v>216</v>
          </cell>
          <cell r="C233">
            <v>71947.019638636979</v>
          </cell>
          <cell r="D233">
            <v>3101.1957424754983</v>
          </cell>
          <cell r="E233">
            <v>0</v>
          </cell>
          <cell r="F233">
            <v>3101.1957424754983</v>
          </cell>
          <cell r="G233">
            <v>2681.5047945834494</v>
          </cell>
          <cell r="H233">
            <v>419.69094789204905</v>
          </cell>
        </row>
        <row r="234">
          <cell r="A234">
            <v>217</v>
          </cell>
          <cell r="C234">
            <v>69265.514844053527</v>
          </cell>
          <cell r="D234">
            <v>3101.1957424754983</v>
          </cell>
          <cell r="E234">
            <v>0</v>
          </cell>
          <cell r="F234">
            <v>3101.1957424754983</v>
          </cell>
          <cell r="G234">
            <v>2697.1469058851862</v>
          </cell>
          <cell r="H234">
            <v>404.04883659031225</v>
          </cell>
        </row>
        <row r="235">
          <cell r="A235">
            <v>218</v>
          </cell>
          <cell r="C235">
            <v>66568.367938168347</v>
          </cell>
          <cell r="D235">
            <v>3101.1957424754983</v>
          </cell>
          <cell r="E235">
            <v>0</v>
          </cell>
          <cell r="F235">
            <v>3101.1957424754983</v>
          </cell>
          <cell r="G235">
            <v>2712.8802628361827</v>
          </cell>
          <cell r="H235">
            <v>388.31547963931536</v>
          </cell>
        </row>
        <row r="236">
          <cell r="A236">
            <v>219</v>
          </cell>
          <cell r="C236">
            <v>63855.487675332166</v>
          </cell>
          <cell r="D236">
            <v>3101.1957424754983</v>
          </cell>
          <cell r="E236">
            <v>0</v>
          </cell>
          <cell r="F236">
            <v>3101.1957424754983</v>
          </cell>
          <cell r="G236">
            <v>2728.7053977027272</v>
          </cell>
          <cell r="H236">
            <v>372.49034477277104</v>
          </cell>
        </row>
        <row r="237">
          <cell r="A237">
            <v>220</v>
          </cell>
          <cell r="C237">
            <v>61126.782277629442</v>
          </cell>
          <cell r="D237">
            <v>3101.1957424754983</v>
          </cell>
          <cell r="E237">
            <v>0</v>
          </cell>
          <cell r="F237">
            <v>3101.1957424754983</v>
          </cell>
          <cell r="G237">
            <v>2744.6228458559931</v>
          </cell>
          <cell r="H237">
            <v>356.57289661950512</v>
          </cell>
        </row>
        <row r="238">
          <cell r="A238">
            <v>221</v>
          </cell>
          <cell r="C238">
            <v>58382.159431773449</v>
          </cell>
          <cell r="D238">
            <v>3101.1957424754983</v>
          </cell>
          <cell r="E238">
            <v>0</v>
          </cell>
          <cell r="F238">
            <v>3101.1957424754983</v>
          </cell>
          <cell r="G238">
            <v>2760.6331457901533</v>
          </cell>
          <cell r="H238">
            <v>340.56259668534511</v>
          </cell>
        </row>
        <row r="239">
          <cell r="A239">
            <v>222</v>
          </cell>
          <cell r="C239">
            <v>55621.526285983295</v>
          </cell>
          <cell r="D239">
            <v>3101.1957424754983</v>
          </cell>
          <cell r="E239">
            <v>0</v>
          </cell>
          <cell r="F239">
            <v>3101.1957424754983</v>
          </cell>
          <cell r="G239">
            <v>2776.7368391405957</v>
          </cell>
          <cell r="H239">
            <v>324.45890333490257</v>
          </cell>
        </row>
        <row r="240">
          <cell r="A240">
            <v>223</v>
          </cell>
          <cell r="C240">
            <v>52844.789446842697</v>
          </cell>
          <cell r="D240">
            <v>3101.1957424754983</v>
          </cell>
          <cell r="E240">
            <v>0</v>
          </cell>
          <cell r="F240">
            <v>3101.1957424754983</v>
          </cell>
          <cell r="G240">
            <v>2792.9344707022492</v>
          </cell>
          <cell r="H240">
            <v>308.26127177324912</v>
          </cell>
        </row>
        <row r="241">
          <cell r="A241">
            <v>224</v>
          </cell>
          <cell r="C241">
            <v>50051.85497614045</v>
          </cell>
          <cell r="D241">
            <v>3101.1957424754983</v>
          </cell>
          <cell r="E241">
            <v>0</v>
          </cell>
          <cell r="F241">
            <v>3101.1957424754983</v>
          </cell>
          <cell r="G241">
            <v>2809.2265884480121</v>
          </cell>
          <cell r="H241">
            <v>291.96915402748601</v>
          </cell>
        </row>
        <row r="242">
          <cell r="A242">
            <v>225</v>
          </cell>
          <cell r="C242">
            <v>47242.628387692435</v>
          </cell>
          <cell r="D242">
            <v>3101.1957424754983</v>
          </cell>
          <cell r="E242">
            <v>0</v>
          </cell>
          <cell r="F242">
            <v>3101.1957424754983</v>
          </cell>
          <cell r="G242">
            <v>2825.6137435472924</v>
          </cell>
          <cell r="H242">
            <v>275.58199892820591</v>
          </cell>
        </row>
        <row r="243">
          <cell r="A243">
            <v>226</v>
          </cell>
          <cell r="C243">
            <v>44417.014644145143</v>
          </cell>
          <cell r="D243">
            <v>3101.1957424754983</v>
          </cell>
          <cell r="E243">
            <v>0</v>
          </cell>
          <cell r="F243">
            <v>3101.1957424754983</v>
          </cell>
          <cell r="G243">
            <v>2842.0964903846516</v>
          </cell>
          <cell r="H243">
            <v>259.09925209084668</v>
          </cell>
        </row>
        <row r="244">
          <cell r="A244">
            <v>227</v>
          </cell>
          <cell r="C244">
            <v>41574.918153760489</v>
          </cell>
          <cell r="D244">
            <v>3101.1957424754983</v>
          </cell>
          <cell r="E244">
            <v>0</v>
          </cell>
          <cell r="F244">
            <v>3101.1957424754983</v>
          </cell>
          <cell r="G244">
            <v>2858.6753865785622</v>
          </cell>
          <cell r="H244">
            <v>242.52035589693619</v>
          </cell>
        </row>
        <row r="245">
          <cell r="A245">
            <v>228</v>
          </cell>
          <cell r="C245">
            <v>38716.242767181924</v>
          </cell>
          <cell r="D245">
            <v>3101.1957424754983</v>
          </cell>
          <cell r="E245">
            <v>0</v>
          </cell>
          <cell r="F245">
            <v>3101.1957424754983</v>
          </cell>
          <cell r="G245">
            <v>2875.3509930002701</v>
          </cell>
          <cell r="H245">
            <v>225.8447494752279</v>
          </cell>
        </row>
        <row r="246">
          <cell r="A246">
            <v>229</v>
          </cell>
          <cell r="C246">
            <v>35840.891774181655</v>
          </cell>
          <cell r="D246">
            <v>3101.1957424754983</v>
          </cell>
          <cell r="E246">
            <v>0</v>
          </cell>
          <cell r="F246">
            <v>3101.1957424754983</v>
          </cell>
          <cell r="G246">
            <v>2892.123873792772</v>
          </cell>
          <cell r="H246">
            <v>209.07186868272632</v>
          </cell>
        </row>
        <row r="247">
          <cell r="A247">
            <v>230</v>
          </cell>
          <cell r="C247">
            <v>32948.767900388884</v>
          </cell>
          <cell r="D247">
            <v>3101.1957424754983</v>
          </cell>
          <cell r="E247">
            <v>0</v>
          </cell>
          <cell r="F247">
            <v>3101.1957424754983</v>
          </cell>
          <cell r="G247">
            <v>2908.9945963898963</v>
          </cell>
          <cell r="H247">
            <v>192.20114608560183</v>
          </cell>
        </row>
        <row r="248">
          <cell r="A248">
            <v>231</v>
          </cell>
          <cell r="C248">
            <v>30039.773303998987</v>
          </cell>
          <cell r="D248">
            <v>3101.1957424754983</v>
          </cell>
          <cell r="E248">
            <v>0</v>
          </cell>
          <cell r="F248">
            <v>3101.1957424754983</v>
          </cell>
          <cell r="G248">
            <v>2925.9637315355039</v>
          </cell>
          <cell r="H248">
            <v>175.2320109399941</v>
          </cell>
        </row>
        <row r="249">
          <cell r="A249">
            <v>232</v>
          </cell>
          <cell r="C249">
            <v>27113.809572463484</v>
          </cell>
          <cell r="D249">
            <v>3101.1957424754983</v>
          </cell>
          <cell r="E249">
            <v>0</v>
          </cell>
          <cell r="F249">
            <v>3101.1957424754983</v>
          </cell>
          <cell r="G249">
            <v>2943.0318533027944</v>
          </cell>
          <cell r="H249">
            <v>158.16388917270368</v>
          </cell>
        </row>
        <row r="250">
          <cell r="A250">
            <v>233</v>
          </cell>
          <cell r="C250">
            <v>24170.777719160691</v>
          </cell>
          <cell r="D250">
            <v>3101.1957424754983</v>
          </cell>
          <cell r="E250">
            <v>0</v>
          </cell>
          <cell r="F250">
            <v>3101.1957424754983</v>
          </cell>
          <cell r="G250">
            <v>2960.1995391137275</v>
          </cell>
          <cell r="H250">
            <v>140.99620336177071</v>
          </cell>
        </row>
        <row r="251">
          <cell r="A251">
            <v>234</v>
          </cell>
          <cell r="C251">
            <v>21210.578180046963</v>
          </cell>
          <cell r="D251">
            <v>3101.1957424754983</v>
          </cell>
          <cell r="E251">
            <v>0</v>
          </cell>
          <cell r="F251">
            <v>3101.1957424754983</v>
          </cell>
          <cell r="G251">
            <v>2977.4673697585577</v>
          </cell>
          <cell r="H251">
            <v>123.72837271694063</v>
          </cell>
        </row>
        <row r="252">
          <cell r="A252">
            <v>235</v>
          </cell>
          <cell r="C252">
            <v>18233.110810288406</v>
          </cell>
          <cell r="D252">
            <v>3101.1957424754983</v>
          </cell>
          <cell r="E252">
            <v>0</v>
          </cell>
          <cell r="F252">
            <v>3101.1957424754983</v>
          </cell>
          <cell r="G252">
            <v>2994.8359294154825</v>
          </cell>
          <cell r="H252">
            <v>106.35981306001571</v>
          </cell>
        </row>
        <row r="253">
          <cell r="A253">
            <v>236</v>
          </cell>
          <cell r="C253">
            <v>15238.274880872923</v>
          </cell>
          <cell r="D253">
            <v>3101.1957424754983</v>
          </cell>
          <cell r="E253">
            <v>0</v>
          </cell>
          <cell r="F253">
            <v>3101.1957424754983</v>
          </cell>
          <cell r="G253">
            <v>3012.3058056704062</v>
          </cell>
          <cell r="H253">
            <v>88.889936805092063</v>
          </cell>
        </row>
        <row r="254">
          <cell r="A254">
            <v>237</v>
          </cell>
          <cell r="C254">
            <v>12225.969075202516</v>
          </cell>
          <cell r="D254">
            <v>3101.1957424754983</v>
          </cell>
          <cell r="E254">
            <v>0</v>
          </cell>
          <cell r="F254">
            <v>3101.1957424754983</v>
          </cell>
          <cell r="G254">
            <v>3029.8775895368171</v>
          </cell>
          <cell r="H254">
            <v>71.318152938681351</v>
          </cell>
        </row>
        <row r="255">
          <cell r="A255">
            <v>238</v>
          </cell>
          <cell r="C255">
            <v>9196.0914856657</v>
          </cell>
          <cell r="D255">
            <v>3101.1957424754983</v>
          </cell>
          <cell r="E255">
            <v>0</v>
          </cell>
          <cell r="F255">
            <v>3101.1957424754983</v>
          </cell>
          <cell r="G255">
            <v>3047.5518754757818</v>
          </cell>
          <cell r="H255">
            <v>53.643866999716586</v>
          </cell>
        </row>
        <row r="256">
          <cell r="A256">
            <v>239</v>
          </cell>
          <cell r="C256">
            <v>6148.5396101899187</v>
          </cell>
          <cell r="D256">
            <v>3101.1957424754983</v>
          </cell>
          <cell r="E256">
            <v>0</v>
          </cell>
          <cell r="F256">
            <v>3101.1957424754983</v>
          </cell>
          <cell r="G256">
            <v>3065.3292614160569</v>
          </cell>
          <cell r="H256">
            <v>35.866481059441192</v>
          </cell>
        </row>
        <row r="257">
          <cell r="A257">
            <v>240</v>
          </cell>
          <cell r="C257">
            <v>3083.2103487738618</v>
          </cell>
          <cell r="D257">
            <v>3101.1957424754983</v>
          </cell>
          <cell r="E257">
            <v>0</v>
          </cell>
          <cell r="F257">
            <v>3083.2103487738618</v>
          </cell>
          <cell r="G257">
            <v>3065.224955072681</v>
          </cell>
          <cell r="H257">
            <v>17.985393701180865</v>
          </cell>
        </row>
        <row r="258">
          <cell r="A258">
            <v>241</v>
          </cell>
          <cell r="C258">
            <v>0</v>
          </cell>
          <cell r="D258">
            <v>3101.1957424754983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</row>
        <row r="259">
          <cell r="A259">
            <v>242</v>
          </cell>
          <cell r="C259">
            <v>0</v>
          </cell>
          <cell r="D259">
            <v>3101.1957424754983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</row>
        <row r="260">
          <cell r="A260">
            <v>243</v>
          </cell>
          <cell r="C260">
            <v>0</v>
          </cell>
          <cell r="D260">
            <v>3101.1957424754983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</row>
        <row r="261">
          <cell r="A261">
            <v>244</v>
          </cell>
          <cell r="C261">
            <v>0</v>
          </cell>
          <cell r="D261">
            <v>3101.1957424754983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</row>
        <row r="262">
          <cell r="A262">
            <v>245</v>
          </cell>
          <cell r="C262">
            <v>0</v>
          </cell>
          <cell r="D262">
            <v>3101.1957424754983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</row>
        <row r="263">
          <cell r="A263">
            <v>246</v>
          </cell>
          <cell r="C263">
            <v>0</v>
          </cell>
          <cell r="D263">
            <v>3101.1957424754983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</row>
        <row r="264">
          <cell r="A264">
            <v>247</v>
          </cell>
          <cell r="C264">
            <v>0</v>
          </cell>
          <cell r="D264">
            <v>3101.1957424754983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</row>
        <row r="265">
          <cell r="A265">
            <v>248</v>
          </cell>
          <cell r="C265">
            <v>0</v>
          </cell>
          <cell r="D265">
            <v>3101.1957424754983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</row>
        <row r="266">
          <cell r="A266">
            <v>249</v>
          </cell>
          <cell r="C266">
            <v>0</v>
          </cell>
          <cell r="D266">
            <v>3101.1957424754983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</row>
        <row r="267">
          <cell r="A267">
            <v>250</v>
          </cell>
          <cell r="C267">
            <v>0</v>
          </cell>
          <cell r="D267">
            <v>3101.1957424754983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</row>
        <row r="268">
          <cell r="A268">
            <v>251</v>
          </cell>
          <cell r="C268">
            <v>0</v>
          </cell>
          <cell r="D268">
            <v>3101.1957424754983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A269">
            <v>252</v>
          </cell>
          <cell r="C269">
            <v>0</v>
          </cell>
          <cell r="D269">
            <v>3101.1957424754983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</row>
        <row r="270">
          <cell r="A270">
            <v>253</v>
          </cell>
          <cell r="C270">
            <v>0</v>
          </cell>
          <cell r="D270">
            <v>3101.1957424754983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</row>
        <row r="271">
          <cell r="A271">
            <v>254</v>
          </cell>
          <cell r="C271">
            <v>0</v>
          </cell>
          <cell r="D271">
            <v>3101.1957424754983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</row>
        <row r="272">
          <cell r="A272">
            <v>255</v>
          </cell>
          <cell r="C272">
            <v>0</v>
          </cell>
          <cell r="D272">
            <v>3101.1957424754983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</row>
        <row r="273">
          <cell r="A273">
            <v>256</v>
          </cell>
          <cell r="C273">
            <v>0</v>
          </cell>
          <cell r="D273">
            <v>3101.1957424754983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</row>
        <row r="274">
          <cell r="A274">
            <v>257</v>
          </cell>
          <cell r="C274">
            <v>0</v>
          </cell>
          <cell r="D274">
            <v>3101.1957424754983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</row>
        <row r="275">
          <cell r="A275">
            <v>258</v>
          </cell>
          <cell r="C275">
            <v>0</v>
          </cell>
          <cell r="D275">
            <v>3101.1957424754983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</row>
        <row r="276">
          <cell r="A276">
            <v>259</v>
          </cell>
          <cell r="C276">
            <v>0</v>
          </cell>
          <cell r="D276">
            <v>3101.1957424754983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</row>
        <row r="277">
          <cell r="A277">
            <v>260</v>
          </cell>
          <cell r="C277">
            <v>0</v>
          </cell>
          <cell r="D277">
            <v>3101.1957424754983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</row>
        <row r="278">
          <cell r="A278">
            <v>261</v>
          </cell>
          <cell r="C278">
            <v>0</v>
          </cell>
          <cell r="D278">
            <v>3101.1957424754983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</row>
        <row r="279">
          <cell r="A279">
            <v>262</v>
          </cell>
          <cell r="C279">
            <v>0</v>
          </cell>
          <cell r="D279">
            <v>3101.1957424754983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</row>
        <row r="280">
          <cell r="A280">
            <v>263</v>
          </cell>
          <cell r="C280">
            <v>0</v>
          </cell>
          <cell r="D280">
            <v>3101.1957424754983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</row>
        <row r="281">
          <cell r="A281">
            <v>264</v>
          </cell>
          <cell r="C281">
            <v>0</v>
          </cell>
          <cell r="D281">
            <v>3101.1957424754983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</row>
        <row r="282">
          <cell r="A282">
            <v>265</v>
          </cell>
          <cell r="C282">
            <v>0</v>
          </cell>
          <cell r="D282">
            <v>3101.1957424754983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</row>
        <row r="283">
          <cell r="A283">
            <v>266</v>
          </cell>
          <cell r="C283">
            <v>0</v>
          </cell>
          <cell r="D283">
            <v>3101.1957424754983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</row>
        <row r="284">
          <cell r="A284">
            <v>267</v>
          </cell>
          <cell r="C284">
            <v>0</v>
          </cell>
          <cell r="D284">
            <v>3101.1957424754983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</row>
        <row r="285">
          <cell r="A285">
            <v>268</v>
          </cell>
          <cell r="C285">
            <v>0</v>
          </cell>
          <cell r="D285">
            <v>3101.1957424754983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</row>
        <row r="286">
          <cell r="A286">
            <v>269</v>
          </cell>
          <cell r="C286">
            <v>0</v>
          </cell>
          <cell r="D286">
            <v>3101.1957424754983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</row>
        <row r="287">
          <cell r="A287">
            <v>270</v>
          </cell>
          <cell r="C287">
            <v>0</v>
          </cell>
          <cell r="D287">
            <v>3101.1957424754983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</row>
        <row r="288">
          <cell r="A288">
            <v>271</v>
          </cell>
          <cell r="C288">
            <v>0</v>
          </cell>
          <cell r="D288">
            <v>3101.1957424754983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</row>
        <row r="289">
          <cell r="A289">
            <v>272</v>
          </cell>
          <cell r="C289">
            <v>0</v>
          </cell>
          <cell r="D289">
            <v>3101.1957424754983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</row>
        <row r="290">
          <cell r="A290">
            <v>273</v>
          </cell>
          <cell r="C290">
            <v>0</v>
          </cell>
          <cell r="D290">
            <v>3101.1957424754983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</row>
        <row r="291">
          <cell r="A291">
            <v>274</v>
          </cell>
          <cell r="C291">
            <v>0</v>
          </cell>
          <cell r="D291">
            <v>3101.1957424754983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</row>
        <row r="292">
          <cell r="A292">
            <v>275</v>
          </cell>
          <cell r="C292">
            <v>0</v>
          </cell>
          <cell r="D292">
            <v>3101.1957424754983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3">
          <cell r="A293">
            <v>276</v>
          </cell>
          <cell r="C293">
            <v>0</v>
          </cell>
          <cell r="D293">
            <v>3101.1957424754983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</row>
        <row r="294">
          <cell r="A294">
            <v>277</v>
          </cell>
          <cell r="C294">
            <v>0</v>
          </cell>
          <cell r="D294">
            <v>3101.1957424754983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</row>
        <row r="295">
          <cell r="A295">
            <v>278</v>
          </cell>
          <cell r="C295">
            <v>0</v>
          </cell>
          <cell r="D295">
            <v>3101.1957424754983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</row>
        <row r="296">
          <cell r="A296">
            <v>279</v>
          </cell>
          <cell r="C296">
            <v>0</v>
          </cell>
          <cell r="D296">
            <v>3101.1957424754983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</row>
        <row r="297">
          <cell r="A297">
            <v>280</v>
          </cell>
          <cell r="C297">
            <v>0</v>
          </cell>
          <cell r="D297">
            <v>3101.1957424754983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</row>
        <row r="298">
          <cell r="A298">
            <v>281</v>
          </cell>
          <cell r="C298">
            <v>0</v>
          </cell>
          <cell r="D298">
            <v>3101.1957424754983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</row>
        <row r="299">
          <cell r="A299">
            <v>282</v>
          </cell>
          <cell r="C299">
            <v>0</v>
          </cell>
          <cell r="D299">
            <v>3101.1957424754983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</row>
        <row r="300">
          <cell r="A300">
            <v>283</v>
          </cell>
          <cell r="C300">
            <v>0</v>
          </cell>
          <cell r="D300">
            <v>3101.1957424754983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</row>
        <row r="301">
          <cell r="A301">
            <v>284</v>
          </cell>
          <cell r="C301">
            <v>0</v>
          </cell>
          <cell r="D301">
            <v>3101.1957424754983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</row>
        <row r="302">
          <cell r="A302">
            <v>285</v>
          </cell>
          <cell r="C302">
            <v>0</v>
          </cell>
          <cell r="D302">
            <v>3101.1957424754983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</row>
        <row r="303">
          <cell r="A303">
            <v>286</v>
          </cell>
          <cell r="C303">
            <v>0</v>
          </cell>
          <cell r="D303">
            <v>3101.1957424754983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</row>
        <row r="304">
          <cell r="A304">
            <v>287</v>
          </cell>
          <cell r="C304">
            <v>0</v>
          </cell>
          <cell r="D304">
            <v>3101.1957424754983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</row>
        <row r="305">
          <cell r="A305">
            <v>288</v>
          </cell>
          <cell r="C305">
            <v>0</v>
          </cell>
          <cell r="D305">
            <v>3101.1957424754983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</row>
        <row r="306">
          <cell r="A306">
            <v>289</v>
          </cell>
          <cell r="C306">
            <v>0</v>
          </cell>
          <cell r="D306">
            <v>3101.1957424754983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</row>
        <row r="307">
          <cell r="A307">
            <v>290</v>
          </cell>
          <cell r="C307">
            <v>0</v>
          </cell>
          <cell r="D307">
            <v>3101.1957424754983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</row>
        <row r="308">
          <cell r="A308">
            <v>291</v>
          </cell>
          <cell r="C308">
            <v>0</v>
          </cell>
          <cell r="D308">
            <v>3101.1957424754983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</row>
        <row r="309">
          <cell r="A309">
            <v>292</v>
          </cell>
          <cell r="C309">
            <v>0</v>
          </cell>
          <cell r="D309">
            <v>3101.1957424754983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</row>
        <row r="310">
          <cell r="A310">
            <v>293</v>
          </cell>
          <cell r="C310">
            <v>0</v>
          </cell>
          <cell r="D310">
            <v>3101.1957424754983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A311">
            <v>294</v>
          </cell>
          <cell r="C311">
            <v>0</v>
          </cell>
          <cell r="D311">
            <v>3101.1957424754983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</row>
        <row r="312">
          <cell r="A312">
            <v>295</v>
          </cell>
          <cell r="C312">
            <v>0</v>
          </cell>
          <cell r="D312">
            <v>3101.1957424754983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A313">
            <v>296</v>
          </cell>
          <cell r="C313">
            <v>0</v>
          </cell>
          <cell r="D313">
            <v>3101.1957424754983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</row>
        <row r="314">
          <cell r="A314">
            <v>297</v>
          </cell>
          <cell r="C314">
            <v>0</v>
          </cell>
          <cell r="D314">
            <v>3101.1957424754983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</row>
        <row r="315">
          <cell r="A315">
            <v>298</v>
          </cell>
          <cell r="C315">
            <v>0</v>
          </cell>
          <cell r="D315">
            <v>3101.1957424754983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</row>
        <row r="316">
          <cell r="A316">
            <v>299</v>
          </cell>
          <cell r="C316">
            <v>0</v>
          </cell>
          <cell r="D316">
            <v>3101.1957424754983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</row>
        <row r="317">
          <cell r="A317">
            <v>300</v>
          </cell>
          <cell r="C317">
            <v>0</v>
          </cell>
          <cell r="D317">
            <v>3101.1957424754983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</row>
        <row r="318">
          <cell r="A318">
            <v>301</v>
          </cell>
          <cell r="C318">
            <v>0</v>
          </cell>
          <cell r="D318">
            <v>3101.1957424754983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</row>
        <row r="319">
          <cell r="A319">
            <v>302</v>
          </cell>
          <cell r="C319">
            <v>0</v>
          </cell>
          <cell r="D319">
            <v>3101.1957424754983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</row>
        <row r="320">
          <cell r="A320">
            <v>303</v>
          </cell>
          <cell r="C320">
            <v>0</v>
          </cell>
          <cell r="D320">
            <v>3101.1957424754983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</row>
        <row r="321">
          <cell r="A321">
            <v>304</v>
          </cell>
          <cell r="C321">
            <v>0</v>
          </cell>
          <cell r="D321">
            <v>3101.1957424754983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</row>
        <row r="322">
          <cell r="A322">
            <v>305</v>
          </cell>
          <cell r="C322">
            <v>0</v>
          </cell>
          <cell r="D322">
            <v>3101.1957424754983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</row>
        <row r="323">
          <cell r="A323">
            <v>306</v>
          </cell>
          <cell r="C323">
            <v>0</v>
          </cell>
          <cell r="D323">
            <v>3101.1957424754983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</row>
        <row r="324">
          <cell r="A324">
            <v>307</v>
          </cell>
          <cell r="C324">
            <v>0</v>
          </cell>
          <cell r="D324">
            <v>3101.1957424754983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</row>
        <row r="325">
          <cell r="A325">
            <v>308</v>
          </cell>
          <cell r="C325">
            <v>0</v>
          </cell>
          <cell r="D325">
            <v>3101.1957424754983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</row>
        <row r="326">
          <cell r="A326">
            <v>309</v>
          </cell>
          <cell r="C326">
            <v>0</v>
          </cell>
          <cell r="D326">
            <v>3101.1957424754983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</row>
        <row r="327">
          <cell r="A327">
            <v>310</v>
          </cell>
          <cell r="C327">
            <v>0</v>
          </cell>
          <cell r="D327">
            <v>3101.1957424754983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</row>
        <row r="328">
          <cell r="A328">
            <v>311</v>
          </cell>
          <cell r="C328">
            <v>0</v>
          </cell>
          <cell r="D328">
            <v>3101.1957424754983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</row>
        <row r="329">
          <cell r="A329">
            <v>312</v>
          </cell>
          <cell r="C329">
            <v>0</v>
          </cell>
          <cell r="D329">
            <v>3101.1957424754983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</row>
        <row r="330">
          <cell r="A330">
            <v>313</v>
          </cell>
          <cell r="C330">
            <v>0</v>
          </cell>
          <cell r="D330">
            <v>3101.1957424754983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</row>
        <row r="331">
          <cell r="A331">
            <v>314</v>
          </cell>
          <cell r="C331">
            <v>0</v>
          </cell>
          <cell r="D331">
            <v>3101.1957424754983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</row>
        <row r="332">
          <cell r="A332">
            <v>315</v>
          </cell>
          <cell r="C332">
            <v>0</v>
          </cell>
          <cell r="D332">
            <v>3101.1957424754983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</row>
        <row r="333">
          <cell r="A333">
            <v>316</v>
          </cell>
          <cell r="C333">
            <v>0</v>
          </cell>
          <cell r="D333">
            <v>3101.1957424754983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</row>
        <row r="334">
          <cell r="A334">
            <v>317</v>
          </cell>
          <cell r="C334">
            <v>0</v>
          </cell>
          <cell r="D334">
            <v>3101.1957424754983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</row>
        <row r="335">
          <cell r="A335">
            <v>318</v>
          </cell>
          <cell r="C335">
            <v>0</v>
          </cell>
          <cell r="D335">
            <v>3101.1957424754983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</row>
        <row r="336">
          <cell r="A336">
            <v>319</v>
          </cell>
          <cell r="C336">
            <v>0</v>
          </cell>
          <cell r="D336">
            <v>3101.1957424754983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</row>
        <row r="337">
          <cell r="A337">
            <v>320</v>
          </cell>
          <cell r="C337">
            <v>0</v>
          </cell>
          <cell r="D337">
            <v>3101.1957424754983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</row>
        <row r="338">
          <cell r="A338">
            <v>321</v>
          </cell>
          <cell r="C338">
            <v>0</v>
          </cell>
          <cell r="D338">
            <v>3101.1957424754983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</row>
        <row r="339">
          <cell r="A339">
            <v>322</v>
          </cell>
          <cell r="C339">
            <v>0</v>
          </cell>
          <cell r="D339">
            <v>3101.1957424754983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</row>
        <row r="340">
          <cell r="A340">
            <v>323</v>
          </cell>
          <cell r="C340">
            <v>0</v>
          </cell>
          <cell r="D340">
            <v>3101.1957424754983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</row>
        <row r="341">
          <cell r="A341">
            <v>324</v>
          </cell>
          <cell r="C341">
            <v>0</v>
          </cell>
          <cell r="D341">
            <v>3101.1957424754983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</row>
        <row r="342">
          <cell r="A342">
            <v>325</v>
          </cell>
          <cell r="C342">
            <v>0</v>
          </cell>
          <cell r="D342">
            <v>3101.1957424754983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</row>
        <row r="343">
          <cell r="A343">
            <v>326</v>
          </cell>
          <cell r="C343">
            <v>0</v>
          </cell>
          <cell r="D343">
            <v>3101.1957424754983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</row>
        <row r="344">
          <cell r="A344">
            <v>327</v>
          </cell>
          <cell r="C344">
            <v>0</v>
          </cell>
          <cell r="D344">
            <v>3101.1957424754983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</row>
        <row r="345">
          <cell r="A345">
            <v>328</v>
          </cell>
          <cell r="C345">
            <v>0</v>
          </cell>
          <cell r="D345">
            <v>3101.1957424754983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</row>
        <row r="346">
          <cell r="A346">
            <v>329</v>
          </cell>
          <cell r="C346">
            <v>0</v>
          </cell>
          <cell r="D346">
            <v>3101.1957424754983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</row>
        <row r="347">
          <cell r="A347">
            <v>330</v>
          </cell>
          <cell r="C347">
            <v>0</v>
          </cell>
          <cell r="D347">
            <v>3101.1957424754983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</row>
        <row r="348">
          <cell r="A348">
            <v>331</v>
          </cell>
          <cell r="C348">
            <v>0</v>
          </cell>
          <cell r="D348">
            <v>3101.1957424754983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</row>
        <row r="349">
          <cell r="A349">
            <v>332</v>
          </cell>
          <cell r="C349">
            <v>0</v>
          </cell>
          <cell r="D349">
            <v>3101.1957424754983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</row>
        <row r="350">
          <cell r="A350">
            <v>333</v>
          </cell>
          <cell r="C350">
            <v>0</v>
          </cell>
          <cell r="D350">
            <v>3101.1957424754983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</row>
        <row r="351">
          <cell r="A351">
            <v>334</v>
          </cell>
          <cell r="C351">
            <v>0</v>
          </cell>
          <cell r="D351">
            <v>3101.1957424754983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</row>
        <row r="352">
          <cell r="A352">
            <v>335</v>
          </cell>
          <cell r="C352">
            <v>0</v>
          </cell>
          <cell r="D352">
            <v>3101.1957424754983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</row>
        <row r="353">
          <cell r="A353">
            <v>336</v>
          </cell>
          <cell r="C353">
            <v>0</v>
          </cell>
          <cell r="D353">
            <v>3101.1957424754983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</row>
        <row r="354">
          <cell r="A354">
            <v>337</v>
          </cell>
          <cell r="C354">
            <v>0</v>
          </cell>
          <cell r="D354">
            <v>3101.1957424754983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</row>
        <row r="355">
          <cell r="A355">
            <v>338</v>
          </cell>
          <cell r="C355">
            <v>0</v>
          </cell>
          <cell r="D355">
            <v>3101.1957424754983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</row>
        <row r="356">
          <cell r="A356">
            <v>339</v>
          </cell>
          <cell r="C356">
            <v>0</v>
          </cell>
          <cell r="D356">
            <v>3101.1957424754983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</row>
        <row r="357">
          <cell r="A357">
            <v>340</v>
          </cell>
          <cell r="C357">
            <v>0</v>
          </cell>
          <cell r="D357">
            <v>3101.1957424754983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</row>
        <row r="358">
          <cell r="A358">
            <v>341</v>
          </cell>
          <cell r="C358">
            <v>0</v>
          </cell>
          <cell r="D358">
            <v>3101.1957424754983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</row>
        <row r="359">
          <cell r="A359">
            <v>342</v>
          </cell>
          <cell r="C359">
            <v>0</v>
          </cell>
          <cell r="D359">
            <v>3101.1957424754983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</row>
        <row r="360">
          <cell r="A360">
            <v>343</v>
          </cell>
          <cell r="C360">
            <v>0</v>
          </cell>
          <cell r="D360">
            <v>3101.1957424754983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</row>
        <row r="361">
          <cell r="A361">
            <v>344</v>
          </cell>
          <cell r="C361">
            <v>0</v>
          </cell>
          <cell r="D361">
            <v>3101.1957424754983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</row>
        <row r="362">
          <cell r="A362">
            <v>345</v>
          </cell>
          <cell r="C362">
            <v>0</v>
          </cell>
          <cell r="D362">
            <v>3101.1957424754983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</row>
        <row r="363">
          <cell r="A363">
            <v>346</v>
          </cell>
          <cell r="C363">
            <v>0</v>
          </cell>
          <cell r="D363">
            <v>3101.1957424754983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</row>
        <row r="364">
          <cell r="A364">
            <v>347</v>
          </cell>
          <cell r="C364">
            <v>0</v>
          </cell>
          <cell r="D364">
            <v>3101.1957424754983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</row>
        <row r="365">
          <cell r="A365">
            <v>348</v>
          </cell>
          <cell r="C365">
            <v>0</v>
          </cell>
          <cell r="D365">
            <v>3101.1957424754983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</row>
        <row r="366">
          <cell r="A366">
            <v>349</v>
          </cell>
          <cell r="C366">
            <v>0</v>
          </cell>
          <cell r="D366">
            <v>3101.1957424754983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</row>
        <row r="367">
          <cell r="A367">
            <v>350</v>
          </cell>
          <cell r="C367">
            <v>0</v>
          </cell>
          <cell r="D367">
            <v>3101.1957424754983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</row>
        <row r="368">
          <cell r="A368">
            <v>351</v>
          </cell>
          <cell r="C368">
            <v>0</v>
          </cell>
          <cell r="D368">
            <v>3101.1957424754983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</row>
        <row r="369">
          <cell r="A369">
            <v>352</v>
          </cell>
          <cell r="C369">
            <v>0</v>
          </cell>
          <cell r="D369">
            <v>3101.1957424754983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</row>
        <row r="370">
          <cell r="A370">
            <v>353</v>
          </cell>
          <cell r="C370">
            <v>0</v>
          </cell>
          <cell r="D370">
            <v>3101.1957424754983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</row>
        <row r="371">
          <cell r="A371">
            <v>354</v>
          </cell>
          <cell r="C371">
            <v>0</v>
          </cell>
          <cell r="D371">
            <v>3101.1957424754983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</row>
        <row r="372">
          <cell r="A372">
            <v>355</v>
          </cell>
          <cell r="C372">
            <v>0</v>
          </cell>
          <cell r="D372">
            <v>3101.1957424754983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</row>
        <row r="373">
          <cell r="A373">
            <v>356</v>
          </cell>
          <cell r="C373">
            <v>0</v>
          </cell>
          <cell r="D373">
            <v>3101.1957424754983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</row>
        <row r="374">
          <cell r="A374">
            <v>357</v>
          </cell>
          <cell r="C374">
            <v>0</v>
          </cell>
          <cell r="D374">
            <v>3101.1957424754983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</row>
        <row r="375">
          <cell r="A375">
            <v>358</v>
          </cell>
          <cell r="C375">
            <v>0</v>
          </cell>
          <cell r="D375">
            <v>3101.1957424754983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</row>
        <row r="376">
          <cell r="A376">
            <v>359</v>
          </cell>
          <cell r="C376">
            <v>0</v>
          </cell>
          <cell r="D376">
            <v>3101.1957424754983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</row>
        <row r="377">
          <cell r="A377">
            <v>360</v>
          </cell>
          <cell r="C377">
            <v>0</v>
          </cell>
          <cell r="D377">
            <v>3101.1957424754983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</row>
        <row r="378">
          <cell r="A378">
            <v>361</v>
          </cell>
          <cell r="C378">
            <v>0</v>
          </cell>
          <cell r="D378">
            <v>3101.1957424754983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</row>
        <row r="379">
          <cell r="A379">
            <v>362</v>
          </cell>
          <cell r="C379">
            <v>0</v>
          </cell>
          <cell r="D379">
            <v>3101.1957424754983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</row>
        <row r="380">
          <cell r="A380">
            <v>363</v>
          </cell>
          <cell r="C380">
            <v>0</v>
          </cell>
          <cell r="D380">
            <v>3101.1957424754983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</row>
        <row r="381">
          <cell r="A381">
            <v>364</v>
          </cell>
          <cell r="C381">
            <v>0</v>
          </cell>
          <cell r="D381">
            <v>3101.1957424754983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</row>
        <row r="382">
          <cell r="A382">
            <v>365</v>
          </cell>
          <cell r="C382">
            <v>0</v>
          </cell>
          <cell r="D382">
            <v>3101.1957424754983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</row>
        <row r="383">
          <cell r="A383">
            <v>366</v>
          </cell>
          <cell r="C383">
            <v>0</v>
          </cell>
          <cell r="D383">
            <v>3101.1957424754983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</row>
        <row r="384">
          <cell r="A384">
            <v>367</v>
          </cell>
          <cell r="C384">
            <v>0</v>
          </cell>
          <cell r="D384">
            <v>3101.1957424754983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</row>
        <row r="385">
          <cell r="A385">
            <v>368</v>
          </cell>
          <cell r="C385">
            <v>0</v>
          </cell>
          <cell r="D385">
            <v>3101.1957424754983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</row>
        <row r="386">
          <cell r="A386">
            <v>369</v>
          </cell>
          <cell r="C386">
            <v>0</v>
          </cell>
          <cell r="D386">
            <v>3101.1957424754983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</row>
        <row r="387">
          <cell r="A387">
            <v>370</v>
          </cell>
          <cell r="C387">
            <v>0</v>
          </cell>
          <cell r="D387">
            <v>3101.1957424754983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</row>
        <row r="388">
          <cell r="A388">
            <v>371</v>
          </cell>
          <cell r="C388">
            <v>0</v>
          </cell>
          <cell r="D388">
            <v>3101.1957424754983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A389">
            <v>372</v>
          </cell>
          <cell r="C389">
            <v>0</v>
          </cell>
          <cell r="D389">
            <v>3101.1957424754983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</row>
        <row r="390">
          <cell r="A390">
            <v>373</v>
          </cell>
          <cell r="C390">
            <v>0</v>
          </cell>
          <cell r="D390">
            <v>3101.1957424754983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</row>
        <row r="391">
          <cell r="A391">
            <v>374</v>
          </cell>
          <cell r="C391">
            <v>0</v>
          </cell>
          <cell r="D391">
            <v>3101.1957424754983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</row>
        <row r="392">
          <cell r="A392">
            <v>375</v>
          </cell>
          <cell r="C392">
            <v>0</v>
          </cell>
          <cell r="D392">
            <v>3101.1957424754983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A393">
            <v>376</v>
          </cell>
          <cell r="C393">
            <v>0</v>
          </cell>
          <cell r="D393">
            <v>3101.1957424754983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</row>
        <row r="394">
          <cell r="A394">
            <v>377</v>
          </cell>
          <cell r="C394">
            <v>0</v>
          </cell>
          <cell r="D394">
            <v>3101.1957424754983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A395">
            <v>378</v>
          </cell>
          <cell r="C395">
            <v>0</v>
          </cell>
          <cell r="D395">
            <v>3101.1957424754983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A396">
            <v>379</v>
          </cell>
          <cell r="C396">
            <v>0</v>
          </cell>
          <cell r="D396">
            <v>3101.1957424754983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</row>
        <row r="397">
          <cell r="A397">
            <v>380</v>
          </cell>
          <cell r="C397">
            <v>0</v>
          </cell>
          <cell r="D397">
            <v>3101.1957424754983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</row>
        <row r="398">
          <cell r="A398">
            <v>381</v>
          </cell>
          <cell r="C398">
            <v>0</v>
          </cell>
          <cell r="D398">
            <v>3101.1957424754983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9">
          <cell r="A399">
            <v>382</v>
          </cell>
          <cell r="C399">
            <v>0</v>
          </cell>
          <cell r="D399">
            <v>3101.1957424754983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</row>
        <row r="400">
          <cell r="A400">
            <v>383</v>
          </cell>
          <cell r="C400">
            <v>0</v>
          </cell>
          <cell r="D400">
            <v>3101.1957424754983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A401">
            <v>384</v>
          </cell>
          <cell r="C401">
            <v>0</v>
          </cell>
          <cell r="D401">
            <v>3101.1957424754983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</row>
        <row r="402">
          <cell r="A402">
            <v>385</v>
          </cell>
          <cell r="C402">
            <v>0</v>
          </cell>
          <cell r="D402">
            <v>3101.1957424754983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</row>
        <row r="403">
          <cell r="A403">
            <v>386</v>
          </cell>
          <cell r="C403">
            <v>0</v>
          </cell>
          <cell r="D403">
            <v>3101.1957424754983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</row>
        <row r="404">
          <cell r="A404">
            <v>387</v>
          </cell>
          <cell r="C404">
            <v>0</v>
          </cell>
          <cell r="D404">
            <v>3101.1957424754983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</row>
        <row r="405">
          <cell r="A405">
            <v>388</v>
          </cell>
          <cell r="C405">
            <v>0</v>
          </cell>
          <cell r="D405">
            <v>3101.1957424754983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</row>
        <row r="406">
          <cell r="A406">
            <v>389</v>
          </cell>
          <cell r="C406">
            <v>0</v>
          </cell>
          <cell r="D406">
            <v>3101.1957424754983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</row>
        <row r="407">
          <cell r="A407">
            <v>390</v>
          </cell>
          <cell r="C407">
            <v>0</v>
          </cell>
          <cell r="D407">
            <v>3101.1957424754983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</row>
        <row r="408">
          <cell r="A408">
            <v>391</v>
          </cell>
          <cell r="C408">
            <v>0</v>
          </cell>
          <cell r="D408">
            <v>3101.1957424754983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9">
          <cell r="A409">
            <v>392</v>
          </cell>
          <cell r="C409">
            <v>0</v>
          </cell>
          <cell r="D409">
            <v>3101.1957424754983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</row>
        <row r="410">
          <cell r="A410">
            <v>393</v>
          </cell>
          <cell r="C410">
            <v>0</v>
          </cell>
          <cell r="D410">
            <v>3101.1957424754983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</row>
        <row r="411">
          <cell r="A411">
            <v>394</v>
          </cell>
          <cell r="C411">
            <v>0</v>
          </cell>
          <cell r="D411">
            <v>3101.1957424754983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</row>
        <row r="412">
          <cell r="A412">
            <v>395</v>
          </cell>
          <cell r="C412">
            <v>0</v>
          </cell>
          <cell r="D412">
            <v>3101.1957424754983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</row>
        <row r="413">
          <cell r="A413">
            <v>396</v>
          </cell>
          <cell r="C413">
            <v>0</v>
          </cell>
          <cell r="D413">
            <v>3101.1957424754983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</row>
        <row r="414">
          <cell r="A414">
            <v>397</v>
          </cell>
          <cell r="C414">
            <v>0</v>
          </cell>
          <cell r="D414">
            <v>3101.1957424754983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</row>
        <row r="415">
          <cell r="A415">
            <v>398</v>
          </cell>
          <cell r="C415">
            <v>0</v>
          </cell>
          <cell r="D415">
            <v>3101.1957424754983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</row>
        <row r="416">
          <cell r="A416">
            <v>399</v>
          </cell>
          <cell r="C416">
            <v>0</v>
          </cell>
          <cell r="D416">
            <v>3101.1957424754983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</row>
        <row r="417">
          <cell r="A417">
            <v>400</v>
          </cell>
          <cell r="C417">
            <v>0</v>
          </cell>
          <cell r="D417">
            <v>3101.1957424754983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</row>
        <row r="418">
          <cell r="A418">
            <v>401</v>
          </cell>
          <cell r="C418">
            <v>0</v>
          </cell>
          <cell r="D418">
            <v>3101.1957424754983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</row>
        <row r="419">
          <cell r="A419">
            <v>402</v>
          </cell>
          <cell r="C419">
            <v>0</v>
          </cell>
          <cell r="D419">
            <v>3101.1957424754983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</row>
        <row r="420">
          <cell r="A420">
            <v>403</v>
          </cell>
          <cell r="C420">
            <v>0</v>
          </cell>
          <cell r="D420">
            <v>3101.1957424754983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</row>
        <row r="421">
          <cell r="A421">
            <v>404</v>
          </cell>
          <cell r="C421">
            <v>0</v>
          </cell>
          <cell r="D421">
            <v>3101.1957424754983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</row>
        <row r="422">
          <cell r="A422">
            <v>405</v>
          </cell>
          <cell r="C422">
            <v>0</v>
          </cell>
          <cell r="D422">
            <v>3101.1957424754983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</row>
        <row r="423">
          <cell r="A423">
            <v>406</v>
          </cell>
          <cell r="C423">
            <v>0</v>
          </cell>
          <cell r="D423">
            <v>3101.1957424754983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</row>
        <row r="424">
          <cell r="A424">
            <v>407</v>
          </cell>
          <cell r="C424">
            <v>0</v>
          </cell>
          <cell r="D424">
            <v>3101.1957424754983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</row>
        <row r="425">
          <cell r="A425">
            <v>408</v>
          </cell>
          <cell r="C425">
            <v>0</v>
          </cell>
          <cell r="D425">
            <v>3101.1957424754983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</row>
        <row r="426">
          <cell r="A426">
            <v>409</v>
          </cell>
          <cell r="C426">
            <v>0</v>
          </cell>
          <cell r="D426">
            <v>3101.1957424754983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</row>
        <row r="427">
          <cell r="A427">
            <v>410</v>
          </cell>
          <cell r="C427">
            <v>0</v>
          </cell>
          <cell r="D427">
            <v>3101.1957424754983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</row>
        <row r="428">
          <cell r="A428">
            <v>411</v>
          </cell>
          <cell r="C428">
            <v>0</v>
          </cell>
          <cell r="D428">
            <v>3101.1957424754983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</row>
        <row r="429">
          <cell r="A429">
            <v>412</v>
          </cell>
          <cell r="C429">
            <v>0</v>
          </cell>
          <cell r="D429">
            <v>3101.1957424754983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</row>
        <row r="430">
          <cell r="A430">
            <v>413</v>
          </cell>
          <cell r="C430">
            <v>0</v>
          </cell>
          <cell r="D430">
            <v>3101.1957424754983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</row>
        <row r="431">
          <cell r="A431">
            <v>414</v>
          </cell>
          <cell r="C431">
            <v>0</v>
          </cell>
          <cell r="D431">
            <v>3101.1957424754983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</row>
        <row r="432">
          <cell r="A432">
            <v>415</v>
          </cell>
          <cell r="C432">
            <v>0</v>
          </cell>
          <cell r="D432">
            <v>3101.1957424754983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</row>
        <row r="433">
          <cell r="A433">
            <v>416</v>
          </cell>
          <cell r="C433">
            <v>0</v>
          </cell>
          <cell r="D433">
            <v>3101.1957424754983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</row>
        <row r="434">
          <cell r="A434">
            <v>417</v>
          </cell>
          <cell r="C434">
            <v>0</v>
          </cell>
          <cell r="D434">
            <v>3101.1957424754983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</row>
        <row r="435">
          <cell r="A435">
            <v>418</v>
          </cell>
          <cell r="C435">
            <v>0</v>
          </cell>
          <cell r="D435">
            <v>3101.1957424754983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</row>
        <row r="436">
          <cell r="A436">
            <v>419</v>
          </cell>
          <cell r="C436">
            <v>0</v>
          </cell>
          <cell r="D436">
            <v>3101.1957424754983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7">
          <cell r="A437">
            <v>420</v>
          </cell>
          <cell r="C437">
            <v>0</v>
          </cell>
          <cell r="D437">
            <v>3101.1957424754983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</row>
        <row r="438">
          <cell r="A438">
            <v>421</v>
          </cell>
          <cell r="C438">
            <v>0</v>
          </cell>
          <cell r="D438">
            <v>3101.1957424754983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</row>
        <row r="439">
          <cell r="A439">
            <v>422</v>
          </cell>
          <cell r="C439">
            <v>0</v>
          </cell>
          <cell r="D439">
            <v>3101.1957424754983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</row>
        <row r="440">
          <cell r="A440">
            <v>423</v>
          </cell>
          <cell r="C440">
            <v>0</v>
          </cell>
          <cell r="D440">
            <v>3101.1957424754983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</row>
        <row r="441">
          <cell r="A441">
            <v>424</v>
          </cell>
          <cell r="C441">
            <v>0</v>
          </cell>
          <cell r="D441">
            <v>3101.1957424754983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</row>
        <row r="442">
          <cell r="A442">
            <v>425</v>
          </cell>
          <cell r="C442">
            <v>0</v>
          </cell>
          <cell r="D442">
            <v>3101.1957424754983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</row>
        <row r="443">
          <cell r="A443">
            <v>426</v>
          </cell>
          <cell r="C443">
            <v>0</v>
          </cell>
          <cell r="D443">
            <v>3101.1957424754983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</row>
        <row r="444">
          <cell r="A444">
            <v>427</v>
          </cell>
          <cell r="C444">
            <v>0</v>
          </cell>
          <cell r="D444">
            <v>3101.1957424754983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</row>
        <row r="445">
          <cell r="A445">
            <v>428</v>
          </cell>
          <cell r="C445">
            <v>0</v>
          </cell>
          <cell r="D445">
            <v>3101.1957424754983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</row>
        <row r="446">
          <cell r="A446">
            <v>429</v>
          </cell>
          <cell r="C446">
            <v>0</v>
          </cell>
          <cell r="D446">
            <v>3101.1957424754983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</row>
        <row r="447">
          <cell r="A447">
            <v>430</v>
          </cell>
          <cell r="C447">
            <v>0</v>
          </cell>
          <cell r="D447">
            <v>3101.1957424754983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</row>
        <row r="448">
          <cell r="A448">
            <v>431</v>
          </cell>
          <cell r="C448">
            <v>0</v>
          </cell>
          <cell r="D448">
            <v>3101.1957424754983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</row>
        <row r="449">
          <cell r="A449">
            <v>432</v>
          </cell>
          <cell r="C449">
            <v>0</v>
          </cell>
          <cell r="D449">
            <v>3101.1957424754983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</row>
        <row r="450">
          <cell r="A450">
            <v>433</v>
          </cell>
          <cell r="C450">
            <v>0</v>
          </cell>
          <cell r="D450">
            <v>3101.1957424754983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</row>
        <row r="451">
          <cell r="A451">
            <v>434</v>
          </cell>
          <cell r="C451">
            <v>0</v>
          </cell>
          <cell r="D451">
            <v>3101.1957424754983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</row>
        <row r="452">
          <cell r="A452">
            <v>435</v>
          </cell>
          <cell r="C452">
            <v>0</v>
          </cell>
          <cell r="D452">
            <v>3101.1957424754983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</row>
        <row r="453">
          <cell r="A453">
            <v>436</v>
          </cell>
          <cell r="C453">
            <v>0</v>
          </cell>
          <cell r="D453">
            <v>3101.1957424754983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</row>
        <row r="454">
          <cell r="A454">
            <v>437</v>
          </cell>
          <cell r="C454">
            <v>0</v>
          </cell>
          <cell r="D454">
            <v>3101.1957424754983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</row>
        <row r="455">
          <cell r="A455">
            <v>438</v>
          </cell>
          <cell r="C455">
            <v>0</v>
          </cell>
          <cell r="D455">
            <v>3101.1957424754983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6">
          <cell r="A456">
            <v>439</v>
          </cell>
          <cell r="C456">
            <v>0</v>
          </cell>
          <cell r="D456">
            <v>3101.1957424754983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</row>
        <row r="457">
          <cell r="A457">
            <v>440</v>
          </cell>
          <cell r="C457">
            <v>0</v>
          </cell>
          <cell r="D457">
            <v>3101.1957424754983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</row>
        <row r="458">
          <cell r="A458">
            <v>441</v>
          </cell>
          <cell r="C458">
            <v>0</v>
          </cell>
          <cell r="D458">
            <v>3101.1957424754983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</row>
        <row r="459">
          <cell r="A459">
            <v>442</v>
          </cell>
          <cell r="C459">
            <v>0</v>
          </cell>
          <cell r="D459">
            <v>3101.1957424754983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</row>
        <row r="460">
          <cell r="A460">
            <v>443</v>
          </cell>
          <cell r="C460">
            <v>0</v>
          </cell>
          <cell r="D460">
            <v>3101.1957424754983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</row>
        <row r="461">
          <cell r="A461">
            <v>444</v>
          </cell>
          <cell r="C461">
            <v>0</v>
          </cell>
          <cell r="D461">
            <v>3101.1957424754983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</row>
        <row r="462">
          <cell r="A462">
            <v>445</v>
          </cell>
          <cell r="C462">
            <v>0</v>
          </cell>
          <cell r="D462">
            <v>3101.1957424754983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</row>
        <row r="463">
          <cell r="A463">
            <v>446</v>
          </cell>
          <cell r="C463">
            <v>0</v>
          </cell>
          <cell r="D463">
            <v>3101.1957424754983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</row>
        <row r="464">
          <cell r="A464">
            <v>447</v>
          </cell>
          <cell r="C464">
            <v>0</v>
          </cell>
          <cell r="D464">
            <v>3101.1957424754983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</row>
        <row r="465">
          <cell r="A465">
            <v>448</v>
          </cell>
          <cell r="C465">
            <v>0</v>
          </cell>
          <cell r="D465">
            <v>3101.1957424754983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</row>
        <row r="466">
          <cell r="A466">
            <v>449</v>
          </cell>
          <cell r="C466">
            <v>0</v>
          </cell>
          <cell r="D466">
            <v>3101.1957424754983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</row>
        <row r="467">
          <cell r="A467">
            <v>450</v>
          </cell>
          <cell r="C467">
            <v>0</v>
          </cell>
          <cell r="D467">
            <v>3101.1957424754983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</row>
        <row r="468">
          <cell r="A468">
            <v>451</v>
          </cell>
          <cell r="C468">
            <v>0</v>
          </cell>
          <cell r="D468">
            <v>3101.1957424754983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</row>
        <row r="469">
          <cell r="A469">
            <v>452</v>
          </cell>
          <cell r="C469">
            <v>0</v>
          </cell>
          <cell r="D469">
            <v>3101.1957424754983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</row>
        <row r="470">
          <cell r="A470">
            <v>453</v>
          </cell>
          <cell r="C470">
            <v>0</v>
          </cell>
          <cell r="D470">
            <v>3101.1957424754983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</row>
        <row r="471">
          <cell r="A471">
            <v>454</v>
          </cell>
          <cell r="C471">
            <v>0</v>
          </cell>
          <cell r="D471">
            <v>3101.1957424754983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</row>
        <row r="472">
          <cell r="A472">
            <v>455</v>
          </cell>
          <cell r="C472">
            <v>0</v>
          </cell>
          <cell r="D472">
            <v>3101.1957424754983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</row>
        <row r="473">
          <cell r="A473">
            <v>456</v>
          </cell>
          <cell r="C473">
            <v>0</v>
          </cell>
          <cell r="D473">
            <v>3101.1957424754983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</row>
        <row r="474">
          <cell r="A474">
            <v>457</v>
          </cell>
          <cell r="C474">
            <v>0</v>
          </cell>
          <cell r="D474">
            <v>3101.1957424754983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</row>
        <row r="475">
          <cell r="A475">
            <v>458</v>
          </cell>
          <cell r="C475">
            <v>0</v>
          </cell>
          <cell r="D475">
            <v>3101.1957424754983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</row>
        <row r="476">
          <cell r="A476">
            <v>459</v>
          </cell>
          <cell r="C476">
            <v>0</v>
          </cell>
          <cell r="D476">
            <v>3101.1957424754983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</row>
        <row r="477">
          <cell r="A477">
            <v>460</v>
          </cell>
          <cell r="C477">
            <v>0</v>
          </cell>
          <cell r="D477">
            <v>3101.1957424754983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</row>
        <row r="478">
          <cell r="A478">
            <v>461</v>
          </cell>
          <cell r="C478">
            <v>0</v>
          </cell>
          <cell r="D478">
            <v>3101.1957424754983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</row>
        <row r="479">
          <cell r="A479">
            <v>462</v>
          </cell>
          <cell r="C479">
            <v>0</v>
          </cell>
          <cell r="D479">
            <v>3101.1957424754983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</row>
        <row r="480">
          <cell r="A480">
            <v>463</v>
          </cell>
          <cell r="C480">
            <v>0</v>
          </cell>
          <cell r="D480">
            <v>3101.1957424754983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</row>
        <row r="481">
          <cell r="A481">
            <v>464</v>
          </cell>
          <cell r="C481">
            <v>0</v>
          </cell>
          <cell r="D481">
            <v>3101.1957424754983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</row>
        <row r="482">
          <cell r="A482">
            <v>465</v>
          </cell>
          <cell r="C482">
            <v>0</v>
          </cell>
          <cell r="D482">
            <v>3101.1957424754983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</row>
        <row r="483">
          <cell r="A483">
            <v>466</v>
          </cell>
          <cell r="C483">
            <v>0</v>
          </cell>
          <cell r="D483">
            <v>3101.1957424754983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</row>
        <row r="484">
          <cell r="A484">
            <v>467</v>
          </cell>
          <cell r="C484">
            <v>0</v>
          </cell>
          <cell r="D484">
            <v>3101.1957424754983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</row>
        <row r="485">
          <cell r="A485">
            <v>468</v>
          </cell>
          <cell r="C485">
            <v>0</v>
          </cell>
          <cell r="D485">
            <v>3101.1957424754983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</row>
        <row r="486">
          <cell r="A486">
            <v>469</v>
          </cell>
          <cell r="C486">
            <v>0</v>
          </cell>
          <cell r="D486">
            <v>3101.1957424754983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</row>
        <row r="487">
          <cell r="A487">
            <v>470</v>
          </cell>
          <cell r="C487">
            <v>0</v>
          </cell>
          <cell r="D487">
            <v>3101.1957424754983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</row>
        <row r="488">
          <cell r="A488">
            <v>471</v>
          </cell>
          <cell r="C488">
            <v>0</v>
          </cell>
          <cell r="D488">
            <v>3101.1957424754983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</row>
        <row r="489">
          <cell r="A489">
            <v>472</v>
          </cell>
          <cell r="C489">
            <v>0</v>
          </cell>
          <cell r="D489">
            <v>3101.1957424754983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</row>
        <row r="490">
          <cell r="A490">
            <v>473</v>
          </cell>
          <cell r="C490">
            <v>0</v>
          </cell>
          <cell r="D490">
            <v>3101.1957424754983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</row>
        <row r="491">
          <cell r="A491">
            <v>474</v>
          </cell>
          <cell r="C491">
            <v>0</v>
          </cell>
          <cell r="D491">
            <v>3101.1957424754983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</row>
        <row r="492">
          <cell r="A492">
            <v>475</v>
          </cell>
          <cell r="C492">
            <v>0</v>
          </cell>
          <cell r="D492">
            <v>3101.1957424754983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</row>
        <row r="493">
          <cell r="A493">
            <v>476</v>
          </cell>
          <cell r="C493">
            <v>0</v>
          </cell>
          <cell r="D493">
            <v>3101.1957424754983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</row>
        <row r="494">
          <cell r="A494">
            <v>477</v>
          </cell>
          <cell r="C494">
            <v>0</v>
          </cell>
          <cell r="D494">
            <v>3101.1957424754983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</row>
        <row r="495">
          <cell r="A495">
            <v>478</v>
          </cell>
          <cell r="C495">
            <v>0</v>
          </cell>
          <cell r="D495">
            <v>3101.1957424754983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</row>
        <row r="496">
          <cell r="A496">
            <v>479</v>
          </cell>
          <cell r="C496">
            <v>0</v>
          </cell>
          <cell r="D496">
            <v>3101.1957424754983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</row>
        <row r="497">
          <cell r="A497">
            <v>480</v>
          </cell>
          <cell r="C497">
            <v>0</v>
          </cell>
          <cell r="D497">
            <v>3101.1957424754983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n Amortization Schedule"/>
      <sheetName val="Sheet1"/>
      <sheetName val="Sheet2"/>
      <sheetName val="Sheet3"/>
    </sheetNames>
    <sheetDataSet>
      <sheetData sheetId="0">
        <row r="5">
          <cell r="D5">
            <v>400000</v>
          </cell>
        </row>
        <row r="6">
          <cell r="D6">
            <v>7.0000000000000007E-2</v>
          </cell>
        </row>
        <row r="7">
          <cell r="D7">
            <v>20</v>
          </cell>
        </row>
        <row r="9">
          <cell r="D9">
            <v>41548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I18">
            <v>399232.13759085786</v>
          </cell>
        </row>
        <row r="19">
          <cell r="I19">
            <v>398459.79598432902</v>
          </cell>
        </row>
        <row r="20">
          <cell r="I20">
            <v>397682.94905176212</v>
          </cell>
        </row>
        <row r="21">
          <cell r="I21">
            <v>396901.57051208854</v>
          </cell>
        </row>
        <row r="22">
          <cell r="I22">
            <v>396115.63393093355</v>
          </cell>
        </row>
        <row r="23">
          <cell r="I23">
            <v>395325.1127197218</v>
          </cell>
        </row>
        <row r="24">
          <cell r="I24">
            <v>394529.98013477802</v>
          </cell>
        </row>
        <row r="25">
          <cell r="I25">
            <v>393730.20927642204</v>
          </cell>
        </row>
        <row r="26">
          <cell r="I26">
            <v>392925.77308805898</v>
          </cell>
        </row>
        <row r="27">
          <cell r="I27">
            <v>392116.64435526385</v>
          </cell>
        </row>
        <row r="28">
          <cell r="I28">
            <v>391302.79570486071</v>
          </cell>
        </row>
        <row r="29">
          <cell r="I29">
            <v>390484.19960399688</v>
          </cell>
        </row>
        <row r="30">
          <cell r="I30">
            <v>389660.82835921139</v>
          </cell>
        </row>
        <row r="31">
          <cell r="I31">
            <v>388832.65411549795</v>
          </cell>
        </row>
        <row r="32">
          <cell r="I32">
            <v>387999.64885536284</v>
          </cell>
        </row>
        <row r="33">
          <cell r="I33">
            <v>387161.78439787694</v>
          </cell>
        </row>
        <row r="34">
          <cell r="I34">
            <v>386319.03239772236</v>
          </cell>
        </row>
        <row r="35">
          <cell r="I35">
            <v>385471.36434423359</v>
          </cell>
        </row>
        <row r="36">
          <cell r="I36">
            <v>384618.75156043278</v>
          </cell>
        </row>
        <row r="37">
          <cell r="I37">
            <v>383761.16520205978</v>
          </cell>
        </row>
        <row r="38">
          <cell r="I38">
            <v>382898.57625659631</v>
          </cell>
        </row>
        <row r="39">
          <cell r="I39">
            <v>382030.9555422843</v>
          </cell>
        </row>
        <row r="40">
          <cell r="I40">
            <v>381158.27370713878</v>
          </cell>
        </row>
        <row r="41">
          <cell r="I41">
            <v>380280.50122795493</v>
          </cell>
        </row>
        <row r="42">
          <cell r="I42">
            <v>379397.60840930918</v>
          </cell>
        </row>
        <row r="43">
          <cell r="I43">
            <v>378509.56538255466</v>
          </cell>
        </row>
        <row r="44">
          <cell r="I44">
            <v>377616.34210481076</v>
          </cell>
        </row>
        <row r="45">
          <cell r="I45">
            <v>376717.90835794667</v>
          </cell>
        </row>
        <row r="46">
          <cell r="I46">
            <v>375814.23374755919</v>
          </cell>
        </row>
        <row r="47">
          <cell r="I47">
            <v>374905.28770194447</v>
          </cell>
        </row>
        <row r="48">
          <cell r="I48">
            <v>373991.03947106365</v>
          </cell>
        </row>
        <row r="49">
          <cell r="I49">
            <v>373071.45812550269</v>
          </cell>
        </row>
        <row r="50">
          <cell r="I50">
            <v>372146.51255542593</v>
          </cell>
        </row>
        <row r="51">
          <cell r="I51">
            <v>371216.17146952375</v>
          </cell>
        </row>
        <row r="52">
          <cell r="I52">
            <v>370280.40339395381</v>
          </cell>
        </row>
        <row r="53">
          <cell r="I53">
            <v>369339.17667127639</v>
          </cell>
        </row>
        <row r="54">
          <cell r="I54">
            <v>368392.45945938333</v>
          </cell>
        </row>
        <row r="55">
          <cell r="I55">
            <v>367440.21973042091</v>
          </cell>
        </row>
        <row r="56">
          <cell r="I56">
            <v>366482.42526970617</v>
          </cell>
        </row>
        <row r="57">
          <cell r="I57">
            <v>365519.04367463727</v>
          </cell>
        </row>
        <row r="58">
          <cell r="I58">
            <v>364550.04235359718</v>
          </cell>
        </row>
        <row r="59">
          <cell r="I59">
            <v>363575.38852485101</v>
          </cell>
        </row>
        <row r="60">
          <cell r="I60">
            <v>362595.04921543715</v>
          </cell>
        </row>
        <row r="61">
          <cell r="I61">
            <v>361608.99126005167</v>
          </cell>
        </row>
        <row r="62">
          <cell r="I62">
            <v>360617.18129992648</v>
          </cell>
        </row>
        <row r="63">
          <cell r="I63">
            <v>359619.58578170056</v>
          </cell>
        </row>
        <row r="64">
          <cell r="I64">
            <v>358616.17095628497</v>
          </cell>
        </row>
        <row r="65">
          <cell r="I65">
            <v>357606.90287772112</v>
          </cell>
        </row>
        <row r="66">
          <cell r="I66">
            <v>356591.74740203231</v>
          </cell>
        </row>
        <row r="67">
          <cell r="I67">
            <v>355570.67018606869</v>
          </cell>
        </row>
        <row r="68">
          <cell r="I68">
            <v>354543.63668634527</v>
          </cell>
        </row>
        <row r="69">
          <cell r="I69">
            <v>353510.61215787346</v>
          </cell>
        </row>
        <row r="70">
          <cell r="I70">
            <v>352471.56165298558</v>
          </cell>
        </row>
        <row r="71">
          <cell r="I71">
            <v>351426.45002015249</v>
          </cell>
        </row>
        <row r="72">
          <cell r="I72">
            <v>350375.24190279457</v>
          </cell>
        </row>
        <row r="73">
          <cell r="I73">
            <v>349317.90173808538</v>
          </cell>
        </row>
        <row r="74">
          <cell r="I74">
            <v>348254.39375574869</v>
          </cell>
        </row>
        <row r="75">
          <cell r="I75">
            <v>347184.6819768484</v>
          </cell>
        </row>
        <row r="76">
          <cell r="I76">
            <v>346108.73021257116</v>
          </cell>
        </row>
        <row r="77">
          <cell r="I77">
            <v>345026.50206300232</v>
          </cell>
        </row>
        <row r="78">
          <cell r="I78">
            <v>343937.96091589436</v>
          </cell>
        </row>
        <row r="79">
          <cell r="I79">
            <v>342843.06994542823</v>
          </cell>
        </row>
        <row r="80">
          <cell r="I80">
            <v>341741.79211096774</v>
          </cell>
        </row>
        <row r="81">
          <cell r="I81">
            <v>340634.09015580622</v>
          </cell>
        </row>
        <row r="82">
          <cell r="I82">
            <v>339519.92660590628</v>
          </cell>
        </row>
        <row r="83">
          <cell r="I83">
            <v>338399.26376863191</v>
          </cell>
        </row>
        <row r="84">
          <cell r="I84">
            <v>337272.0637314734</v>
          </cell>
        </row>
        <row r="85">
          <cell r="I85">
            <v>336138.28836076485</v>
          </cell>
        </row>
        <row r="86">
          <cell r="I86">
            <v>334997.89930039382</v>
          </cell>
        </row>
        <row r="87">
          <cell r="I87">
            <v>333850.85797050397</v>
          </cell>
        </row>
        <row r="88">
          <cell r="I88">
            <v>332697.12556618976</v>
          </cell>
        </row>
        <row r="89">
          <cell r="I89">
            <v>331536.66305618372</v>
          </cell>
        </row>
        <row r="90">
          <cell r="I90">
            <v>330369.43118153594</v>
          </cell>
        </row>
        <row r="91">
          <cell r="I91">
            <v>329195.39045428607</v>
          </cell>
        </row>
        <row r="92">
          <cell r="I92">
            <v>328014.50115612725</v>
          </cell>
        </row>
        <row r="93">
          <cell r="I93">
            <v>326826.72333706252</v>
          </cell>
        </row>
        <row r="94">
          <cell r="I94">
            <v>325632.01681405323</v>
          </cell>
        </row>
        <row r="95">
          <cell r="I95">
            <v>324430.34116965969</v>
          </cell>
        </row>
        <row r="96">
          <cell r="I96">
            <v>323221.65575067385</v>
          </cell>
        </row>
        <row r="97">
          <cell r="I97">
            <v>322005.91966674395</v>
          </cell>
        </row>
        <row r="98">
          <cell r="I98">
            <v>320783.09178899112</v>
          </cell>
        </row>
        <row r="99">
          <cell r="I99">
            <v>319553.13074861804</v>
          </cell>
        </row>
        <row r="100">
          <cell r="I100">
            <v>318315.99493550946</v>
          </cell>
        </row>
        <row r="101">
          <cell r="I101">
            <v>317071.64249682444</v>
          </cell>
        </row>
        <row r="102">
          <cell r="I102">
            <v>315820.0313355804</v>
          </cell>
        </row>
        <row r="103">
          <cell r="I103">
            <v>314561.11910922913</v>
          </cell>
        </row>
        <row r="104">
          <cell r="I104">
            <v>313294.86322822416</v>
          </cell>
        </row>
        <row r="105">
          <cell r="I105">
            <v>312021.22085457999</v>
          </cell>
        </row>
        <row r="106">
          <cell r="I106">
            <v>310740.14890042291</v>
          </cell>
        </row>
        <row r="107">
          <cell r="I107">
            <v>309451.6040265332</v>
          </cell>
        </row>
        <row r="108">
          <cell r="I108">
            <v>308155.54264087917</v>
          </cell>
        </row>
        <row r="109">
          <cell r="I109">
            <v>306851.92089714215</v>
          </cell>
        </row>
        <row r="110">
          <cell r="I110">
            <v>305540.69469323329</v>
          </cell>
        </row>
        <row r="111">
          <cell r="I111">
            <v>304221.81966980168</v>
          </cell>
        </row>
        <row r="112">
          <cell r="I112">
            <v>302895.25120873336</v>
          </cell>
        </row>
        <row r="113">
          <cell r="I113">
            <v>301560.94443164213</v>
          </cell>
        </row>
        <row r="114">
          <cell r="I114">
            <v>300218.85419835121</v>
          </cell>
        </row>
        <row r="115">
          <cell r="I115">
            <v>298868.93510536611</v>
          </cell>
        </row>
        <row r="116">
          <cell r="I116">
            <v>297511.14148433856</v>
          </cell>
        </row>
        <row r="117">
          <cell r="I117">
            <v>296145.4274005217</v>
          </cell>
        </row>
        <row r="118">
          <cell r="I118">
            <v>294771.74665121589</v>
          </cell>
        </row>
        <row r="119">
          <cell r="I119">
            <v>293390.05276420579</v>
          </cell>
        </row>
        <row r="120">
          <cell r="I120">
            <v>292000.29899618815</v>
          </cell>
        </row>
        <row r="121">
          <cell r="I121">
            <v>290602.43833119044</v>
          </cell>
        </row>
        <row r="122">
          <cell r="I122">
            <v>289196.4234789802</v>
          </cell>
        </row>
        <row r="123">
          <cell r="I123">
            <v>287782.20687346545</v>
          </cell>
        </row>
        <row r="124">
          <cell r="I124">
            <v>286359.74067108514</v>
          </cell>
        </row>
        <row r="125">
          <cell r="I125">
            <v>284928.97674919094</v>
          </cell>
        </row>
        <row r="126">
          <cell r="I126">
            <v>283489.86670441908</v>
          </cell>
        </row>
        <row r="127">
          <cell r="I127">
            <v>282042.36185105267</v>
          </cell>
        </row>
        <row r="128">
          <cell r="I128">
            <v>280586.41321937495</v>
          </cell>
        </row>
        <row r="129">
          <cell r="I129">
            <v>279121.9715540125</v>
          </cell>
        </row>
        <row r="130">
          <cell r="I130">
            <v>277648.98731226876</v>
          </cell>
        </row>
        <row r="131">
          <cell r="I131">
            <v>276167.41066244815</v>
          </cell>
        </row>
        <row r="132">
          <cell r="I132">
            <v>274677.19148217025</v>
          </cell>
        </row>
        <row r="133">
          <cell r="I133">
            <v>273178.27935667406</v>
          </cell>
        </row>
        <row r="134">
          <cell r="I134">
            <v>271670.62357711251</v>
          </cell>
        </row>
        <row r="135">
          <cell r="I135">
            <v>270154.17313883681</v>
          </cell>
        </row>
        <row r="136">
          <cell r="I136">
            <v>268628.87673967116</v>
          </cell>
        </row>
        <row r="137">
          <cell r="I137">
            <v>267094.68277817708</v>
          </cell>
        </row>
        <row r="138">
          <cell r="I138">
            <v>265551.53935190762</v>
          </cell>
        </row>
        <row r="139">
          <cell r="I139">
            <v>263999.39425565157</v>
          </cell>
        </row>
        <row r="140">
          <cell r="I140">
            <v>262438.19497966737</v>
          </cell>
        </row>
        <row r="141">
          <cell r="I141">
            <v>260867.88870790659</v>
          </cell>
        </row>
        <row r="142">
          <cell r="I142">
            <v>259288.42231622722</v>
          </cell>
        </row>
        <row r="143">
          <cell r="I143">
            <v>257699.74237059639</v>
          </cell>
        </row>
        <row r="144">
          <cell r="I144">
            <v>256101.79512528269</v>
          </cell>
        </row>
        <row r="145">
          <cell r="I145">
            <v>254494.526521038</v>
          </cell>
        </row>
        <row r="146">
          <cell r="I146">
            <v>252877.88218326855</v>
          </cell>
        </row>
        <row r="147">
          <cell r="I147">
            <v>251251.80742019546</v>
          </cell>
        </row>
        <row r="148">
          <cell r="I148">
            <v>249616.24722100442</v>
          </cell>
        </row>
        <row r="149">
          <cell r="I149">
            <v>247971.14625398477</v>
          </cell>
        </row>
        <row r="150">
          <cell r="I150">
            <v>246316.44886465752</v>
          </cell>
        </row>
        <row r="151">
          <cell r="I151">
            <v>244652.09907389252</v>
          </cell>
        </row>
        <row r="152">
          <cell r="I152">
            <v>242978.04057601473</v>
          </cell>
        </row>
        <row r="153">
          <cell r="I153">
            <v>241294.21673689931</v>
          </cell>
        </row>
        <row r="154">
          <cell r="I154">
            <v>239600.57059205574</v>
          </cell>
        </row>
        <row r="155">
          <cell r="I155">
            <v>237897.04484470058</v>
          </cell>
        </row>
        <row r="156">
          <cell r="I156">
            <v>236183.58186381916</v>
          </cell>
        </row>
        <row r="157">
          <cell r="I157">
            <v>234460.12368221593</v>
          </cell>
        </row>
        <row r="158">
          <cell r="I158">
            <v>232726.61199455336</v>
          </cell>
        </row>
        <row r="159">
          <cell r="I159">
            <v>230982.98815537943</v>
          </cell>
        </row>
        <row r="160">
          <cell r="I160">
            <v>229229.19317714364</v>
          </cell>
        </row>
        <row r="161">
          <cell r="I161">
            <v>227465.16772820149</v>
          </cell>
        </row>
        <row r="162">
          <cell r="I162">
            <v>225690.85213080715</v>
          </cell>
        </row>
        <row r="163">
          <cell r="I163">
            <v>223906.18635909469</v>
          </cell>
        </row>
        <row r="164">
          <cell r="I164">
            <v>222111.11003704724</v>
          </cell>
        </row>
        <row r="165">
          <cell r="I165">
            <v>220305.56243645452</v>
          </cell>
        </row>
        <row r="166">
          <cell r="I166">
            <v>218489.48247485835</v>
          </cell>
        </row>
        <row r="167">
          <cell r="I167">
            <v>216662.80871348619</v>
          </cell>
        </row>
        <row r="168">
          <cell r="I168">
            <v>214825.47935517269</v>
          </cell>
        </row>
        <row r="169">
          <cell r="I169">
            <v>212977.43224226905</v>
          </cell>
        </row>
        <row r="170">
          <cell r="I170">
            <v>211118.60485454011</v>
          </cell>
        </row>
        <row r="171">
          <cell r="I171">
            <v>209248.93430704944</v>
          </cell>
        </row>
        <row r="172">
          <cell r="I172">
            <v>207368.35734803171</v>
          </cell>
        </row>
        <row r="173">
          <cell r="I173">
            <v>205476.81035675306</v>
          </cell>
        </row>
        <row r="174">
          <cell r="I174">
            <v>203574.22934135862</v>
          </cell>
        </row>
        <row r="175">
          <cell r="I175">
            <v>201660.54993670771</v>
          </cell>
        </row>
        <row r="176">
          <cell r="I176">
            <v>199735.70740219633</v>
          </cell>
        </row>
        <row r="177">
          <cell r="I177">
            <v>197799.63661956697</v>
          </cell>
        </row>
        <row r="178">
          <cell r="I178">
            <v>195852.27209070561</v>
          </cell>
        </row>
        <row r="179">
          <cell r="I179">
            <v>193893.54793542589</v>
          </cell>
        </row>
        <row r="180">
          <cell r="I180">
            <v>191923.39788924038</v>
          </cell>
        </row>
        <row r="181">
          <cell r="I181">
            <v>189941.7553011188</v>
          </cell>
        </row>
        <row r="182">
          <cell r="I182">
            <v>187948.55313123317</v>
          </cell>
        </row>
        <row r="183">
          <cell r="I183">
            <v>185943.72394868988</v>
          </cell>
        </row>
        <row r="184">
          <cell r="I184">
            <v>183927.1999292484</v>
          </cell>
        </row>
        <row r="185">
          <cell r="I185">
            <v>181898.91285302685</v>
          </cell>
        </row>
        <row r="186">
          <cell r="I186">
            <v>179858.79410219402</v>
          </cell>
        </row>
        <row r="187">
          <cell r="I187">
            <v>177806.77465864798</v>
          </cell>
        </row>
        <row r="188">
          <cell r="I188">
            <v>175742.78510168125</v>
          </cell>
        </row>
        <row r="189">
          <cell r="I189">
            <v>173666.75560563224</v>
          </cell>
        </row>
        <row r="190">
          <cell r="I190">
            <v>171578.61593752293</v>
          </cell>
        </row>
        <row r="191">
          <cell r="I191">
            <v>169478.29545468299</v>
          </cell>
        </row>
        <row r="192">
          <cell r="I192">
            <v>167365.7231023598</v>
          </cell>
        </row>
        <row r="193">
          <cell r="I193">
            <v>165240.82741131473</v>
          </cell>
        </row>
        <row r="194">
          <cell r="I194">
            <v>163103.53649540525</v>
          </cell>
        </row>
        <row r="195">
          <cell r="I195">
            <v>160953.77804915296</v>
          </cell>
        </row>
        <row r="196">
          <cell r="I196">
            <v>158791.47934529753</v>
          </cell>
        </row>
        <row r="197">
          <cell r="I197">
            <v>156616.56723233627</v>
          </cell>
        </row>
        <row r="198">
          <cell r="I198">
            <v>154428.9681320494</v>
          </cell>
        </row>
        <row r="199">
          <cell r="I199">
            <v>152228.60803701085</v>
          </cell>
        </row>
        <row r="200">
          <cell r="I200">
            <v>150015.41250808458</v>
          </cell>
        </row>
        <row r="201">
          <cell r="I201">
            <v>147789.30667190623</v>
          </cell>
        </row>
        <row r="202">
          <cell r="I202">
            <v>145550.21521835017</v>
          </cell>
        </row>
        <row r="203">
          <cell r="I203">
            <v>143298.06239798173</v>
          </cell>
        </row>
        <row r="204">
          <cell r="I204">
            <v>141032.77201949447</v>
          </cell>
        </row>
        <row r="205">
          <cell r="I205">
            <v>138754.26744713268</v>
          </cell>
        </row>
        <row r="206">
          <cell r="I206">
            <v>136462.47159809878</v>
          </cell>
        </row>
        <row r="207">
          <cell r="I207">
            <v>134157.30693994553</v>
          </cell>
        </row>
        <row r="208">
          <cell r="I208">
            <v>131838.69548795305</v>
          </cell>
        </row>
        <row r="209">
          <cell r="I209">
            <v>129506.55880249062</v>
          </cell>
        </row>
        <row r="210">
          <cell r="I210">
            <v>127160.81798636298</v>
          </cell>
        </row>
        <row r="211">
          <cell r="I211">
            <v>124801.39368214126</v>
          </cell>
        </row>
        <row r="212">
          <cell r="I212">
            <v>122428.20606947826</v>
          </cell>
        </row>
        <row r="213">
          <cell r="I213">
            <v>120041.17486240805</v>
          </cell>
        </row>
        <row r="214">
          <cell r="I214">
            <v>117640.21930662994</v>
          </cell>
        </row>
        <row r="215">
          <cell r="I215">
            <v>115225.25817677645</v>
          </cell>
        </row>
        <row r="216">
          <cell r="I216">
            <v>112796.20977366548</v>
          </cell>
        </row>
        <row r="217">
          <cell r="I217">
            <v>110352.99192153636</v>
          </cell>
        </row>
        <row r="218">
          <cell r="I218">
            <v>107895.52196526983</v>
          </cell>
        </row>
        <row r="219">
          <cell r="I219">
            <v>105423.71676759174</v>
          </cell>
        </row>
        <row r="220">
          <cell r="I220">
            <v>102937.49270626053</v>
          </cell>
        </row>
        <row r="221">
          <cell r="I221">
            <v>100436.76567123822</v>
          </cell>
        </row>
        <row r="222">
          <cell r="I222">
            <v>97921.451061844942</v>
          </cell>
        </row>
        <row r="223">
          <cell r="I223">
            <v>95391.463783896877</v>
          </cell>
        </row>
        <row r="224">
          <cell r="I224">
            <v>92846.71824682744</v>
          </cell>
        </row>
        <row r="225">
          <cell r="I225">
            <v>90287.128360791772</v>
          </cell>
        </row>
        <row r="226">
          <cell r="I226">
            <v>87712.607533754228</v>
          </cell>
        </row>
        <row r="227">
          <cell r="I227">
            <v>85123.068668558961</v>
          </cell>
        </row>
        <row r="228">
          <cell r="I228">
            <v>82518.424159983391</v>
          </cell>
        </row>
        <row r="229">
          <cell r="I229">
            <v>79898.585891774463</v>
          </cell>
        </row>
        <row r="230">
          <cell r="I230">
            <v>77263.465233667652</v>
          </cell>
        </row>
        <row r="231">
          <cell r="I231">
            <v>74612.973038388547</v>
          </cell>
        </row>
        <row r="232">
          <cell r="I232">
            <v>71947.019638636979</v>
          </cell>
        </row>
        <row r="233">
          <cell r="I233">
            <v>69265.514844053527</v>
          </cell>
        </row>
        <row r="234">
          <cell r="I234">
            <v>66568.367938168347</v>
          </cell>
        </row>
        <row r="235">
          <cell r="I235">
            <v>63855.487675332166</v>
          </cell>
        </row>
        <row r="236">
          <cell r="I236">
            <v>61126.782277629442</v>
          </cell>
        </row>
        <row r="237">
          <cell r="I237">
            <v>58382.159431773449</v>
          </cell>
        </row>
        <row r="238">
          <cell r="I238">
            <v>55621.526285983295</v>
          </cell>
        </row>
        <row r="239">
          <cell r="I239">
            <v>52844.789446842697</v>
          </cell>
        </row>
        <row r="240">
          <cell r="I240">
            <v>50051.85497614045</v>
          </cell>
        </row>
        <row r="241">
          <cell r="I241">
            <v>47242.628387692435</v>
          </cell>
        </row>
        <row r="242">
          <cell r="I242">
            <v>44417.014644145143</v>
          </cell>
        </row>
        <row r="243">
          <cell r="I243">
            <v>41574.918153760489</v>
          </cell>
        </row>
        <row r="244">
          <cell r="I244">
            <v>38716.242767181924</v>
          </cell>
        </row>
        <row r="245">
          <cell r="I245">
            <v>35840.891774181655</v>
          </cell>
        </row>
        <row r="246">
          <cell r="I246">
            <v>32948.767900388884</v>
          </cell>
        </row>
        <row r="247">
          <cell r="I247">
            <v>30039.773303998987</v>
          </cell>
        </row>
        <row r="248">
          <cell r="I248">
            <v>27113.809572463484</v>
          </cell>
        </row>
        <row r="249">
          <cell r="I249">
            <v>24170.777719160691</v>
          </cell>
        </row>
        <row r="250">
          <cell r="I250">
            <v>21210.578180046963</v>
          </cell>
        </row>
        <row r="251">
          <cell r="I251">
            <v>18233.110810288406</v>
          </cell>
        </row>
        <row r="252">
          <cell r="I252">
            <v>15238.274880872923</v>
          </cell>
        </row>
        <row r="253">
          <cell r="I253">
            <v>12225.969075202516</v>
          </cell>
        </row>
        <row r="254">
          <cell r="I254">
            <v>9196.0914856657</v>
          </cell>
        </row>
        <row r="255">
          <cell r="I255">
            <v>6148.5396101899187</v>
          </cell>
        </row>
        <row r="256">
          <cell r="I256">
            <v>3083.2103487738618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0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0</v>
          </cell>
        </row>
        <row r="270">
          <cell r="I270">
            <v>0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0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0</v>
          </cell>
        </row>
        <row r="278">
          <cell r="I278">
            <v>0</v>
          </cell>
        </row>
        <row r="279">
          <cell r="I279">
            <v>0</v>
          </cell>
        </row>
        <row r="280">
          <cell r="I280">
            <v>0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0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0</v>
          </cell>
        </row>
        <row r="289">
          <cell r="I289">
            <v>0</v>
          </cell>
        </row>
        <row r="290">
          <cell r="I290">
            <v>0</v>
          </cell>
        </row>
        <row r="291">
          <cell r="I291">
            <v>0</v>
          </cell>
        </row>
        <row r="292">
          <cell r="I292">
            <v>0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0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0</v>
          </cell>
        </row>
        <row r="300">
          <cell r="I300">
            <v>0</v>
          </cell>
        </row>
        <row r="301">
          <cell r="I301">
            <v>0</v>
          </cell>
        </row>
        <row r="302">
          <cell r="I302">
            <v>0</v>
          </cell>
        </row>
        <row r="303">
          <cell r="I303">
            <v>0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0</v>
          </cell>
        </row>
        <row r="311">
          <cell r="I311">
            <v>0</v>
          </cell>
        </row>
        <row r="312">
          <cell r="I312">
            <v>0</v>
          </cell>
        </row>
        <row r="313">
          <cell r="I313">
            <v>0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0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0</v>
          </cell>
        </row>
        <row r="322">
          <cell r="I322">
            <v>0</v>
          </cell>
        </row>
        <row r="323">
          <cell r="I323">
            <v>0</v>
          </cell>
        </row>
        <row r="324">
          <cell r="I324">
            <v>0</v>
          </cell>
        </row>
        <row r="325">
          <cell r="I325">
            <v>0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0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0</v>
          </cell>
        </row>
        <row r="333">
          <cell r="I333">
            <v>0</v>
          </cell>
        </row>
        <row r="334">
          <cell r="I334">
            <v>0</v>
          </cell>
        </row>
        <row r="335">
          <cell r="I335">
            <v>0</v>
          </cell>
        </row>
        <row r="336">
          <cell r="I336">
            <v>0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0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0</v>
          </cell>
        </row>
        <row r="344">
          <cell r="I344">
            <v>0</v>
          </cell>
        </row>
        <row r="345">
          <cell r="I345">
            <v>0</v>
          </cell>
        </row>
        <row r="346">
          <cell r="I346">
            <v>0</v>
          </cell>
        </row>
        <row r="347">
          <cell r="I347">
            <v>0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0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0</v>
          </cell>
        </row>
        <row r="366">
          <cell r="I366">
            <v>0</v>
          </cell>
        </row>
        <row r="367">
          <cell r="I367">
            <v>0</v>
          </cell>
        </row>
        <row r="368">
          <cell r="I368">
            <v>0</v>
          </cell>
        </row>
        <row r="369">
          <cell r="I369">
            <v>0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0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0</v>
          </cell>
        </row>
        <row r="377">
          <cell r="I377">
            <v>0</v>
          </cell>
        </row>
        <row r="378">
          <cell r="I378">
            <v>0</v>
          </cell>
        </row>
        <row r="379">
          <cell r="I379">
            <v>0</v>
          </cell>
        </row>
        <row r="380">
          <cell r="I380">
            <v>0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0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0</v>
          </cell>
        </row>
        <row r="388">
          <cell r="I388">
            <v>0</v>
          </cell>
        </row>
        <row r="389">
          <cell r="I389">
            <v>0</v>
          </cell>
        </row>
        <row r="390">
          <cell r="I390">
            <v>0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0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0</v>
          </cell>
        </row>
        <row r="399">
          <cell r="I399">
            <v>0</v>
          </cell>
        </row>
        <row r="400">
          <cell r="I400">
            <v>0</v>
          </cell>
        </row>
        <row r="401">
          <cell r="I401">
            <v>0</v>
          </cell>
        </row>
        <row r="402">
          <cell r="I402">
            <v>0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0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0</v>
          </cell>
        </row>
        <row r="410">
          <cell r="I410">
            <v>0</v>
          </cell>
        </row>
        <row r="411">
          <cell r="I411">
            <v>0</v>
          </cell>
        </row>
        <row r="412">
          <cell r="I412">
            <v>0</v>
          </cell>
        </row>
        <row r="413">
          <cell r="I413">
            <v>0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0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0</v>
          </cell>
        </row>
        <row r="421">
          <cell r="I421">
            <v>0</v>
          </cell>
        </row>
        <row r="422">
          <cell r="I422">
            <v>0</v>
          </cell>
        </row>
        <row r="423">
          <cell r="I423">
            <v>0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0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0</v>
          </cell>
        </row>
        <row r="454">
          <cell r="I454">
            <v>0</v>
          </cell>
        </row>
        <row r="455">
          <cell r="I455">
            <v>0</v>
          </cell>
        </row>
        <row r="456">
          <cell r="I456">
            <v>0</v>
          </cell>
        </row>
        <row r="457">
          <cell r="I457">
            <v>0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0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0</v>
          </cell>
        </row>
        <row r="476">
          <cell r="I476">
            <v>0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0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0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0</v>
          </cell>
        </row>
        <row r="487">
          <cell r="I487">
            <v>0</v>
          </cell>
        </row>
        <row r="488">
          <cell r="I488">
            <v>0</v>
          </cell>
        </row>
        <row r="489">
          <cell r="I489">
            <v>0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0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F"/>
      <sheetName val="Labour - NLW"/>
      <sheetName val="Employees - NTI (CQ)"/>
      <sheetName val="Sales Mix "/>
      <sheetName val="Labour "/>
      <sheetName val="Payroll Tax"/>
      <sheetName val="1KM 1"/>
      <sheetName val="Loading 1"/>
      <sheetName val="Dam Construction"/>
      <sheetName val="5 Year Production Target"/>
      <sheetName val="Weeks Per Month"/>
    </sheetNames>
    <sheetDataSet>
      <sheetData sheetId="0"/>
      <sheetData sheetId="1"/>
      <sheetData sheetId="2"/>
      <sheetData sheetId="3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P25">
            <v>0</v>
          </cell>
        </row>
        <row r="44">
          <cell r="E44">
            <v>0</v>
          </cell>
          <cell r="F44">
            <v>0</v>
          </cell>
          <cell r="G44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2397-1897-44CC-9408-B68F63039E85}">
  <sheetPr>
    <tabColor rgb="FFFF0066"/>
  </sheetPr>
  <dimension ref="A1:AF182"/>
  <sheetViews>
    <sheetView tabSelected="1" zoomScaleNormal="100" workbookViewId="0">
      <pane xSplit="3" ySplit="8" topLeftCell="D9" activePane="bottomRight" state="frozen"/>
      <selection activeCell="U33" sqref="U33"/>
      <selection pane="topRight" activeCell="U33" sqref="U33"/>
      <selection pane="bottomLeft" activeCell="U33" sqref="U33"/>
      <selection pane="bottomRight" activeCell="H13" sqref="H13"/>
    </sheetView>
  </sheetViews>
  <sheetFormatPr defaultColWidth="9.109375" defaultRowHeight="13.2" outlineLevelRow="1" outlineLevelCol="1" x14ac:dyDescent="0.25"/>
  <cols>
    <col min="1" max="1" width="6.6640625" style="4" customWidth="1"/>
    <col min="2" max="2" width="13.44140625" style="14" customWidth="1"/>
    <col min="3" max="3" width="45" style="14" customWidth="1"/>
    <col min="4" max="4" width="15.44140625" customWidth="1"/>
    <col min="5" max="16" width="14.33203125" customWidth="1" outlineLevel="1"/>
    <col min="17" max="17" width="16.33203125" customWidth="1"/>
    <col min="18" max="18" width="16.5546875" hidden="1" customWidth="1"/>
    <col min="19" max="19" width="17.6640625" hidden="1" customWidth="1"/>
    <col min="20" max="32" width="11.6640625" customWidth="1"/>
  </cols>
  <sheetData>
    <row r="1" spans="1:32" s="1" customFormat="1" ht="17.399999999999999" x14ac:dyDescent="0.3">
      <c r="C1" s="2"/>
      <c r="K1" s="3" t="s">
        <v>67</v>
      </c>
    </row>
    <row r="2" spans="1:32" s="1" customFormat="1" ht="17.399999999999999" x14ac:dyDescent="0.3">
      <c r="C2" s="2"/>
      <c r="K2" s="2" t="s">
        <v>0</v>
      </c>
    </row>
    <row r="3" spans="1:32" s="1" customFormat="1" ht="17.399999999999999" x14ac:dyDescent="0.3">
      <c r="C3" s="2"/>
      <c r="K3" s="2" t="str">
        <f>"FOR THE YEAR ENDING "&amp;UPPER(TEXT((EOMONTH(P6,0)),"dd mmmm yyyy"))</f>
        <v>FOR THE YEAR ENDING 30 JUNE 2023</v>
      </c>
    </row>
    <row r="4" spans="1:32" x14ac:dyDescent="0.25">
      <c r="B4" s="5"/>
      <c r="C4" s="5"/>
    </row>
    <row r="5" spans="1:32" x14ac:dyDescent="0.25">
      <c r="O5" s="96"/>
    </row>
    <row r="6" spans="1:32" s="1" customFormat="1" ht="13.8" x14ac:dyDescent="0.3">
      <c r="A6" s="6"/>
      <c r="B6" s="7"/>
      <c r="C6" s="7"/>
      <c r="D6" s="8" t="s">
        <v>1</v>
      </c>
      <c r="E6" s="9">
        <v>44743</v>
      </c>
      <c r="F6" s="9">
        <f>EDATE(E6,1)</f>
        <v>44774</v>
      </c>
      <c r="G6" s="10">
        <f t="shared" ref="G6:K6" si="0">EDATE(F6,1)</f>
        <v>44805</v>
      </c>
      <c r="H6" s="11">
        <f t="shared" si="0"/>
        <v>44835</v>
      </c>
      <c r="I6" s="9">
        <f t="shared" si="0"/>
        <v>44866</v>
      </c>
      <c r="J6" s="9">
        <f t="shared" si="0"/>
        <v>44896</v>
      </c>
      <c r="K6" s="9">
        <f t="shared" si="0"/>
        <v>44927</v>
      </c>
      <c r="L6" s="9">
        <f>EDATE(K6,1)</f>
        <v>44958</v>
      </c>
      <c r="M6" s="10">
        <f>EDATE(L6,1)</f>
        <v>44986</v>
      </c>
      <c r="N6" s="11">
        <f>EDATE(M6,1)</f>
        <v>45017</v>
      </c>
      <c r="O6" s="93">
        <f t="shared" ref="O6:P6" si="1">EDATE(N6,1)</f>
        <v>45047</v>
      </c>
      <c r="P6" s="115">
        <f t="shared" si="1"/>
        <v>45078</v>
      </c>
      <c r="Q6" s="8" t="s">
        <v>1</v>
      </c>
      <c r="R6" s="8" t="s">
        <v>64</v>
      </c>
      <c r="S6" s="8" t="s">
        <v>65</v>
      </c>
      <c r="T6" s="9">
        <v>44743</v>
      </c>
      <c r="U6" s="9">
        <f>EDATE(T6,1)</f>
        <v>44774</v>
      </c>
      <c r="V6" s="10">
        <f t="shared" ref="V6" si="2">EDATE(U6,1)</f>
        <v>44805</v>
      </c>
      <c r="W6" s="11">
        <f t="shared" ref="W6" si="3">EDATE(V6,1)</f>
        <v>44835</v>
      </c>
      <c r="X6" s="9">
        <f t="shared" ref="X6" si="4">EDATE(W6,1)</f>
        <v>44866</v>
      </c>
      <c r="Y6" s="9">
        <f t="shared" ref="Y6" si="5">EDATE(X6,1)</f>
        <v>44896</v>
      </c>
      <c r="Z6" s="9">
        <f t="shared" ref="Z6" si="6">EDATE(Y6,1)</f>
        <v>44927</v>
      </c>
      <c r="AA6" s="9">
        <f>EDATE(Z6,1)</f>
        <v>44958</v>
      </c>
      <c r="AB6" s="10">
        <f>EDATE(AA6,1)</f>
        <v>44986</v>
      </c>
      <c r="AC6" s="11">
        <f>EDATE(AB6,1)</f>
        <v>45017</v>
      </c>
      <c r="AD6" s="10">
        <f t="shared" ref="AD6" si="7">EDATE(AC6,1)</f>
        <v>45047</v>
      </c>
      <c r="AE6" s="115">
        <f t="shared" ref="AE6" si="8">EDATE(AD6,1)</f>
        <v>45078</v>
      </c>
      <c r="AF6" s="8" t="s">
        <v>1</v>
      </c>
    </row>
    <row r="7" spans="1:32" s="1" customFormat="1" x14ac:dyDescent="0.25">
      <c r="A7" s="6"/>
      <c r="B7" s="7"/>
      <c r="C7" s="7"/>
      <c r="D7" s="12"/>
      <c r="E7" s="13" t="s">
        <v>63</v>
      </c>
      <c r="F7" s="13" t="s">
        <v>63</v>
      </c>
      <c r="G7" s="13" t="s">
        <v>63</v>
      </c>
      <c r="H7" s="13" t="s">
        <v>63</v>
      </c>
      <c r="I7" s="13" t="s">
        <v>63</v>
      </c>
      <c r="J7" s="13" t="s">
        <v>63</v>
      </c>
      <c r="K7" s="13" t="s">
        <v>63</v>
      </c>
      <c r="L7" s="13" t="s">
        <v>63</v>
      </c>
      <c r="M7" s="114" t="s">
        <v>63</v>
      </c>
      <c r="N7" s="13" t="s">
        <v>63</v>
      </c>
      <c r="O7" s="116" t="s">
        <v>63</v>
      </c>
      <c r="P7" s="13" t="s">
        <v>2</v>
      </c>
      <c r="Q7" s="12" t="s">
        <v>112</v>
      </c>
      <c r="R7" s="12"/>
      <c r="S7" s="12"/>
      <c r="T7" s="13" t="str">
        <f>P7</f>
        <v>Forecast</v>
      </c>
      <c r="U7" s="13" t="str">
        <f>T7</f>
        <v>Forecast</v>
      </c>
      <c r="V7" s="13" t="str">
        <f t="shared" ref="V7:AE7" si="9">U7</f>
        <v>Forecast</v>
      </c>
      <c r="W7" s="13" t="str">
        <f t="shared" si="9"/>
        <v>Forecast</v>
      </c>
      <c r="X7" s="13" t="str">
        <f t="shared" si="9"/>
        <v>Forecast</v>
      </c>
      <c r="Y7" s="13" t="str">
        <f t="shared" si="9"/>
        <v>Forecast</v>
      </c>
      <c r="Z7" s="13" t="str">
        <f t="shared" si="9"/>
        <v>Forecast</v>
      </c>
      <c r="AA7" s="13" t="str">
        <f t="shared" si="9"/>
        <v>Forecast</v>
      </c>
      <c r="AB7" s="13" t="str">
        <f t="shared" si="9"/>
        <v>Forecast</v>
      </c>
      <c r="AC7" s="13" t="str">
        <f t="shared" si="9"/>
        <v>Forecast</v>
      </c>
      <c r="AD7" s="13" t="str">
        <f t="shared" si="9"/>
        <v>Forecast</v>
      </c>
      <c r="AE7" s="13" t="str">
        <f t="shared" si="9"/>
        <v>Forecast</v>
      </c>
      <c r="AF7" s="12" t="s">
        <v>112</v>
      </c>
    </row>
    <row r="8" spans="1:32" x14ac:dyDescent="0.25">
      <c r="D8" s="15">
        <v>52</v>
      </c>
      <c r="E8" s="16">
        <v>4</v>
      </c>
      <c r="F8" s="17">
        <v>4</v>
      </c>
      <c r="G8" s="17">
        <v>5</v>
      </c>
      <c r="H8" s="17">
        <v>4</v>
      </c>
      <c r="I8" s="17">
        <v>4</v>
      </c>
      <c r="J8" s="17">
        <v>5</v>
      </c>
      <c r="K8" s="17">
        <v>4</v>
      </c>
      <c r="L8" s="17">
        <v>4</v>
      </c>
      <c r="M8" s="17">
        <v>5</v>
      </c>
      <c r="N8" s="17">
        <v>4</v>
      </c>
      <c r="O8" s="94">
        <v>4</v>
      </c>
      <c r="P8" s="17">
        <v>5</v>
      </c>
      <c r="Q8" s="18">
        <f>SUM(E8:P8)</f>
        <v>52</v>
      </c>
      <c r="R8" s="18"/>
      <c r="S8" s="18"/>
      <c r="T8" s="16">
        <v>4</v>
      </c>
      <c r="U8" s="17">
        <v>4</v>
      </c>
      <c r="V8" s="17">
        <v>5</v>
      </c>
      <c r="W8" s="17">
        <v>4</v>
      </c>
      <c r="X8" s="17">
        <v>4</v>
      </c>
      <c r="Y8" s="17">
        <v>5</v>
      </c>
      <c r="Z8" s="17">
        <v>4</v>
      </c>
      <c r="AA8" s="17">
        <v>4</v>
      </c>
      <c r="AB8" s="17">
        <v>5</v>
      </c>
      <c r="AC8" s="17">
        <v>4</v>
      </c>
      <c r="AD8" s="17">
        <v>4</v>
      </c>
      <c r="AE8" s="17">
        <v>5</v>
      </c>
      <c r="AF8" s="18">
        <f>SUM(T8:AE8)</f>
        <v>52</v>
      </c>
    </row>
    <row r="9" spans="1:32" x14ac:dyDescent="0.25">
      <c r="B9" s="7" t="s">
        <v>68</v>
      </c>
      <c r="D9" s="19"/>
      <c r="E9" s="20"/>
      <c r="F9" s="14"/>
      <c r="G9" s="14"/>
      <c r="H9" s="14"/>
      <c r="I9" s="14"/>
      <c r="J9" s="14"/>
      <c r="K9" s="14"/>
      <c r="L9" s="14"/>
      <c r="M9" s="14"/>
      <c r="N9" s="14"/>
      <c r="O9" s="95"/>
      <c r="P9" s="14"/>
      <c r="Q9" s="21"/>
      <c r="R9" s="21"/>
      <c r="S9" s="21"/>
      <c r="T9" s="20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21"/>
    </row>
    <row r="10" spans="1:32" x14ac:dyDescent="0.25">
      <c r="B10" s="7"/>
      <c r="C10" s="45" t="s">
        <v>69</v>
      </c>
      <c r="D10" s="19"/>
      <c r="E10" s="20"/>
      <c r="F10" s="14"/>
      <c r="G10" s="14"/>
      <c r="H10" s="14">
        <v>1000000</v>
      </c>
      <c r="I10" s="14"/>
      <c r="J10" s="14">
        <v>400000</v>
      </c>
      <c r="K10" s="14">
        <v>600000</v>
      </c>
      <c r="L10" s="14"/>
      <c r="M10" s="14">
        <v>700000</v>
      </c>
      <c r="N10" s="14"/>
      <c r="O10" s="95"/>
      <c r="P10" s="14">
        <v>410000</v>
      </c>
      <c r="Q10" s="92">
        <f>SUM(E10:P10)</f>
        <v>3110000</v>
      </c>
      <c r="R10" s="21">
        <v>3110000</v>
      </c>
      <c r="S10" s="21"/>
      <c r="T10" s="20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92">
        <f>SUM(T10:AE10)</f>
        <v>0</v>
      </c>
    </row>
    <row r="11" spans="1:32" x14ac:dyDescent="0.25">
      <c r="B11" s="7"/>
      <c r="C11" s="45" t="s">
        <v>108</v>
      </c>
      <c r="D11" s="19"/>
      <c r="E11" s="20"/>
      <c r="F11" s="14"/>
      <c r="G11" s="14"/>
      <c r="H11" s="14"/>
      <c r="I11" s="14"/>
      <c r="J11" s="14"/>
      <c r="K11" s="14"/>
      <c r="L11" s="14"/>
      <c r="M11" s="14"/>
      <c r="O11" s="95"/>
      <c r="P11" s="14"/>
      <c r="Q11" s="92">
        <f t="shared" ref="Q11:Q14" si="10">SUM(E11:P11)</f>
        <v>0</v>
      </c>
      <c r="R11" s="21"/>
      <c r="S11" s="21"/>
      <c r="T11" s="20"/>
      <c r="U11" s="14"/>
      <c r="V11" s="14"/>
      <c r="W11" s="14"/>
      <c r="X11" s="14"/>
      <c r="Y11" s="14"/>
      <c r="Z11" s="14"/>
      <c r="AA11" s="14"/>
      <c r="AB11" s="14"/>
      <c r="AD11" s="14"/>
      <c r="AE11" s="14"/>
      <c r="AF11" s="92">
        <f t="shared" ref="AF11:AF23" si="11">SUM(T11:AE11)</f>
        <v>0</v>
      </c>
    </row>
    <row r="12" spans="1:32" x14ac:dyDescent="0.25">
      <c r="B12" s="7"/>
      <c r="C12" s="14" t="s">
        <v>109</v>
      </c>
      <c r="D12" s="19"/>
      <c r="E12" s="20"/>
      <c r="F12" s="14"/>
      <c r="G12" s="14"/>
      <c r="H12" s="14"/>
      <c r="I12" s="14"/>
      <c r="J12" s="14"/>
      <c r="K12" s="14"/>
      <c r="L12" s="14"/>
      <c r="N12" s="14"/>
      <c r="O12" s="117"/>
      <c r="P12" s="14">
        <v>250000</v>
      </c>
      <c r="Q12" s="92">
        <f t="shared" si="10"/>
        <v>250000</v>
      </c>
      <c r="R12" s="21"/>
      <c r="S12" s="21"/>
      <c r="T12" s="20"/>
      <c r="V12" s="14"/>
      <c r="W12" s="14"/>
      <c r="X12" s="14"/>
      <c r="Y12" s="14"/>
      <c r="Z12" s="14"/>
      <c r="AA12" s="14">
        <v>250000</v>
      </c>
      <c r="AC12" s="14"/>
      <c r="AD12" s="119"/>
      <c r="AE12" s="14"/>
      <c r="AF12" s="92">
        <f t="shared" si="11"/>
        <v>250000</v>
      </c>
    </row>
    <row r="13" spans="1:32" x14ac:dyDescent="0.25">
      <c r="B13" s="7"/>
      <c r="C13" s="14" t="s">
        <v>105</v>
      </c>
      <c r="D13" s="19"/>
      <c r="E13" s="20"/>
      <c r="F13" s="14"/>
      <c r="G13" s="14"/>
      <c r="H13" s="14"/>
      <c r="I13" s="14"/>
      <c r="J13" s="14"/>
      <c r="K13" s="14"/>
      <c r="L13" s="14"/>
      <c r="M13" s="14"/>
      <c r="N13" s="14"/>
      <c r="O13" s="117"/>
      <c r="P13" s="14">
        <v>50000</v>
      </c>
      <c r="Q13" s="92">
        <f t="shared" si="10"/>
        <v>50000</v>
      </c>
      <c r="R13" s="21"/>
      <c r="S13" s="21"/>
      <c r="T13" s="20"/>
      <c r="U13" s="14">
        <v>50000</v>
      </c>
      <c r="V13" s="14"/>
      <c r="W13" s="14">
        <v>100000</v>
      </c>
      <c r="X13" s="14"/>
      <c r="Y13" s="14">
        <v>100000</v>
      </c>
      <c r="Z13" s="14"/>
      <c r="AA13" s="14">
        <v>100000</v>
      </c>
      <c r="AB13" s="14"/>
      <c r="AC13" s="14"/>
      <c r="AD13" s="14">
        <v>100000</v>
      </c>
      <c r="AE13" s="14"/>
      <c r="AF13" s="92">
        <f t="shared" si="11"/>
        <v>450000</v>
      </c>
    </row>
    <row r="14" spans="1:32" x14ac:dyDescent="0.25">
      <c r="B14" s="7"/>
      <c r="C14" s="45" t="s">
        <v>118</v>
      </c>
      <c r="D14" s="19"/>
      <c r="E14" s="20"/>
      <c r="F14" s="14"/>
      <c r="G14" s="14"/>
      <c r="H14" s="14"/>
      <c r="I14" s="14"/>
      <c r="J14" s="14"/>
      <c r="K14" s="14"/>
      <c r="L14" s="14"/>
      <c r="M14" s="14"/>
      <c r="N14" s="14"/>
      <c r="O14" s="95"/>
      <c r="P14" s="14"/>
      <c r="Q14" s="92">
        <f t="shared" si="10"/>
        <v>0</v>
      </c>
      <c r="R14" s="21">
        <v>3425000</v>
      </c>
      <c r="S14" s="21"/>
      <c r="T14" s="20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92">
        <f t="shared" si="11"/>
        <v>0</v>
      </c>
    </row>
    <row r="15" spans="1:32" x14ac:dyDescent="0.25">
      <c r="B15" s="7"/>
      <c r="C15" s="45" t="s">
        <v>119</v>
      </c>
      <c r="D15" s="19"/>
      <c r="E15" s="20"/>
      <c r="F15" s="14"/>
      <c r="G15" s="14"/>
      <c r="H15" s="14"/>
      <c r="I15" s="14"/>
      <c r="J15" s="14"/>
      <c r="K15" s="14"/>
      <c r="L15" s="14"/>
      <c r="M15" s="14"/>
      <c r="N15" s="14"/>
      <c r="O15" s="95"/>
      <c r="P15" s="14"/>
      <c r="Q15" s="92"/>
      <c r="R15" s="21"/>
      <c r="S15" s="21"/>
      <c r="T15" s="20"/>
      <c r="U15" s="14">
        <f>450000/12</f>
        <v>37500</v>
      </c>
      <c r="V15" s="14">
        <f>450000/12</f>
        <v>37500</v>
      </c>
      <c r="W15" s="14">
        <f>450000/12</f>
        <v>37500</v>
      </c>
      <c r="X15" s="14">
        <f>450000/12</f>
        <v>37500</v>
      </c>
      <c r="Y15" s="14">
        <f>450000/12</f>
        <v>37500</v>
      </c>
      <c r="Z15" s="14">
        <f>450000/12</f>
        <v>37500</v>
      </c>
      <c r="AA15" s="14">
        <f>450000/12</f>
        <v>37500</v>
      </c>
      <c r="AB15" s="14">
        <f>450000/12</f>
        <v>37500</v>
      </c>
      <c r="AC15" s="14">
        <f>450000/12</f>
        <v>37500</v>
      </c>
      <c r="AD15" s="14">
        <f>450000/12</f>
        <v>37500</v>
      </c>
      <c r="AE15" s="14">
        <f>450000/12</f>
        <v>37500</v>
      </c>
      <c r="AF15" s="92">
        <f t="shared" si="11"/>
        <v>412500</v>
      </c>
    </row>
    <row r="16" spans="1:32" x14ac:dyDescent="0.25">
      <c r="B16" s="7"/>
      <c r="C16" s="45" t="s">
        <v>90</v>
      </c>
      <c r="D16" s="19"/>
      <c r="E16" s="20"/>
      <c r="F16" s="14"/>
      <c r="G16" s="14"/>
      <c r="H16" s="14"/>
      <c r="I16" s="14"/>
      <c r="J16" s="14"/>
      <c r="K16" s="14"/>
      <c r="L16" s="14"/>
      <c r="M16" s="14"/>
      <c r="N16" s="14"/>
      <c r="O16" s="95"/>
      <c r="P16" s="14"/>
      <c r="Q16" s="92"/>
      <c r="R16" s="21"/>
      <c r="S16" s="21"/>
      <c r="T16" s="20"/>
      <c r="U16" s="14"/>
      <c r="V16" s="14">
        <f>25000/12</f>
        <v>2083.3333333333335</v>
      </c>
      <c r="W16" s="14">
        <f t="shared" ref="W16:AE16" si="12">25000/12</f>
        <v>2083.3333333333335</v>
      </c>
      <c r="X16" s="14">
        <f t="shared" si="12"/>
        <v>2083.3333333333335</v>
      </c>
      <c r="Y16" s="14">
        <f t="shared" si="12"/>
        <v>2083.3333333333335</v>
      </c>
      <c r="Z16" s="14">
        <f t="shared" si="12"/>
        <v>2083.3333333333335</v>
      </c>
      <c r="AA16" s="14">
        <f t="shared" si="12"/>
        <v>2083.3333333333335</v>
      </c>
      <c r="AB16" s="14">
        <f t="shared" si="12"/>
        <v>2083.3333333333335</v>
      </c>
      <c r="AC16" s="14">
        <f t="shared" si="12"/>
        <v>2083.3333333333335</v>
      </c>
      <c r="AD16" s="14">
        <f t="shared" si="12"/>
        <v>2083.3333333333335</v>
      </c>
      <c r="AE16" s="14">
        <f t="shared" si="12"/>
        <v>2083.3333333333335</v>
      </c>
      <c r="AF16" s="92">
        <f t="shared" si="11"/>
        <v>20833.333333333332</v>
      </c>
    </row>
    <row r="17" spans="1:32" x14ac:dyDescent="0.25">
      <c r="B17" s="7"/>
      <c r="D17" s="19"/>
      <c r="E17" s="20"/>
      <c r="F17" s="14"/>
      <c r="G17" s="14"/>
      <c r="H17" s="14"/>
      <c r="I17" s="14"/>
      <c r="J17" s="14"/>
      <c r="K17" s="14"/>
      <c r="L17" s="14"/>
      <c r="M17" s="14"/>
      <c r="N17" s="14"/>
      <c r="O17" s="95"/>
      <c r="P17" s="14"/>
      <c r="Q17" s="92"/>
      <c r="R17" s="21"/>
      <c r="S17" s="21"/>
      <c r="T17" s="20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92">
        <f t="shared" si="11"/>
        <v>0</v>
      </c>
    </row>
    <row r="18" spans="1:32" x14ac:dyDescent="0.25">
      <c r="B18" s="7"/>
      <c r="D18" s="19"/>
      <c r="E18" s="20"/>
      <c r="F18" s="14"/>
      <c r="G18" s="14"/>
      <c r="H18" s="14"/>
      <c r="I18" s="14"/>
      <c r="J18" s="14"/>
      <c r="K18" s="14"/>
      <c r="L18" s="14"/>
      <c r="M18" s="14"/>
      <c r="N18" s="14"/>
      <c r="O18" s="95"/>
      <c r="P18" s="14"/>
      <c r="Q18" s="92"/>
      <c r="R18" s="21"/>
      <c r="S18" s="21"/>
      <c r="T18" s="20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92">
        <f t="shared" si="11"/>
        <v>0</v>
      </c>
    </row>
    <row r="19" spans="1:32" hidden="1" x14ac:dyDescent="0.25">
      <c r="B19" s="7"/>
      <c r="D19" s="19"/>
      <c r="E19" s="20"/>
      <c r="F19" s="14"/>
      <c r="G19" s="14"/>
      <c r="H19" s="14"/>
      <c r="I19" s="14"/>
      <c r="J19" s="14"/>
      <c r="K19" s="14"/>
      <c r="L19" s="14"/>
      <c r="M19" s="14"/>
      <c r="N19" s="14"/>
      <c r="O19" s="95"/>
      <c r="P19" s="14"/>
      <c r="Q19" s="92"/>
      <c r="R19" s="21"/>
      <c r="S19" s="21"/>
      <c r="T19" s="20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92">
        <f t="shared" si="11"/>
        <v>0</v>
      </c>
    </row>
    <row r="20" spans="1:32" hidden="1" x14ac:dyDescent="0.25">
      <c r="B20" s="7"/>
      <c r="D20" s="19"/>
      <c r="E20" s="20"/>
      <c r="F20" s="14"/>
      <c r="G20" s="14"/>
      <c r="H20" s="14"/>
      <c r="I20" s="14"/>
      <c r="J20" s="14"/>
      <c r="K20" s="14"/>
      <c r="L20" s="14"/>
      <c r="M20" s="14"/>
      <c r="N20" s="14"/>
      <c r="O20" s="95"/>
      <c r="P20" s="14"/>
      <c r="Q20" s="92"/>
      <c r="R20" s="21"/>
      <c r="S20" s="21"/>
      <c r="T20" s="20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92">
        <f t="shared" si="11"/>
        <v>0</v>
      </c>
    </row>
    <row r="21" spans="1:32" hidden="1" x14ac:dyDescent="0.25">
      <c r="B21" s="7"/>
      <c r="D21" s="19"/>
      <c r="E21" s="20"/>
      <c r="F21" s="14"/>
      <c r="G21" s="14"/>
      <c r="H21" s="14"/>
      <c r="I21" s="14"/>
      <c r="J21" s="14"/>
      <c r="K21" s="14"/>
      <c r="L21" s="14"/>
      <c r="M21" s="14"/>
      <c r="N21" s="14"/>
      <c r="O21" s="95"/>
      <c r="P21" s="14"/>
      <c r="Q21" s="92"/>
      <c r="R21" s="21"/>
      <c r="S21" s="21"/>
      <c r="T21" s="20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92">
        <f t="shared" si="11"/>
        <v>0</v>
      </c>
    </row>
    <row r="22" spans="1:32" hidden="1" x14ac:dyDescent="0.25">
      <c r="B22" s="7"/>
      <c r="D22" s="19"/>
      <c r="E22" s="20"/>
      <c r="F22" s="14"/>
      <c r="G22" s="14"/>
      <c r="H22" s="14"/>
      <c r="I22" s="14"/>
      <c r="J22" s="14"/>
      <c r="K22" s="14"/>
      <c r="L22" s="14"/>
      <c r="M22" s="14"/>
      <c r="N22" s="14"/>
      <c r="O22" s="95"/>
      <c r="P22" s="14"/>
      <c r="Q22" s="92"/>
      <c r="R22" s="21"/>
      <c r="S22" s="21"/>
      <c r="T22" s="20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92">
        <f t="shared" si="11"/>
        <v>0</v>
      </c>
    </row>
    <row r="23" spans="1:32" s="23" customFormat="1" hidden="1" x14ac:dyDescent="0.25">
      <c r="A23" s="22"/>
      <c r="C23" s="7"/>
      <c r="D23" s="24"/>
      <c r="E23" s="25">
        <f>'[3]Sales Mix '!E25</f>
        <v>0</v>
      </c>
      <c r="F23" s="26">
        <f>'[3]Sales Mix '!F25</f>
        <v>0</v>
      </c>
      <c r="G23" s="26">
        <f>'[3]Sales Mix '!G25</f>
        <v>0</v>
      </c>
      <c r="H23" s="26">
        <f>'[3]Sales Mix '!H25</f>
        <v>0</v>
      </c>
      <c r="I23" s="26">
        <f>'[3]Sales Mix '!I25</f>
        <v>0</v>
      </c>
      <c r="J23" s="26">
        <f>'[3]Sales Mix '!J25</f>
        <v>0</v>
      </c>
      <c r="K23" s="26">
        <f>'[3]Sales Mix '!K25</f>
        <v>0</v>
      </c>
      <c r="L23" s="26">
        <f>'[3]Sales Mix '!L25</f>
        <v>0</v>
      </c>
      <c r="M23" s="26">
        <f>'[3]Sales Mix '!M25</f>
        <v>0</v>
      </c>
      <c r="N23" s="26"/>
      <c r="O23" s="97"/>
      <c r="P23" s="26">
        <f>'[3]Sales Mix '!P25</f>
        <v>0</v>
      </c>
      <c r="Q23" s="92">
        <f>SUM(E23:P23)</f>
        <v>0</v>
      </c>
      <c r="R23" s="27"/>
      <c r="S23" s="27"/>
      <c r="T23" s="25">
        <f>'[3]Sales Mix '!T25</f>
        <v>0</v>
      </c>
      <c r="U23" s="26">
        <f>'[3]Sales Mix '!U25</f>
        <v>0</v>
      </c>
      <c r="V23" s="26">
        <f>'[3]Sales Mix '!V25</f>
        <v>0</v>
      </c>
      <c r="W23" s="26"/>
      <c r="X23" s="26"/>
      <c r="Y23" s="26"/>
      <c r="Z23" s="26"/>
      <c r="AA23" s="26"/>
      <c r="AB23" s="26"/>
      <c r="AC23" s="26"/>
      <c r="AD23" s="26"/>
      <c r="AE23" s="26"/>
      <c r="AF23" s="92">
        <f t="shared" si="11"/>
        <v>0</v>
      </c>
    </row>
    <row r="24" spans="1:32" ht="13.8" thickBot="1" x14ac:dyDescent="0.3">
      <c r="A24" s="6"/>
      <c r="B24" s="32" t="s">
        <v>70</v>
      </c>
      <c r="C24" s="33"/>
      <c r="D24" s="34"/>
      <c r="E24" s="35">
        <f>SUM(E10:E23)</f>
        <v>0</v>
      </c>
      <c r="F24" s="35">
        <f t="shared" ref="F24:P24" si="13">SUM(F10:F23)</f>
        <v>0</v>
      </c>
      <c r="G24" s="35">
        <f t="shared" si="13"/>
        <v>0</v>
      </c>
      <c r="H24" s="35">
        <f t="shared" si="13"/>
        <v>1000000</v>
      </c>
      <c r="I24" s="35">
        <f t="shared" si="13"/>
        <v>0</v>
      </c>
      <c r="J24" s="35">
        <f t="shared" si="13"/>
        <v>400000</v>
      </c>
      <c r="K24" s="35">
        <f t="shared" si="13"/>
        <v>600000</v>
      </c>
      <c r="L24" s="35">
        <f t="shared" si="13"/>
        <v>0</v>
      </c>
      <c r="M24" s="35">
        <f t="shared" si="13"/>
        <v>700000</v>
      </c>
      <c r="N24" s="36">
        <f>SUM(N10:N23)</f>
        <v>0</v>
      </c>
      <c r="O24" s="98">
        <f t="shared" si="13"/>
        <v>0</v>
      </c>
      <c r="P24" s="36">
        <f t="shared" si="13"/>
        <v>710000</v>
      </c>
      <c r="Q24" s="34">
        <f>SUM(Q10:Q14)</f>
        <v>3410000</v>
      </c>
      <c r="R24" s="34"/>
      <c r="S24" s="34"/>
      <c r="T24" s="35">
        <f>SUM(T10:T23)</f>
        <v>0</v>
      </c>
      <c r="U24" s="35">
        <f t="shared" ref="U24:AB24" si="14">SUM(U10:U23)</f>
        <v>87500</v>
      </c>
      <c r="V24" s="35">
        <f t="shared" si="14"/>
        <v>39583.333333333336</v>
      </c>
      <c r="W24" s="35">
        <f t="shared" si="14"/>
        <v>139583.33333333334</v>
      </c>
      <c r="X24" s="35">
        <f t="shared" si="14"/>
        <v>39583.333333333336</v>
      </c>
      <c r="Y24" s="35">
        <f t="shared" si="14"/>
        <v>139583.33333333334</v>
      </c>
      <c r="Z24" s="35">
        <f t="shared" si="14"/>
        <v>39583.333333333336</v>
      </c>
      <c r="AA24" s="35">
        <f t="shared" si="14"/>
        <v>389583.33333333331</v>
      </c>
      <c r="AB24" s="35">
        <f t="shared" si="14"/>
        <v>39583.333333333336</v>
      </c>
      <c r="AC24" s="36">
        <f>SUM(AC10:AC23)</f>
        <v>39583.333333333336</v>
      </c>
      <c r="AD24" s="35">
        <f>SUM(AD10:AD23)</f>
        <v>139583.33333333334</v>
      </c>
      <c r="AE24" s="36">
        <f t="shared" ref="AE24" si="15">SUM(AE10:AE23)</f>
        <v>39583.333333333336</v>
      </c>
      <c r="AF24" s="34">
        <f>SUM(AF10:AF23)</f>
        <v>1133333.3333333333</v>
      </c>
    </row>
    <row r="25" spans="1:32" x14ac:dyDescent="0.25">
      <c r="B25" s="7"/>
      <c r="D25" s="42"/>
      <c r="E25" s="43"/>
      <c r="F25" s="44"/>
      <c r="G25" s="44"/>
      <c r="H25" s="44"/>
      <c r="I25" s="44"/>
      <c r="J25" s="44"/>
      <c r="K25" s="44"/>
      <c r="L25" s="44"/>
      <c r="M25" s="44"/>
      <c r="N25" s="44"/>
      <c r="O25" s="99"/>
      <c r="P25" s="44"/>
      <c r="Q25" s="40"/>
      <c r="R25" s="40"/>
      <c r="S25" s="40"/>
      <c r="T25" s="43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0"/>
    </row>
    <row r="26" spans="1:32" x14ac:dyDescent="0.25">
      <c r="B26" s="7" t="s">
        <v>3</v>
      </c>
      <c r="D26" s="28"/>
      <c r="E26" s="37"/>
      <c r="F26" s="38"/>
      <c r="G26" s="38"/>
      <c r="H26" s="38"/>
      <c r="I26" s="38"/>
      <c r="J26" s="38"/>
      <c r="K26" s="38"/>
      <c r="L26" s="38"/>
      <c r="M26" s="38"/>
      <c r="N26" s="38"/>
      <c r="O26" s="100"/>
      <c r="P26" s="38"/>
      <c r="Q26" s="31"/>
      <c r="R26" s="31"/>
      <c r="S26" s="31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1"/>
    </row>
    <row r="27" spans="1:32" x14ac:dyDescent="0.25">
      <c r="B27" s="7"/>
      <c r="D27" s="39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100"/>
      <c r="P27" s="38"/>
      <c r="Q27" s="2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27"/>
    </row>
    <row r="28" spans="1:32" x14ac:dyDescent="0.25">
      <c r="B28" s="7" t="s">
        <v>4</v>
      </c>
      <c r="D28" s="39"/>
      <c r="E28" s="37"/>
      <c r="F28" s="38"/>
      <c r="H28" s="38"/>
      <c r="I28" s="38"/>
      <c r="J28" s="38"/>
      <c r="K28" s="38"/>
      <c r="L28" s="38"/>
      <c r="M28" s="38"/>
      <c r="N28" s="38"/>
      <c r="O28" s="100"/>
      <c r="P28" s="38"/>
      <c r="Q28" s="27"/>
      <c r="T28" s="37"/>
      <c r="U28" s="38"/>
      <c r="W28" s="38"/>
      <c r="X28" s="38"/>
      <c r="Y28" s="38"/>
      <c r="Z28" s="38"/>
      <c r="AA28" s="38"/>
      <c r="AB28" s="38"/>
      <c r="AC28" s="38"/>
      <c r="AD28" s="38"/>
      <c r="AE28" s="38"/>
      <c r="AF28" s="27"/>
    </row>
    <row r="29" spans="1:32" x14ac:dyDescent="0.25">
      <c r="B29" s="7"/>
      <c r="C29" s="45" t="s">
        <v>120</v>
      </c>
      <c r="D29" s="39"/>
      <c r="E29" s="29"/>
      <c r="F29" s="30"/>
      <c r="G29" s="30"/>
      <c r="H29" s="30"/>
      <c r="I29" s="30">
        <v>1250</v>
      </c>
      <c r="J29" s="30"/>
      <c r="K29" s="30">
        <v>37.5</v>
      </c>
      <c r="L29" s="30">
        <v>300</v>
      </c>
      <c r="M29" s="30">
        <v>265.5</v>
      </c>
      <c r="N29" s="30"/>
      <c r="O29" s="101">
        <v>356.25</v>
      </c>
      <c r="P29" s="30">
        <v>1000</v>
      </c>
      <c r="Q29" s="27">
        <f t="shared" ref="Q29:Q35" si="16">SUM(E29:P29)</f>
        <v>3209.25</v>
      </c>
      <c r="T29" s="29">
        <v>600</v>
      </c>
      <c r="U29" s="30">
        <v>2600</v>
      </c>
      <c r="V29" s="30">
        <v>600</v>
      </c>
      <c r="W29" s="30">
        <v>600</v>
      </c>
      <c r="X29" s="30">
        <v>600</v>
      </c>
      <c r="Y29" s="30">
        <v>600</v>
      </c>
      <c r="Z29" s="30">
        <v>600</v>
      </c>
      <c r="AA29" s="30">
        <v>600</v>
      </c>
      <c r="AB29" s="30">
        <v>600</v>
      </c>
      <c r="AC29" s="30">
        <v>600</v>
      </c>
      <c r="AD29" s="30">
        <v>600</v>
      </c>
      <c r="AE29" s="30">
        <v>600</v>
      </c>
      <c r="AF29" s="27">
        <f t="shared" ref="AF29:AF30" si="17">SUM(T29:AE29)</f>
        <v>9200</v>
      </c>
    </row>
    <row r="30" spans="1:32" x14ac:dyDescent="0.25">
      <c r="B30" s="7"/>
      <c r="C30" s="14" t="s">
        <v>72</v>
      </c>
      <c r="D30" s="39"/>
      <c r="E30" s="29"/>
      <c r="F30" s="30"/>
      <c r="G30" s="30"/>
      <c r="H30" s="30"/>
      <c r="I30" s="30">
        <v>858.34</v>
      </c>
      <c r="J30" s="30"/>
      <c r="K30" s="30">
        <v>376.75</v>
      </c>
      <c r="L30" s="30"/>
      <c r="M30" s="30"/>
      <c r="N30" s="30"/>
      <c r="O30" s="101"/>
      <c r="P30" s="30"/>
      <c r="Q30" s="27">
        <f t="shared" si="16"/>
        <v>1235.0900000000001</v>
      </c>
      <c r="T30" s="29"/>
      <c r="U30" s="30"/>
      <c r="V30" s="30"/>
      <c r="W30" s="30"/>
      <c r="X30" s="30"/>
      <c r="Y30" s="30"/>
      <c r="Z30" s="30">
        <v>376.75</v>
      </c>
      <c r="AA30" s="30"/>
      <c r="AB30" s="30"/>
      <c r="AC30" s="30"/>
      <c r="AD30" s="30"/>
      <c r="AE30" s="30"/>
      <c r="AF30" s="27">
        <f t="shared" si="17"/>
        <v>376.75</v>
      </c>
    </row>
    <row r="31" spans="1:32" x14ac:dyDescent="0.25">
      <c r="B31" s="7"/>
      <c r="C31" s="14" t="s">
        <v>107</v>
      </c>
      <c r="D31" s="39"/>
      <c r="E31" s="29"/>
      <c r="F31" s="30"/>
      <c r="G31" s="30"/>
      <c r="H31" s="30"/>
      <c r="I31" s="30"/>
      <c r="J31" s="30"/>
      <c r="K31" s="30"/>
      <c r="L31" s="30"/>
      <c r="M31" s="30"/>
      <c r="N31" s="30"/>
      <c r="O31" s="101"/>
      <c r="P31" s="30">
        <v>250</v>
      </c>
      <c r="Q31" s="27"/>
      <c r="T31" s="29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>
        <v>250</v>
      </c>
      <c r="AF31" s="27"/>
    </row>
    <row r="32" spans="1:32" ht="13.5" customHeight="1" x14ac:dyDescent="0.25">
      <c r="C32" s="45" t="s">
        <v>73</v>
      </c>
      <c r="D32" s="24"/>
      <c r="E32" s="29"/>
      <c r="F32" s="30"/>
      <c r="G32" s="30"/>
      <c r="H32" s="30"/>
      <c r="I32" s="30"/>
      <c r="J32" s="30">
        <v>3845.45</v>
      </c>
      <c r="K32" s="30"/>
      <c r="L32" s="30"/>
      <c r="M32" s="30"/>
      <c r="N32" s="30"/>
      <c r="O32" s="101"/>
      <c r="P32" s="30"/>
      <c r="Q32" s="27">
        <f t="shared" si="16"/>
        <v>3845.45</v>
      </c>
      <c r="T32" s="29">
        <v>3000</v>
      </c>
      <c r="U32" s="30">
        <v>3000</v>
      </c>
      <c r="V32" s="30">
        <v>3000</v>
      </c>
      <c r="W32" s="30">
        <v>3000</v>
      </c>
      <c r="X32" s="30">
        <v>3000</v>
      </c>
      <c r="Y32" s="30">
        <v>3000</v>
      </c>
      <c r="Z32" s="30">
        <v>3000</v>
      </c>
      <c r="AA32" s="30">
        <v>3000</v>
      </c>
      <c r="AB32" s="30">
        <v>3000</v>
      </c>
      <c r="AC32" s="30">
        <v>3000</v>
      </c>
      <c r="AD32" s="30">
        <v>3000</v>
      </c>
      <c r="AE32" s="30">
        <v>3000</v>
      </c>
      <c r="AF32" s="27">
        <f t="shared" ref="AF32:AF35" si="18">SUM(T32:AE32)</f>
        <v>36000</v>
      </c>
    </row>
    <row r="33" spans="1:32" x14ac:dyDescent="0.25">
      <c r="C33" s="45" t="s">
        <v>74</v>
      </c>
      <c r="D33" s="24"/>
      <c r="E33" s="47"/>
      <c r="F33" s="48"/>
      <c r="G33" s="48"/>
      <c r="H33" s="48"/>
      <c r="I33" s="48">
        <v>50</v>
      </c>
      <c r="J33" s="48"/>
      <c r="K33" s="48"/>
      <c r="L33" s="48"/>
      <c r="M33" s="48"/>
      <c r="N33" s="48"/>
      <c r="O33" s="102"/>
      <c r="P33" s="30"/>
      <c r="Q33" s="27">
        <f t="shared" si="16"/>
        <v>50</v>
      </c>
      <c r="T33" s="47"/>
      <c r="U33" s="48"/>
      <c r="V33" s="48"/>
      <c r="W33" s="48"/>
      <c r="X33" s="48">
        <v>50</v>
      </c>
      <c r="Y33" s="48"/>
      <c r="Z33" s="48"/>
      <c r="AA33" s="48"/>
      <c r="AB33" s="48"/>
      <c r="AC33" s="48"/>
      <c r="AD33" s="48"/>
      <c r="AE33" s="30"/>
      <c r="AF33" s="27">
        <f t="shared" si="18"/>
        <v>50</v>
      </c>
    </row>
    <row r="34" spans="1:32" hidden="1" x14ac:dyDescent="0.25">
      <c r="C34" s="45" t="s">
        <v>5</v>
      </c>
      <c r="D34" s="24"/>
      <c r="E34" s="29"/>
      <c r="F34" s="30"/>
      <c r="G34" s="30"/>
      <c r="H34" s="30"/>
      <c r="I34" s="30"/>
      <c r="J34" s="30"/>
      <c r="K34" s="30"/>
      <c r="L34" s="30"/>
      <c r="M34" s="101"/>
      <c r="N34" s="30"/>
      <c r="O34" s="101"/>
      <c r="P34" s="30"/>
      <c r="Q34" s="27">
        <f t="shared" si="16"/>
        <v>0</v>
      </c>
      <c r="T34" s="29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27">
        <f t="shared" si="18"/>
        <v>0</v>
      </c>
    </row>
    <row r="35" spans="1:32" hidden="1" x14ac:dyDescent="0.25">
      <c r="C35" s="45" t="s">
        <v>7</v>
      </c>
      <c r="D35" s="46"/>
      <c r="E35" s="47"/>
      <c r="F35" s="48"/>
      <c r="G35" s="48"/>
      <c r="H35" s="48"/>
      <c r="I35" s="48"/>
      <c r="J35" s="48"/>
      <c r="K35" s="48"/>
      <c r="L35" s="48"/>
      <c r="M35" s="102"/>
      <c r="N35" s="48"/>
      <c r="O35" s="102"/>
      <c r="P35" s="48"/>
      <c r="Q35" s="27">
        <f t="shared" si="16"/>
        <v>0</v>
      </c>
      <c r="T35" s="47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27">
        <f t="shared" si="18"/>
        <v>0</v>
      </c>
    </row>
    <row r="36" spans="1:32" x14ac:dyDescent="0.25">
      <c r="B36" s="49" t="s">
        <v>8</v>
      </c>
      <c r="C36" s="49"/>
      <c r="D36" s="50">
        <f>SUM(D28:D35)</f>
        <v>0</v>
      </c>
      <c r="E36" s="51">
        <f>SUM(E28:E35)</f>
        <v>0</v>
      </c>
      <c r="F36" s="52">
        <f>SUM(F28:F35)</f>
        <v>0</v>
      </c>
      <c r="G36" s="52">
        <f>SUM(G27:G35)</f>
        <v>0</v>
      </c>
      <c r="H36" s="52">
        <f t="shared" ref="H36:Q36" si="19">SUM(H28:H35)</f>
        <v>0</v>
      </c>
      <c r="I36" s="52">
        <f t="shared" si="19"/>
        <v>2158.34</v>
      </c>
      <c r="J36" s="52">
        <f t="shared" si="19"/>
        <v>3845.45</v>
      </c>
      <c r="K36" s="52">
        <f t="shared" si="19"/>
        <v>414.25</v>
      </c>
      <c r="L36" s="52">
        <f t="shared" si="19"/>
        <v>300</v>
      </c>
      <c r="M36" s="55">
        <f t="shared" si="19"/>
        <v>265.5</v>
      </c>
      <c r="N36" s="52">
        <f t="shared" si="19"/>
        <v>0</v>
      </c>
      <c r="O36" s="103">
        <f t="shared" si="19"/>
        <v>356.25</v>
      </c>
      <c r="P36" s="50">
        <f t="shared" si="19"/>
        <v>1250</v>
      </c>
      <c r="Q36" s="53">
        <f t="shared" si="19"/>
        <v>8339.7900000000009</v>
      </c>
      <c r="T36" s="51">
        <f>SUM(T28:T35)</f>
        <v>3600</v>
      </c>
      <c r="U36" s="52">
        <f>SUM(U28:U35)</f>
        <v>5600</v>
      </c>
      <c r="V36" s="52">
        <f>SUM(V27:V35)</f>
        <v>3600</v>
      </c>
      <c r="W36" s="52">
        <f t="shared" ref="W36:AF36" si="20">SUM(W28:W35)</f>
        <v>3600</v>
      </c>
      <c r="X36" s="52">
        <f t="shared" si="20"/>
        <v>3650</v>
      </c>
      <c r="Y36" s="52">
        <f t="shared" si="20"/>
        <v>3600</v>
      </c>
      <c r="Z36" s="52">
        <f t="shared" si="20"/>
        <v>3976.75</v>
      </c>
      <c r="AA36" s="52">
        <f t="shared" si="20"/>
        <v>3600</v>
      </c>
      <c r="AB36" s="52">
        <f t="shared" si="20"/>
        <v>3600</v>
      </c>
      <c r="AC36" s="52">
        <f t="shared" si="20"/>
        <v>3600</v>
      </c>
      <c r="AD36" s="52">
        <f t="shared" si="20"/>
        <v>3600</v>
      </c>
      <c r="AE36" s="50">
        <f t="shared" si="20"/>
        <v>3850</v>
      </c>
      <c r="AF36" s="53">
        <f t="shared" si="20"/>
        <v>45626.75</v>
      </c>
    </row>
    <row r="37" spans="1:32" x14ac:dyDescent="0.25">
      <c r="D37" s="31"/>
      <c r="E37" s="37"/>
      <c r="F37" s="38"/>
      <c r="G37" s="38"/>
      <c r="H37" s="38"/>
      <c r="I37" s="38"/>
      <c r="J37" s="38"/>
      <c r="K37" s="38"/>
      <c r="L37" s="38"/>
      <c r="M37" s="38"/>
      <c r="N37" s="38"/>
      <c r="O37" s="100"/>
      <c r="P37" s="38"/>
      <c r="Q37" s="31"/>
      <c r="T37" s="3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1"/>
    </row>
    <row r="38" spans="1:32" x14ac:dyDescent="0.25">
      <c r="A38" s="6"/>
      <c r="B38" s="7" t="s">
        <v>75</v>
      </c>
      <c r="D38" s="39"/>
      <c r="E38" s="37"/>
      <c r="F38" s="38"/>
      <c r="G38" s="38"/>
      <c r="H38" s="38"/>
      <c r="I38" s="38"/>
      <c r="J38" s="38"/>
      <c r="K38" s="38"/>
      <c r="L38" s="38"/>
      <c r="M38" s="38"/>
      <c r="N38" s="38"/>
      <c r="O38" s="100"/>
      <c r="P38" s="38"/>
      <c r="Q38" s="27"/>
      <c r="T38" s="3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27"/>
    </row>
    <row r="39" spans="1:32" hidden="1" x14ac:dyDescent="0.25">
      <c r="A39" s="6"/>
      <c r="B39" s="7"/>
      <c r="C39" s="45" t="s">
        <v>10</v>
      </c>
      <c r="D39" s="39"/>
      <c r="E39" s="37"/>
      <c r="F39" s="38"/>
      <c r="G39" s="38"/>
      <c r="H39" s="38"/>
      <c r="I39" s="38"/>
      <c r="J39" s="38"/>
      <c r="K39" s="38"/>
      <c r="L39" s="38"/>
      <c r="M39" s="38"/>
      <c r="N39" s="38"/>
      <c r="O39" s="100"/>
      <c r="P39" s="38"/>
      <c r="Q39" s="27">
        <f t="shared" ref="Q39:Q46" si="21">SUM(E39:P39)</f>
        <v>0</v>
      </c>
      <c r="T39" s="3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27">
        <f t="shared" ref="AF39:AF46" si="22">SUM(T39:AE39)</f>
        <v>0</v>
      </c>
    </row>
    <row r="40" spans="1:32" hidden="1" x14ac:dyDescent="0.25">
      <c r="A40" s="6"/>
      <c r="B40" s="7"/>
      <c r="C40" s="14" t="s">
        <v>11</v>
      </c>
      <c r="D40" s="39"/>
      <c r="E40" s="37"/>
      <c r="F40" s="38"/>
      <c r="G40" s="38"/>
      <c r="H40" s="38"/>
      <c r="I40" s="38"/>
      <c r="J40" s="38"/>
      <c r="K40" s="38"/>
      <c r="L40" s="38"/>
      <c r="M40" s="38"/>
      <c r="N40" s="38"/>
      <c r="O40" s="100"/>
      <c r="P40" s="38"/>
      <c r="Q40" s="27">
        <f t="shared" si="21"/>
        <v>0</v>
      </c>
      <c r="T40" s="3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27">
        <f t="shared" si="22"/>
        <v>0</v>
      </c>
    </row>
    <row r="41" spans="1:32" hidden="1" x14ac:dyDescent="0.25">
      <c r="A41" s="6"/>
      <c r="B41" s="7"/>
      <c r="C41" s="45" t="s">
        <v>12</v>
      </c>
      <c r="D41" s="39"/>
      <c r="E41" s="37"/>
      <c r="F41" s="38"/>
      <c r="G41" s="38"/>
      <c r="H41" s="38"/>
      <c r="I41" s="38"/>
      <c r="J41" s="38"/>
      <c r="K41" s="38"/>
      <c r="L41" s="38"/>
      <c r="M41" s="38"/>
      <c r="N41" s="38"/>
      <c r="O41" s="100"/>
      <c r="P41" s="38"/>
      <c r="Q41" s="27">
        <f t="shared" si="21"/>
        <v>0</v>
      </c>
      <c r="T41" s="3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27">
        <f t="shared" si="22"/>
        <v>0</v>
      </c>
    </row>
    <row r="42" spans="1:32" x14ac:dyDescent="0.25">
      <c r="A42" s="6"/>
      <c r="B42" s="7"/>
      <c r="C42" s="45" t="s">
        <v>13</v>
      </c>
      <c r="D42" s="39"/>
      <c r="E42" s="37"/>
      <c r="F42" s="38"/>
      <c r="G42" s="38"/>
      <c r="H42" s="38">
        <v>2307.69</v>
      </c>
      <c r="I42" s="38">
        <v>4615.38</v>
      </c>
      <c r="J42" s="38">
        <v>4615.38</v>
      </c>
      <c r="K42" s="38">
        <v>4615.38</v>
      </c>
      <c r="L42" s="38">
        <v>4615.38</v>
      </c>
      <c r="M42" s="38">
        <v>4615.38</v>
      </c>
      <c r="N42" s="38">
        <v>4615.38</v>
      </c>
      <c r="O42" s="100">
        <v>9000</v>
      </c>
      <c r="P42" s="38">
        <f>4384.62*2</f>
        <v>8769.24</v>
      </c>
      <c r="Q42" s="27">
        <f t="shared" si="21"/>
        <v>47769.21</v>
      </c>
      <c r="T42" s="38">
        <f>O42</f>
        <v>9000</v>
      </c>
      <c r="U42" s="38">
        <f>250000/12</f>
        <v>20833.333333333332</v>
      </c>
      <c r="V42" s="38">
        <f>715000/12</f>
        <v>59583.333333333336</v>
      </c>
      <c r="W42" s="38">
        <f t="shared" ref="W42:AE42" si="23">715000/12</f>
        <v>59583.333333333336</v>
      </c>
      <c r="X42" s="38">
        <f t="shared" si="23"/>
        <v>59583.333333333336</v>
      </c>
      <c r="Y42" s="38">
        <f t="shared" si="23"/>
        <v>59583.333333333336</v>
      </c>
      <c r="Z42" s="38">
        <f t="shared" si="23"/>
        <v>59583.333333333336</v>
      </c>
      <c r="AA42" s="38">
        <f t="shared" si="23"/>
        <v>59583.333333333336</v>
      </c>
      <c r="AB42" s="38">
        <f t="shared" si="23"/>
        <v>59583.333333333336</v>
      </c>
      <c r="AC42" s="38">
        <f t="shared" si="23"/>
        <v>59583.333333333336</v>
      </c>
      <c r="AD42" s="38">
        <f t="shared" si="23"/>
        <v>59583.333333333336</v>
      </c>
      <c r="AE42" s="38">
        <f t="shared" si="23"/>
        <v>59583.333333333336</v>
      </c>
      <c r="AF42" s="27">
        <f t="shared" si="22"/>
        <v>625666.66666666663</v>
      </c>
    </row>
    <row r="43" spans="1:32" x14ac:dyDescent="0.25">
      <c r="A43" s="6"/>
      <c r="C43" s="45" t="s">
        <v>14</v>
      </c>
      <c r="D43" s="24"/>
      <c r="E43" s="37"/>
      <c r="F43" s="38"/>
      <c r="G43" s="38"/>
      <c r="H43" s="38">
        <v>242.31</v>
      </c>
      <c r="I43" s="38">
        <v>484.62</v>
      </c>
      <c r="J43" s="38">
        <v>484.62</v>
      </c>
      <c r="K43" s="38">
        <v>484.62</v>
      </c>
      <c r="L43" s="38">
        <v>484.62</v>
      </c>
      <c r="M43" s="38">
        <v>484.62</v>
      </c>
      <c r="N43" s="38">
        <f>N42*0.105</f>
        <v>484.61489999999998</v>
      </c>
      <c r="O43" s="100">
        <f t="shared" ref="O43:P43" si="24">O42*0.105</f>
        <v>945</v>
      </c>
      <c r="P43" s="38">
        <f t="shared" si="24"/>
        <v>920.77019999999993</v>
      </c>
      <c r="Q43" s="27">
        <f t="shared" si="21"/>
        <v>5015.7950999999994</v>
      </c>
      <c r="T43" s="38">
        <f t="shared" ref="T43:AD43" si="25">T42*0.105</f>
        <v>945</v>
      </c>
      <c r="U43" s="38">
        <f t="shared" si="25"/>
        <v>2187.5</v>
      </c>
      <c r="V43" s="38">
        <f t="shared" si="25"/>
        <v>6256.25</v>
      </c>
      <c r="W43" s="38">
        <f t="shared" ref="W43:AE43" si="26">W42*0.105</f>
        <v>6256.25</v>
      </c>
      <c r="X43" s="38">
        <f t="shared" si="26"/>
        <v>6256.25</v>
      </c>
      <c r="Y43" s="38">
        <f t="shared" si="26"/>
        <v>6256.25</v>
      </c>
      <c r="Z43" s="38">
        <f t="shared" si="26"/>
        <v>6256.25</v>
      </c>
      <c r="AA43" s="38">
        <f t="shared" si="26"/>
        <v>6256.25</v>
      </c>
      <c r="AB43" s="38">
        <f t="shared" si="26"/>
        <v>6256.25</v>
      </c>
      <c r="AC43" s="38">
        <f t="shared" si="26"/>
        <v>6256.25</v>
      </c>
      <c r="AD43" s="38">
        <f t="shared" si="26"/>
        <v>6256.25</v>
      </c>
      <c r="AE43" s="38">
        <f t="shared" si="26"/>
        <v>6256.25</v>
      </c>
      <c r="AF43" s="27">
        <f t="shared" si="22"/>
        <v>65695</v>
      </c>
    </row>
    <row r="44" spans="1:32" x14ac:dyDescent="0.25">
      <c r="A44" s="6"/>
      <c r="C44" s="45" t="s">
        <v>15</v>
      </c>
      <c r="D44" s="24"/>
      <c r="E44" s="37"/>
      <c r="F44" s="38"/>
      <c r="G44" s="38"/>
      <c r="H44" s="38"/>
      <c r="I44" s="38"/>
      <c r="J44" s="38"/>
      <c r="K44" s="38"/>
      <c r="L44" s="38"/>
      <c r="M44" s="38"/>
      <c r="N44" s="38"/>
      <c r="O44" s="100"/>
      <c r="P44" s="38"/>
      <c r="Q44" s="27">
        <f t="shared" si="21"/>
        <v>0</v>
      </c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27">
        <f t="shared" si="22"/>
        <v>0</v>
      </c>
    </row>
    <row r="45" spans="1:32" x14ac:dyDescent="0.25">
      <c r="A45" s="6"/>
      <c r="C45" s="45" t="s">
        <v>16</v>
      </c>
      <c r="D45" s="24"/>
      <c r="E45" s="37"/>
      <c r="F45" s="38"/>
      <c r="G45" s="38"/>
      <c r="H45" s="38"/>
      <c r="I45" s="38"/>
      <c r="J45" s="38"/>
      <c r="K45" s="38"/>
      <c r="L45" s="38"/>
      <c r="M45" s="38"/>
      <c r="N45" s="38"/>
      <c r="O45" s="100"/>
      <c r="P45" s="38"/>
      <c r="Q45" s="27">
        <f t="shared" si="21"/>
        <v>0</v>
      </c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27">
        <f t="shared" si="22"/>
        <v>0</v>
      </c>
    </row>
    <row r="46" spans="1:32" x14ac:dyDescent="0.25">
      <c r="A46" s="6"/>
      <c r="C46" s="45" t="s">
        <v>6</v>
      </c>
      <c r="D46" s="24"/>
      <c r="E46" s="37"/>
      <c r="F46" s="54"/>
      <c r="G46" s="54"/>
      <c r="H46" s="54"/>
      <c r="I46" s="54"/>
      <c r="J46" s="54"/>
      <c r="K46" s="54"/>
      <c r="L46" s="54"/>
      <c r="M46" s="54"/>
      <c r="N46" s="54"/>
      <c r="O46" s="104"/>
      <c r="P46" s="38"/>
      <c r="Q46" s="27">
        <f t="shared" si="21"/>
        <v>0</v>
      </c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27">
        <f t="shared" si="22"/>
        <v>0</v>
      </c>
    </row>
    <row r="47" spans="1:32" x14ac:dyDescent="0.25">
      <c r="A47" s="6"/>
      <c r="B47" s="49" t="s">
        <v>17</v>
      </c>
      <c r="C47" s="49"/>
      <c r="D47" s="50">
        <f t="shared" ref="D47:Q47" si="27">SUM(D38:D46)</f>
        <v>0</v>
      </c>
      <c r="E47" s="51">
        <f t="shared" si="27"/>
        <v>0</v>
      </c>
      <c r="F47" s="52">
        <f t="shared" si="27"/>
        <v>0</v>
      </c>
      <c r="G47" s="52">
        <f t="shared" si="27"/>
        <v>0</v>
      </c>
      <c r="H47" s="52">
        <f t="shared" si="27"/>
        <v>2550</v>
      </c>
      <c r="I47" s="52">
        <f t="shared" si="27"/>
        <v>5100</v>
      </c>
      <c r="J47" s="52">
        <f t="shared" si="27"/>
        <v>5100</v>
      </c>
      <c r="K47" s="52">
        <f t="shared" si="27"/>
        <v>5100</v>
      </c>
      <c r="L47" s="52">
        <f t="shared" si="27"/>
        <v>5100</v>
      </c>
      <c r="M47" s="52">
        <f t="shared" si="27"/>
        <v>5100</v>
      </c>
      <c r="N47" s="52">
        <f t="shared" si="27"/>
        <v>5099.9948999999997</v>
      </c>
      <c r="O47" s="103">
        <f t="shared" si="27"/>
        <v>9945</v>
      </c>
      <c r="P47" s="55">
        <f t="shared" si="27"/>
        <v>9690.0102000000006</v>
      </c>
      <c r="Q47" s="53">
        <f t="shared" si="27"/>
        <v>52785.005099999995</v>
      </c>
      <c r="T47" s="51">
        <f t="shared" ref="T47:AF47" si="28">SUM(T38:T46)</f>
        <v>9945</v>
      </c>
      <c r="U47" s="52">
        <f t="shared" si="28"/>
        <v>23020.833333333332</v>
      </c>
      <c r="V47" s="52">
        <f t="shared" si="28"/>
        <v>65839.583333333343</v>
      </c>
      <c r="W47" s="52">
        <f t="shared" si="28"/>
        <v>65839.583333333343</v>
      </c>
      <c r="X47" s="52">
        <f t="shared" si="28"/>
        <v>65839.583333333343</v>
      </c>
      <c r="Y47" s="52">
        <f t="shared" si="28"/>
        <v>65839.583333333343</v>
      </c>
      <c r="Z47" s="52">
        <f t="shared" si="28"/>
        <v>65839.583333333343</v>
      </c>
      <c r="AA47" s="52">
        <f t="shared" si="28"/>
        <v>65839.583333333343</v>
      </c>
      <c r="AB47" s="52">
        <f t="shared" si="28"/>
        <v>65839.583333333343</v>
      </c>
      <c r="AC47" s="52">
        <f t="shared" si="28"/>
        <v>65839.583333333343</v>
      </c>
      <c r="AD47" s="52">
        <f t="shared" si="28"/>
        <v>65839.583333333343</v>
      </c>
      <c r="AE47" s="55">
        <f t="shared" si="28"/>
        <v>65839.583333333343</v>
      </c>
      <c r="AF47" s="53">
        <f t="shared" si="28"/>
        <v>691361.66666666663</v>
      </c>
    </row>
    <row r="48" spans="1:32" x14ac:dyDescent="0.25">
      <c r="A48" s="6"/>
      <c r="B48" s="7"/>
      <c r="C48" s="7"/>
      <c r="D48" s="28"/>
      <c r="E48" s="37"/>
      <c r="F48" s="38"/>
      <c r="G48" s="38"/>
      <c r="H48" s="38"/>
      <c r="I48" s="38"/>
      <c r="J48" s="38"/>
      <c r="K48" s="38"/>
      <c r="L48" s="38"/>
      <c r="M48" s="38"/>
      <c r="N48" s="38"/>
      <c r="O48" s="100"/>
      <c r="P48" s="38"/>
      <c r="Q48" s="31"/>
      <c r="T48" s="3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1"/>
    </row>
    <row r="49" spans="1:32" x14ac:dyDescent="0.25">
      <c r="A49" s="6"/>
      <c r="B49" s="7" t="s">
        <v>77</v>
      </c>
      <c r="C49" s="7"/>
      <c r="D49" s="28"/>
      <c r="E49" s="37"/>
      <c r="F49" s="38"/>
      <c r="G49" s="38"/>
      <c r="H49" s="38"/>
      <c r="I49" s="38"/>
      <c r="J49" s="38"/>
      <c r="K49" s="38"/>
      <c r="L49" s="38"/>
      <c r="M49" s="38"/>
      <c r="N49" s="38"/>
      <c r="O49" s="100"/>
      <c r="P49" s="38"/>
      <c r="Q49" s="31"/>
      <c r="T49" s="3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1"/>
    </row>
    <row r="50" spans="1:32" x14ac:dyDescent="0.25">
      <c r="A50" s="6"/>
      <c r="B50" s="7"/>
      <c r="C50" s="7"/>
      <c r="D50" s="28"/>
      <c r="E50" s="37"/>
      <c r="F50" s="38"/>
      <c r="G50" s="38"/>
      <c r="H50" s="38"/>
      <c r="I50" s="38"/>
      <c r="J50" s="38"/>
      <c r="K50" s="38"/>
      <c r="L50" s="38"/>
      <c r="M50" s="38"/>
      <c r="N50" s="38"/>
      <c r="O50" s="100"/>
      <c r="P50" s="38"/>
      <c r="Q50" s="31"/>
      <c r="T50" s="3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1"/>
    </row>
    <row r="51" spans="1:32" s="1" customFormat="1" x14ac:dyDescent="0.25">
      <c r="A51" s="4"/>
      <c r="B51" s="7" t="s">
        <v>92</v>
      </c>
      <c r="C51" s="14"/>
      <c r="D51" s="39"/>
      <c r="E51" s="37"/>
      <c r="F51" s="38"/>
      <c r="G51" s="38"/>
      <c r="H51" s="38"/>
      <c r="I51" s="38"/>
      <c r="J51" s="38"/>
      <c r="K51" s="38"/>
      <c r="L51" s="38"/>
      <c r="M51" s="38"/>
      <c r="N51" s="38"/>
      <c r="O51" s="100"/>
      <c r="P51" s="38"/>
      <c r="Q51" s="27"/>
      <c r="T51" s="3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27"/>
    </row>
    <row r="52" spans="1:32" s="1" customFormat="1" x14ac:dyDescent="0.25">
      <c r="A52" s="4"/>
      <c r="B52" s="7"/>
      <c r="C52" s="70" t="s">
        <v>94</v>
      </c>
      <c r="D52" s="39"/>
      <c r="E52" s="37"/>
      <c r="F52" s="38"/>
      <c r="G52" s="38"/>
      <c r="H52" s="38"/>
      <c r="I52" s="38"/>
      <c r="J52" s="38"/>
      <c r="K52" s="38"/>
      <c r="L52" s="38"/>
      <c r="M52" s="38"/>
      <c r="N52" s="38"/>
      <c r="O52" s="100"/>
      <c r="P52" s="38">
        <v>500</v>
      </c>
      <c r="Q52" s="27">
        <f>SUM(H52:P52)</f>
        <v>500</v>
      </c>
      <c r="T52" s="3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27">
        <f>SUM(W52:AE52)</f>
        <v>0</v>
      </c>
    </row>
    <row r="53" spans="1:32" s="1" customFormat="1" x14ac:dyDescent="0.25">
      <c r="A53" s="4"/>
      <c r="B53" s="7"/>
      <c r="C53" s="45" t="s">
        <v>93</v>
      </c>
      <c r="D53" s="39"/>
      <c r="E53" s="37"/>
      <c r="F53" s="38"/>
      <c r="G53" s="38"/>
      <c r="I53" s="70">
        <v>5500</v>
      </c>
      <c r="J53" s="38"/>
      <c r="K53" s="38">
        <v>5500</v>
      </c>
      <c r="L53" s="38"/>
      <c r="M53" s="38"/>
      <c r="N53" s="38"/>
      <c r="O53" s="100"/>
      <c r="P53" s="38"/>
      <c r="Q53" s="27">
        <f t="shared" ref="Q53:Q98" si="29">SUM(H53:P53)</f>
        <v>11000</v>
      </c>
      <c r="T53" s="37"/>
      <c r="U53" s="38"/>
      <c r="V53" s="38"/>
      <c r="X53" s="70"/>
      <c r="Y53" s="38"/>
      <c r="Z53" s="38"/>
      <c r="AA53" s="38"/>
      <c r="AB53" s="38"/>
      <c r="AC53" s="38"/>
      <c r="AD53" s="38"/>
      <c r="AE53" s="38"/>
      <c r="AF53" s="27">
        <f t="shared" ref="AF53:AF91" si="30">SUM(W53:AE53)</f>
        <v>0</v>
      </c>
    </row>
    <row r="54" spans="1:32" s="1" customFormat="1" x14ac:dyDescent="0.25">
      <c r="A54" s="4"/>
      <c r="B54" s="7"/>
      <c r="C54" s="70" t="s">
        <v>95</v>
      </c>
      <c r="D54" s="39"/>
      <c r="E54" s="37"/>
      <c r="F54" s="38"/>
      <c r="G54" s="38"/>
      <c r="H54" s="38"/>
      <c r="I54" s="38">
        <v>1000</v>
      </c>
      <c r="J54" s="38"/>
      <c r="K54" s="38"/>
      <c r="L54" s="38"/>
      <c r="M54" s="38"/>
      <c r="N54" s="38"/>
      <c r="O54" s="100"/>
      <c r="P54" s="38"/>
      <c r="Q54" s="27">
        <f t="shared" si="29"/>
        <v>1000</v>
      </c>
      <c r="T54" s="3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27">
        <f t="shared" si="30"/>
        <v>0</v>
      </c>
    </row>
    <row r="55" spans="1:32" s="1" customFormat="1" x14ac:dyDescent="0.25">
      <c r="A55" s="4"/>
      <c r="C55" s="45" t="s">
        <v>96</v>
      </c>
      <c r="D55" s="39"/>
      <c r="E55" s="37"/>
      <c r="F55" s="38"/>
      <c r="G55" s="38"/>
      <c r="H55" s="38"/>
      <c r="I55" s="38">
        <v>962.5</v>
      </c>
      <c r="J55" s="38"/>
      <c r="K55" s="38"/>
      <c r="L55" s="38"/>
      <c r="M55" s="38"/>
      <c r="N55" s="38"/>
      <c r="O55" s="100"/>
      <c r="P55" s="38"/>
      <c r="Q55" s="27">
        <f t="shared" si="29"/>
        <v>962.5</v>
      </c>
      <c r="T55" s="3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27">
        <f t="shared" si="30"/>
        <v>0</v>
      </c>
    </row>
    <row r="56" spans="1:32" s="1" customFormat="1" x14ac:dyDescent="0.25">
      <c r="A56" s="4"/>
      <c r="B56" s="7"/>
      <c r="C56" s="45" t="s">
        <v>97</v>
      </c>
      <c r="D56" s="39"/>
      <c r="E56" s="37"/>
      <c r="F56" s="38"/>
      <c r="G56" s="38"/>
      <c r="H56" s="38"/>
      <c r="I56" s="38"/>
      <c r="J56" s="38"/>
      <c r="K56" s="38"/>
      <c r="L56" s="38"/>
      <c r="M56" s="38"/>
      <c r="N56" s="38">
        <f>5745.25+1430</f>
        <v>7175.25</v>
      </c>
      <c r="O56" s="100"/>
      <c r="P56" s="38">
        <f>1300+580+5400</f>
        <v>7280</v>
      </c>
      <c r="Q56" s="27">
        <f t="shared" si="29"/>
        <v>14455.25</v>
      </c>
      <c r="T56" s="3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27">
        <f t="shared" si="30"/>
        <v>0</v>
      </c>
    </row>
    <row r="57" spans="1:32" s="1" customFormat="1" x14ac:dyDescent="0.25">
      <c r="A57" s="4"/>
      <c r="B57" s="7"/>
      <c r="C57" s="45" t="s">
        <v>115</v>
      </c>
      <c r="D57" s="39"/>
      <c r="E57" s="37"/>
      <c r="F57" s="38"/>
      <c r="G57" s="38"/>
      <c r="H57" s="38"/>
      <c r="I57" s="38"/>
      <c r="J57" s="38"/>
      <c r="K57" s="38"/>
      <c r="L57" s="38"/>
      <c r="M57" s="38"/>
      <c r="N57" s="38"/>
      <c r="O57" s="100">
        <v>407.7</v>
      </c>
      <c r="P57" s="38"/>
      <c r="Q57" s="27">
        <f t="shared" si="29"/>
        <v>407.7</v>
      </c>
      <c r="T57" s="3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27">
        <f t="shared" si="30"/>
        <v>0</v>
      </c>
    </row>
    <row r="58" spans="1:32" s="1" customFormat="1" x14ac:dyDescent="0.25">
      <c r="A58" s="4"/>
      <c r="B58" s="7"/>
      <c r="C58" s="45" t="s">
        <v>129</v>
      </c>
      <c r="D58" s="39"/>
      <c r="E58" s="37"/>
      <c r="F58" s="38"/>
      <c r="G58" s="38"/>
      <c r="H58" s="38"/>
      <c r="I58" s="38"/>
      <c r="J58" s="38"/>
      <c r="K58" s="38"/>
      <c r="L58" s="38"/>
      <c r="M58" s="38"/>
      <c r="N58" s="38"/>
      <c r="O58" s="100"/>
      <c r="P58" s="38"/>
      <c r="Q58" s="27"/>
      <c r="T58" s="37">
        <f>30000/12</f>
        <v>2500</v>
      </c>
      <c r="U58" s="38">
        <f>T58</f>
        <v>2500</v>
      </c>
      <c r="V58" s="38">
        <f t="shared" ref="V58:AE58" si="31">U58</f>
        <v>2500</v>
      </c>
      <c r="W58" s="38">
        <f t="shared" si="31"/>
        <v>2500</v>
      </c>
      <c r="X58" s="38">
        <f t="shared" si="31"/>
        <v>2500</v>
      </c>
      <c r="Y58" s="38">
        <f t="shared" si="31"/>
        <v>2500</v>
      </c>
      <c r="Z58" s="38">
        <f t="shared" si="31"/>
        <v>2500</v>
      </c>
      <c r="AA58" s="38">
        <f t="shared" si="31"/>
        <v>2500</v>
      </c>
      <c r="AB58" s="38">
        <f t="shared" si="31"/>
        <v>2500</v>
      </c>
      <c r="AC58" s="38">
        <f t="shared" si="31"/>
        <v>2500</v>
      </c>
      <c r="AD58" s="38">
        <f t="shared" si="31"/>
        <v>2500</v>
      </c>
      <c r="AE58" s="38">
        <f t="shared" si="31"/>
        <v>2500</v>
      </c>
      <c r="AF58" s="27">
        <f t="shared" si="30"/>
        <v>22500</v>
      </c>
    </row>
    <row r="59" spans="1:32" s="1" customFormat="1" x14ac:dyDescent="0.25">
      <c r="A59" s="4"/>
      <c r="B59" s="7" t="s">
        <v>102</v>
      </c>
      <c r="C59" s="45"/>
      <c r="D59" s="39"/>
      <c r="E59" s="37"/>
      <c r="F59" s="38"/>
      <c r="G59" s="38"/>
      <c r="H59" s="38"/>
      <c r="I59" s="38"/>
      <c r="J59" s="38"/>
      <c r="K59" s="38"/>
      <c r="L59" s="38"/>
      <c r="M59" s="38"/>
      <c r="N59" s="38"/>
      <c r="O59" s="100"/>
      <c r="P59" s="38"/>
      <c r="Q59" s="27">
        <f t="shared" si="29"/>
        <v>0</v>
      </c>
      <c r="T59" s="3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27">
        <f t="shared" si="30"/>
        <v>0</v>
      </c>
    </row>
    <row r="60" spans="1:32" s="1" customFormat="1" x14ac:dyDescent="0.25">
      <c r="A60" s="4"/>
      <c r="B60" s="7"/>
      <c r="C60" s="45" t="s">
        <v>103</v>
      </c>
      <c r="D60" s="39"/>
      <c r="E60" s="37"/>
      <c r="F60" s="38"/>
      <c r="G60" s="38"/>
      <c r="H60" s="38"/>
      <c r="I60" s="38"/>
      <c r="J60" s="38"/>
      <c r="K60" s="38"/>
      <c r="L60" s="38">
        <v>57750</v>
      </c>
      <c r="M60" s="38"/>
      <c r="N60" s="38">
        <f>52500*1.1</f>
        <v>57750.000000000007</v>
      </c>
      <c r="O60" s="100"/>
      <c r="P60" s="38">
        <v>57750</v>
      </c>
      <c r="Q60" s="27">
        <f t="shared" si="29"/>
        <v>173250</v>
      </c>
      <c r="T60" s="3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27">
        <f t="shared" si="30"/>
        <v>0</v>
      </c>
    </row>
    <row r="61" spans="1:32" s="1" customFormat="1" x14ac:dyDescent="0.25">
      <c r="A61" s="4"/>
      <c r="B61" s="7"/>
      <c r="C61" s="70"/>
      <c r="D61" s="39"/>
      <c r="E61" s="37"/>
      <c r="F61" s="38"/>
      <c r="G61" s="38"/>
      <c r="H61" s="38"/>
      <c r="I61" s="38"/>
      <c r="J61" s="38"/>
      <c r="K61" s="38"/>
      <c r="L61" s="38"/>
      <c r="M61" s="38"/>
      <c r="N61" s="38"/>
      <c r="O61" s="100"/>
      <c r="P61" s="38"/>
      <c r="Q61" s="27">
        <f t="shared" si="29"/>
        <v>0</v>
      </c>
      <c r="T61" s="3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27">
        <f t="shared" si="30"/>
        <v>0</v>
      </c>
    </row>
    <row r="62" spans="1:32" s="1" customFormat="1" ht="12" customHeight="1" x14ac:dyDescent="0.25">
      <c r="A62" s="4"/>
      <c r="B62" s="7" t="s">
        <v>78</v>
      </c>
      <c r="C62" s="14"/>
      <c r="D62" s="39"/>
      <c r="E62" s="37"/>
      <c r="F62" s="38"/>
      <c r="G62" s="38"/>
      <c r="H62" s="38"/>
      <c r="I62" s="38"/>
      <c r="J62" s="38"/>
      <c r="K62" s="38"/>
      <c r="L62" s="38"/>
      <c r="M62" s="38"/>
      <c r="N62" s="38"/>
      <c r="O62" s="100">
        <v>2279.36</v>
      </c>
      <c r="P62" s="38"/>
      <c r="Q62" s="27">
        <f t="shared" si="29"/>
        <v>2279.36</v>
      </c>
      <c r="T62" s="3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27">
        <f t="shared" si="30"/>
        <v>0</v>
      </c>
    </row>
    <row r="63" spans="1:32" s="1" customFormat="1" x14ac:dyDescent="0.25">
      <c r="A63" s="4"/>
      <c r="C63" s="45" t="s">
        <v>80</v>
      </c>
      <c r="D63" s="39"/>
      <c r="E63" s="37"/>
      <c r="F63" s="38"/>
      <c r="G63" s="38"/>
      <c r="H63" s="38">
        <v>137500</v>
      </c>
      <c r="I63" s="38"/>
      <c r="J63" s="38">
        <v>68750</v>
      </c>
      <c r="K63" s="38"/>
      <c r="L63" s="38"/>
      <c r="M63" s="38"/>
      <c r="N63" s="38"/>
      <c r="O63" s="100"/>
      <c r="P63" s="38"/>
      <c r="Q63" s="27">
        <f t="shared" si="29"/>
        <v>206250</v>
      </c>
      <c r="T63" s="3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27">
        <f t="shared" si="30"/>
        <v>0</v>
      </c>
    </row>
    <row r="64" spans="1:32" s="1" customFormat="1" x14ac:dyDescent="0.25">
      <c r="A64" s="4"/>
      <c r="B64" s="7"/>
      <c r="C64" s="14"/>
      <c r="D64" s="39"/>
      <c r="E64" s="37"/>
      <c r="F64" s="38"/>
      <c r="G64" s="38"/>
      <c r="H64" s="38"/>
      <c r="I64" s="38"/>
      <c r="J64" s="38"/>
      <c r="K64" s="38"/>
      <c r="L64" s="38"/>
      <c r="M64" s="38"/>
      <c r="N64" s="38"/>
      <c r="O64" s="100"/>
      <c r="P64" s="38"/>
      <c r="Q64" s="27">
        <f t="shared" si="29"/>
        <v>0</v>
      </c>
      <c r="T64" s="3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27">
        <f t="shared" si="30"/>
        <v>0</v>
      </c>
    </row>
    <row r="65" spans="1:32" s="1" customFormat="1" x14ac:dyDescent="0.25">
      <c r="A65" s="4"/>
      <c r="B65" s="7" t="s">
        <v>76</v>
      </c>
      <c r="C65" s="14"/>
      <c r="D65" s="39"/>
      <c r="E65" s="37"/>
      <c r="F65" s="38"/>
      <c r="G65" s="38"/>
      <c r="H65" s="38"/>
      <c r="I65" s="38"/>
      <c r="J65" s="38"/>
      <c r="K65" s="38"/>
      <c r="L65" s="38"/>
      <c r="M65" s="38"/>
      <c r="N65" s="38"/>
      <c r="O65" s="100"/>
      <c r="P65" s="38"/>
      <c r="Q65" s="27">
        <f t="shared" si="29"/>
        <v>0</v>
      </c>
      <c r="T65" s="3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27">
        <f t="shared" si="30"/>
        <v>0</v>
      </c>
    </row>
    <row r="66" spans="1:32" s="1" customFormat="1" x14ac:dyDescent="0.25">
      <c r="A66" s="4"/>
      <c r="B66" s="7"/>
      <c r="C66" s="45" t="s">
        <v>79</v>
      </c>
      <c r="D66" s="39"/>
      <c r="E66" s="37"/>
      <c r="F66" s="38"/>
      <c r="G66" s="38"/>
      <c r="H66" s="38"/>
      <c r="I66" s="38"/>
      <c r="J66" s="38">
        <v>83769.84</v>
      </c>
      <c r="K66" s="38">
        <v>44846.559999999998</v>
      </c>
      <c r="L66" s="38"/>
      <c r="M66" s="38">
        <v>57750</v>
      </c>
      <c r="N66" s="38"/>
      <c r="O66" s="100">
        <f>14322+26056.8+191198.78</f>
        <v>231577.58000000002</v>
      </c>
      <c r="P66" s="38"/>
      <c r="Q66" s="27">
        <f t="shared" si="29"/>
        <v>417943.98</v>
      </c>
      <c r="T66" s="3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27">
        <f t="shared" si="30"/>
        <v>0</v>
      </c>
    </row>
    <row r="67" spans="1:32" s="1" customFormat="1" x14ac:dyDescent="0.25">
      <c r="A67" s="4"/>
      <c r="B67" s="7"/>
      <c r="C67" s="14" t="s">
        <v>80</v>
      </c>
      <c r="D67" s="39"/>
      <c r="E67" s="37"/>
      <c r="F67" s="38"/>
      <c r="G67" s="38"/>
      <c r="J67" s="38">
        <v>330000</v>
      </c>
      <c r="K67" s="38">
        <v>330000</v>
      </c>
      <c r="L67" s="38"/>
      <c r="M67" s="38">
        <v>320000</v>
      </c>
      <c r="O67" s="100">
        <v>16500</v>
      </c>
      <c r="P67" s="38"/>
      <c r="Q67" s="27">
        <f t="shared" si="29"/>
        <v>996500</v>
      </c>
      <c r="T67" s="37"/>
      <c r="U67" s="38"/>
      <c r="V67" s="38"/>
      <c r="Y67" s="38"/>
      <c r="Z67" s="38"/>
      <c r="AA67" s="38"/>
      <c r="AB67" s="38"/>
      <c r="AD67" s="38"/>
      <c r="AE67" s="38"/>
      <c r="AF67" s="27">
        <f t="shared" si="30"/>
        <v>0</v>
      </c>
    </row>
    <row r="68" spans="1:32" s="1" customFormat="1" x14ac:dyDescent="0.25">
      <c r="A68" s="4"/>
      <c r="B68" s="7"/>
      <c r="C68" s="70" t="s">
        <v>83</v>
      </c>
      <c r="D68" s="39"/>
      <c r="E68" s="37"/>
      <c r="F68" s="38"/>
      <c r="G68" s="38"/>
      <c r="H68" s="38"/>
      <c r="I68" s="38"/>
      <c r="J68" s="38"/>
      <c r="K68" s="38"/>
      <c r="M68" s="38">
        <v>23457.5</v>
      </c>
      <c r="N68" s="38"/>
      <c r="O68" s="100">
        <v>6011.5</v>
      </c>
      <c r="P68" s="38"/>
      <c r="Q68" s="27">
        <f t="shared" si="29"/>
        <v>29469</v>
      </c>
      <c r="T68" s="37"/>
      <c r="U68" s="38"/>
      <c r="V68" s="38"/>
      <c r="W68" s="38"/>
      <c r="X68" s="38"/>
      <c r="Y68" s="38"/>
      <c r="Z68" s="38"/>
      <c r="AB68" s="38"/>
      <c r="AC68" s="38"/>
      <c r="AD68" s="38"/>
      <c r="AE68" s="38"/>
      <c r="AF68" s="27">
        <f t="shared" si="30"/>
        <v>0</v>
      </c>
    </row>
    <row r="69" spans="1:32" s="1" customFormat="1" x14ac:dyDescent="0.25">
      <c r="A69" s="4"/>
      <c r="C69" s="14" t="s">
        <v>84</v>
      </c>
      <c r="D69" s="39"/>
      <c r="E69" s="37"/>
      <c r="F69" s="38"/>
      <c r="G69" s="38"/>
      <c r="H69" s="38"/>
      <c r="I69" s="38"/>
      <c r="J69" s="38"/>
      <c r="K69" s="38"/>
      <c r="L69" s="38"/>
      <c r="M69" s="38">
        <v>4466</v>
      </c>
      <c r="O69" s="100"/>
      <c r="P69" s="38"/>
      <c r="Q69" s="27">
        <f t="shared" si="29"/>
        <v>4466</v>
      </c>
      <c r="T69" s="37"/>
      <c r="U69" s="38"/>
      <c r="V69" s="38"/>
      <c r="W69" s="38"/>
      <c r="X69" s="38"/>
      <c r="Y69" s="38"/>
      <c r="Z69" s="38"/>
      <c r="AA69" s="38"/>
      <c r="AB69" s="38"/>
      <c r="AD69" s="38"/>
      <c r="AE69" s="38"/>
      <c r="AF69" s="27">
        <f t="shared" si="30"/>
        <v>0</v>
      </c>
    </row>
    <row r="70" spans="1:32" s="1" customFormat="1" x14ac:dyDescent="0.25">
      <c r="A70" s="4"/>
      <c r="C70" s="14" t="s">
        <v>104</v>
      </c>
      <c r="D70" s="39"/>
      <c r="E70" s="37"/>
      <c r="F70" s="38"/>
      <c r="G70" s="38"/>
      <c r="H70" s="38"/>
      <c r="I70" s="38"/>
      <c r="J70" s="38">
        <v>10059.25</v>
      </c>
      <c r="K70" s="38"/>
      <c r="L70" s="38"/>
      <c r="M70" s="38"/>
      <c r="N70" s="38"/>
      <c r="O70" s="100"/>
      <c r="P70" s="38"/>
      <c r="Q70" s="27">
        <f t="shared" si="29"/>
        <v>10059.25</v>
      </c>
      <c r="T70" s="3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27">
        <f t="shared" si="30"/>
        <v>0</v>
      </c>
    </row>
    <row r="71" spans="1:32" s="1" customFormat="1" x14ac:dyDescent="0.25">
      <c r="A71" s="4"/>
      <c r="B71" s="7"/>
      <c r="C71" s="14" t="s">
        <v>86</v>
      </c>
      <c r="D71" s="39"/>
      <c r="E71" s="37"/>
      <c r="F71" s="38"/>
      <c r="G71" s="38"/>
      <c r="H71" s="38"/>
      <c r="I71" s="38"/>
      <c r="J71" s="38"/>
      <c r="K71" s="38"/>
      <c r="L71" s="38"/>
      <c r="M71" s="38"/>
      <c r="N71" s="38"/>
      <c r="O71" s="100"/>
      <c r="P71" s="38">
        <v>20000</v>
      </c>
      <c r="Q71" s="27">
        <f t="shared" si="29"/>
        <v>20000</v>
      </c>
      <c r="T71" s="3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27">
        <f t="shared" si="30"/>
        <v>0</v>
      </c>
    </row>
    <row r="72" spans="1:32" s="1" customFormat="1" x14ac:dyDescent="0.25">
      <c r="A72" s="4"/>
      <c r="B72" s="7"/>
      <c r="C72" s="70" t="s">
        <v>87</v>
      </c>
      <c r="D72" s="39"/>
      <c r="E72" s="37"/>
      <c r="F72" s="38"/>
      <c r="G72" s="38"/>
      <c r="H72" s="38"/>
      <c r="I72" s="38"/>
      <c r="K72" s="38"/>
      <c r="L72" s="38"/>
      <c r="M72" s="38"/>
      <c r="N72" s="38"/>
      <c r="O72" s="100"/>
      <c r="P72" s="38"/>
      <c r="Q72" s="27">
        <f t="shared" si="29"/>
        <v>0</v>
      </c>
      <c r="T72" s="37"/>
      <c r="U72" s="38"/>
      <c r="V72" s="38"/>
      <c r="W72" s="38"/>
      <c r="X72" s="38"/>
      <c r="Z72" s="38"/>
      <c r="AA72" s="38"/>
      <c r="AB72" s="38"/>
      <c r="AC72" s="38"/>
      <c r="AD72" s="38"/>
      <c r="AE72" s="38"/>
      <c r="AF72" s="27">
        <f t="shared" si="30"/>
        <v>0</v>
      </c>
    </row>
    <row r="73" spans="1:32" s="1" customFormat="1" x14ac:dyDescent="0.25">
      <c r="A73" s="4"/>
      <c r="B73" s="7"/>
      <c r="C73" s="14" t="s">
        <v>116</v>
      </c>
      <c r="D73" s="39"/>
      <c r="E73" s="37"/>
      <c r="F73" s="38"/>
      <c r="G73" s="38"/>
      <c r="H73" s="38"/>
      <c r="I73" s="38"/>
      <c r="K73" s="38"/>
      <c r="L73" s="38"/>
      <c r="M73" s="38"/>
      <c r="N73" s="38"/>
      <c r="O73" s="100">
        <f>5287.15+7532.63</f>
        <v>12819.779999999999</v>
      </c>
      <c r="P73" s="38"/>
      <c r="Q73" s="27">
        <f t="shared" si="29"/>
        <v>12819.779999999999</v>
      </c>
      <c r="T73" s="37"/>
      <c r="U73" s="38"/>
      <c r="V73" s="38"/>
      <c r="W73" s="38"/>
      <c r="X73" s="38"/>
      <c r="Z73" s="38"/>
      <c r="AA73" s="38"/>
      <c r="AB73" s="38"/>
      <c r="AC73" s="38"/>
      <c r="AD73" s="38"/>
      <c r="AE73" s="38"/>
      <c r="AF73" s="27"/>
    </row>
    <row r="74" spans="1:32" s="1" customFormat="1" x14ac:dyDescent="0.25">
      <c r="A74" s="4"/>
      <c r="B74" s="7"/>
      <c r="C74" s="14" t="s">
        <v>81</v>
      </c>
      <c r="D74" s="39"/>
      <c r="E74" s="37"/>
      <c r="F74" s="38"/>
      <c r="G74" s="38"/>
      <c r="H74" s="38"/>
      <c r="I74" s="38"/>
      <c r="J74" s="38"/>
      <c r="K74" s="38"/>
      <c r="L74" s="38">
        <v>103762.45</v>
      </c>
      <c r="M74" s="38"/>
      <c r="N74" s="38"/>
      <c r="O74" s="100"/>
      <c r="P74" s="38">
        <v>103762</v>
      </c>
      <c r="Q74" s="27">
        <f t="shared" si="29"/>
        <v>207524.45</v>
      </c>
      <c r="T74" s="3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27">
        <f t="shared" si="30"/>
        <v>0</v>
      </c>
    </row>
    <row r="75" spans="1:32" s="1" customFormat="1" x14ac:dyDescent="0.25">
      <c r="A75" s="4"/>
      <c r="B75" s="7"/>
      <c r="C75" s="14" t="s">
        <v>82</v>
      </c>
      <c r="D75" s="39"/>
      <c r="E75" s="37"/>
      <c r="F75" s="38"/>
      <c r="G75" s="38"/>
      <c r="H75" s="38"/>
      <c r="I75" s="38"/>
      <c r="J75" s="38"/>
      <c r="K75" s="38"/>
      <c r="M75" s="38">
        <v>21120</v>
      </c>
      <c r="N75" s="38"/>
      <c r="O75" s="100">
        <v>8580</v>
      </c>
      <c r="P75" s="38"/>
      <c r="Q75" s="27">
        <f t="shared" si="29"/>
        <v>29700</v>
      </c>
      <c r="T75" s="37"/>
      <c r="U75" s="38"/>
      <c r="V75" s="38"/>
      <c r="W75" s="38"/>
      <c r="X75" s="38"/>
      <c r="Y75" s="38"/>
      <c r="Z75" s="38"/>
      <c r="AB75" s="38"/>
      <c r="AC75" s="38"/>
      <c r="AD75" s="38"/>
      <c r="AE75" s="38"/>
      <c r="AF75" s="27">
        <f t="shared" si="30"/>
        <v>0</v>
      </c>
    </row>
    <row r="76" spans="1:32" s="1" customFormat="1" x14ac:dyDescent="0.25">
      <c r="A76" s="4"/>
      <c r="B76" s="7"/>
      <c r="C76" s="14" t="s">
        <v>88</v>
      </c>
      <c r="D76" s="39"/>
      <c r="E76" s="37"/>
      <c r="F76" s="38"/>
      <c r="G76" s="38"/>
      <c r="H76" s="38"/>
      <c r="I76" s="38"/>
      <c r="J76" s="38"/>
      <c r="K76" s="38"/>
      <c r="L76" s="38"/>
      <c r="M76" s="38"/>
      <c r="N76" s="38"/>
      <c r="O76" s="100"/>
      <c r="P76" s="38">
        <v>26500</v>
      </c>
      <c r="Q76" s="27">
        <f t="shared" si="29"/>
        <v>26500</v>
      </c>
      <c r="T76" s="3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27">
        <f t="shared" si="30"/>
        <v>0</v>
      </c>
    </row>
    <row r="77" spans="1:32" s="1" customFormat="1" x14ac:dyDescent="0.25">
      <c r="A77" s="4"/>
      <c r="C77" s="14" t="s">
        <v>89</v>
      </c>
      <c r="D77" s="39"/>
      <c r="E77" s="37"/>
      <c r="F77" s="38"/>
      <c r="G77" s="38"/>
      <c r="H77" s="38"/>
      <c r="I77" s="38"/>
      <c r="J77" s="38"/>
      <c r="K77" s="38"/>
      <c r="L77" s="38">
        <v>27.5</v>
      </c>
      <c r="M77" s="38"/>
      <c r="N77" s="38"/>
      <c r="O77" s="118"/>
      <c r="P77" s="38"/>
      <c r="Q77" s="27">
        <f t="shared" si="29"/>
        <v>27.5</v>
      </c>
      <c r="T77" s="37"/>
      <c r="U77" s="38"/>
      <c r="V77" s="38"/>
      <c r="W77" s="38"/>
      <c r="X77" s="38"/>
      <c r="Y77" s="38"/>
      <c r="Z77" s="38"/>
      <c r="AA77" s="38"/>
      <c r="AB77" s="38"/>
      <c r="AC77" s="38"/>
      <c r="AE77" s="38"/>
      <c r="AF77" s="27">
        <f t="shared" si="30"/>
        <v>0</v>
      </c>
    </row>
    <row r="78" spans="1:32" s="1" customFormat="1" x14ac:dyDescent="0.25">
      <c r="A78" s="4"/>
      <c r="B78" s="7"/>
      <c r="C78" s="45" t="s">
        <v>85</v>
      </c>
      <c r="D78" s="39"/>
      <c r="E78" s="37"/>
      <c r="F78" s="38"/>
      <c r="G78" s="38"/>
      <c r="H78" s="38"/>
      <c r="I78" s="38"/>
      <c r="J78" s="38"/>
      <c r="K78" s="38"/>
      <c r="L78" s="38"/>
      <c r="M78" s="38"/>
      <c r="N78" s="38"/>
      <c r="O78" s="100">
        <v>12622.5</v>
      </c>
      <c r="P78" s="38"/>
      <c r="Q78" s="27">
        <f t="shared" si="29"/>
        <v>12622.5</v>
      </c>
      <c r="T78" s="3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27">
        <f t="shared" si="30"/>
        <v>0</v>
      </c>
    </row>
    <row r="79" spans="1:32" s="1" customFormat="1" x14ac:dyDescent="0.25">
      <c r="A79" s="4"/>
      <c r="B79" s="7"/>
      <c r="C79" s="45" t="s">
        <v>117</v>
      </c>
      <c r="D79" s="39"/>
      <c r="E79" s="37"/>
      <c r="F79" s="38"/>
      <c r="G79" s="38"/>
      <c r="H79" s="38"/>
      <c r="I79" s="38"/>
      <c r="J79" s="38"/>
      <c r="K79" s="38"/>
      <c r="L79" s="38"/>
      <c r="M79" s="38"/>
      <c r="N79" s="38"/>
      <c r="O79" s="100">
        <v>678.22</v>
      </c>
      <c r="P79" s="38"/>
      <c r="Q79" s="27"/>
      <c r="T79" s="3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27">
        <f t="shared" si="30"/>
        <v>0</v>
      </c>
    </row>
    <row r="80" spans="1:32" s="1" customFormat="1" x14ac:dyDescent="0.25">
      <c r="A80" s="4"/>
      <c r="B80" s="7"/>
      <c r="C80" s="45" t="s">
        <v>123</v>
      </c>
      <c r="D80" s="39"/>
      <c r="E80" s="37"/>
      <c r="F80" s="38"/>
      <c r="G80" s="38"/>
      <c r="H80" s="38"/>
      <c r="I80" s="38"/>
      <c r="J80" s="38"/>
      <c r="K80" s="38"/>
      <c r="L80" s="38"/>
      <c r="M80" s="38"/>
      <c r="N80" s="38"/>
      <c r="O80" s="100"/>
      <c r="P80" s="38"/>
      <c r="Q80" s="27"/>
      <c r="T80" s="37"/>
      <c r="U80" s="120">
        <f>20000/12</f>
        <v>1666.6666666666667</v>
      </c>
      <c r="V80" s="120">
        <f>20000/12</f>
        <v>1666.6666666666667</v>
      </c>
      <c r="W80" s="120">
        <f t="shared" ref="V80:AE80" si="32">V80</f>
        <v>1666.6666666666667</v>
      </c>
      <c r="X80" s="120">
        <f t="shared" si="32"/>
        <v>1666.6666666666667</v>
      </c>
      <c r="Y80" s="120">
        <f t="shared" si="32"/>
        <v>1666.6666666666667</v>
      </c>
      <c r="Z80" s="120">
        <f t="shared" si="32"/>
        <v>1666.6666666666667</v>
      </c>
      <c r="AA80" s="120">
        <f t="shared" si="32"/>
        <v>1666.6666666666667</v>
      </c>
      <c r="AB80" s="120">
        <f t="shared" si="32"/>
        <v>1666.6666666666667</v>
      </c>
      <c r="AC80" s="120">
        <f t="shared" si="32"/>
        <v>1666.6666666666667</v>
      </c>
      <c r="AD80" s="120">
        <f t="shared" si="32"/>
        <v>1666.6666666666667</v>
      </c>
      <c r="AE80" s="38">
        <f t="shared" si="32"/>
        <v>1666.6666666666667</v>
      </c>
      <c r="AF80" s="27">
        <f t="shared" si="30"/>
        <v>14999.999999999998</v>
      </c>
    </row>
    <row r="81" spans="1:32" s="1" customFormat="1" x14ac:dyDescent="0.25">
      <c r="A81" s="4"/>
      <c r="B81" s="7"/>
      <c r="C81" s="45" t="s">
        <v>124</v>
      </c>
      <c r="D81" s="39"/>
      <c r="E81" s="37"/>
      <c r="F81" s="38"/>
      <c r="G81" s="38"/>
      <c r="H81" s="38"/>
      <c r="I81" s="38"/>
      <c r="J81" s="38"/>
      <c r="K81" s="38"/>
      <c r="L81" s="38"/>
      <c r="M81" s="38"/>
      <c r="N81" s="38"/>
      <c r="O81" s="100"/>
      <c r="P81" s="38"/>
      <c r="Q81" s="27"/>
      <c r="T81" s="37"/>
      <c r="U81" s="120">
        <f>10000/12</f>
        <v>833.33333333333337</v>
      </c>
      <c r="V81" s="120">
        <f>10000/12</f>
        <v>833.33333333333337</v>
      </c>
      <c r="W81" s="120">
        <f t="shared" ref="U81:AE85" si="33">V81</f>
        <v>833.33333333333337</v>
      </c>
      <c r="X81" s="120">
        <f t="shared" si="33"/>
        <v>833.33333333333337</v>
      </c>
      <c r="Y81" s="120">
        <f t="shared" si="33"/>
        <v>833.33333333333337</v>
      </c>
      <c r="Z81" s="120">
        <f t="shared" si="33"/>
        <v>833.33333333333337</v>
      </c>
      <c r="AA81" s="120">
        <f t="shared" si="33"/>
        <v>833.33333333333337</v>
      </c>
      <c r="AB81" s="120">
        <f t="shared" si="33"/>
        <v>833.33333333333337</v>
      </c>
      <c r="AC81" s="120">
        <f t="shared" si="33"/>
        <v>833.33333333333337</v>
      </c>
      <c r="AD81" s="120">
        <f t="shared" si="33"/>
        <v>833.33333333333337</v>
      </c>
      <c r="AE81" s="38">
        <f t="shared" si="33"/>
        <v>833.33333333333337</v>
      </c>
      <c r="AF81" s="27">
        <f t="shared" si="30"/>
        <v>7499.9999999999991</v>
      </c>
    </row>
    <row r="82" spans="1:32" s="1" customFormat="1" x14ac:dyDescent="0.25">
      <c r="A82" s="4"/>
      <c r="B82" s="7"/>
      <c r="C82" s="45" t="s">
        <v>125</v>
      </c>
      <c r="D82" s="39"/>
      <c r="E82" s="37"/>
      <c r="F82" s="38"/>
      <c r="G82" s="38"/>
      <c r="H82" s="38"/>
      <c r="I82" s="38"/>
      <c r="J82" s="38"/>
      <c r="K82" s="38"/>
      <c r="L82" s="38"/>
      <c r="M82" s="38"/>
      <c r="N82" s="38"/>
      <c r="O82" s="100"/>
      <c r="P82" s="38"/>
      <c r="Q82" s="27"/>
      <c r="T82" s="37"/>
      <c r="U82" s="120">
        <f>5000/12</f>
        <v>416.66666666666669</v>
      </c>
      <c r="V82" s="120">
        <f>5000/12</f>
        <v>416.66666666666669</v>
      </c>
      <c r="W82" s="120">
        <f t="shared" si="33"/>
        <v>416.66666666666669</v>
      </c>
      <c r="X82" s="120">
        <f t="shared" si="33"/>
        <v>416.66666666666669</v>
      </c>
      <c r="Y82" s="120">
        <f t="shared" si="33"/>
        <v>416.66666666666669</v>
      </c>
      <c r="Z82" s="120">
        <f t="shared" si="33"/>
        <v>416.66666666666669</v>
      </c>
      <c r="AA82" s="120">
        <f t="shared" si="33"/>
        <v>416.66666666666669</v>
      </c>
      <c r="AB82" s="120">
        <f t="shared" si="33"/>
        <v>416.66666666666669</v>
      </c>
      <c r="AC82" s="120">
        <f t="shared" si="33"/>
        <v>416.66666666666669</v>
      </c>
      <c r="AD82" s="120">
        <f t="shared" si="33"/>
        <v>416.66666666666669</v>
      </c>
      <c r="AE82" s="38">
        <f t="shared" si="33"/>
        <v>416.66666666666669</v>
      </c>
      <c r="AF82" s="27">
        <f t="shared" si="30"/>
        <v>3749.9999999999995</v>
      </c>
    </row>
    <row r="83" spans="1:32" s="1" customFormat="1" x14ac:dyDescent="0.25">
      <c r="A83" s="4"/>
      <c r="B83" s="7"/>
      <c r="C83" s="45" t="s">
        <v>126</v>
      </c>
      <c r="D83" s="39"/>
      <c r="E83" s="37"/>
      <c r="F83" s="38"/>
      <c r="G83" s="38"/>
      <c r="H83" s="38"/>
      <c r="I83" s="38"/>
      <c r="J83" s="38"/>
      <c r="K83" s="38"/>
      <c r="L83" s="38"/>
      <c r="M83" s="38"/>
      <c r="N83" s="38"/>
      <c r="O83" s="100"/>
      <c r="P83" s="38"/>
      <c r="Q83" s="27"/>
      <c r="T83" s="37"/>
      <c r="U83" s="120">
        <v>1000</v>
      </c>
      <c r="V83" s="120">
        <v>1000</v>
      </c>
      <c r="W83" s="120">
        <f t="shared" si="33"/>
        <v>1000</v>
      </c>
      <c r="X83" s="120">
        <f t="shared" si="33"/>
        <v>1000</v>
      </c>
      <c r="Y83" s="120">
        <f t="shared" si="33"/>
        <v>1000</v>
      </c>
      <c r="Z83" s="120">
        <f t="shared" si="33"/>
        <v>1000</v>
      </c>
      <c r="AA83" s="120">
        <f t="shared" si="33"/>
        <v>1000</v>
      </c>
      <c r="AB83" s="120">
        <f t="shared" si="33"/>
        <v>1000</v>
      </c>
      <c r="AC83" s="120">
        <f t="shared" si="33"/>
        <v>1000</v>
      </c>
      <c r="AD83" s="120">
        <f t="shared" si="33"/>
        <v>1000</v>
      </c>
      <c r="AE83" s="38">
        <f t="shared" si="33"/>
        <v>1000</v>
      </c>
      <c r="AF83" s="27">
        <f t="shared" si="30"/>
        <v>9000</v>
      </c>
    </row>
    <row r="84" spans="1:32" s="1" customFormat="1" x14ac:dyDescent="0.25">
      <c r="A84" s="4"/>
      <c r="B84" s="7"/>
      <c r="C84" s="45" t="s">
        <v>127</v>
      </c>
      <c r="D84" s="39"/>
      <c r="E84" s="37"/>
      <c r="F84" s="38"/>
      <c r="G84" s="38"/>
      <c r="H84" s="38"/>
      <c r="I84" s="38"/>
      <c r="J84" s="38"/>
      <c r="K84" s="38"/>
      <c r="L84" s="38"/>
      <c r="M84" s="38"/>
      <c r="N84" s="38"/>
      <c r="O84" s="100"/>
      <c r="P84" s="38"/>
      <c r="Q84" s="27"/>
      <c r="T84" s="37"/>
      <c r="U84" s="120">
        <v>1000</v>
      </c>
      <c r="V84" s="120">
        <v>1000</v>
      </c>
      <c r="W84" s="120">
        <f t="shared" si="33"/>
        <v>1000</v>
      </c>
      <c r="X84" s="120">
        <f t="shared" si="33"/>
        <v>1000</v>
      </c>
      <c r="Y84" s="120">
        <f t="shared" si="33"/>
        <v>1000</v>
      </c>
      <c r="Z84" s="120">
        <f t="shared" si="33"/>
        <v>1000</v>
      </c>
      <c r="AA84" s="120">
        <f t="shared" si="33"/>
        <v>1000</v>
      </c>
      <c r="AB84" s="120">
        <f t="shared" si="33"/>
        <v>1000</v>
      </c>
      <c r="AC84" s="120">
        <f t="shared" si="33"/>
        <v>1000</v>
      </c>
      <c r="AD84" s="120">
        <f t="shared" si="33"/>
        <v>1000</v>
      </c>
      <c r="AE84" s="38">
        <f t="shared" si="33"/>
        <v>1000</v>
      </c>
      <c r="AF84" s="27">
        <f t="shared" si="30"/>
        <v>9000</v>
      </c>
    </row>
    <row r="85" spans="1:32" s="1" customFormat="1" x14ac:dyDescent="0.25">
      <c r="A85" s="4"/>
      <c r="B85" s="7"/>
      <c r="C85" s="45" t="s">
        <v>128</v>
      </c>
      <c r="D85" s="39"/>
      <c r="E85" s="37"/>
      <c r="F85" s="38"/>
      <c r="G85" s="38"/>
      <c r="H85" s="38"/>
      <c r="I85" s="38"/>
      <c r="J85" s="38"/>
      <c r="K85" s="38"/>
      <c r="L85" s="38"/>
      <c r="M85" s="38"/>
      <c r="N85" s="38"/>
      <c r="O85" s="100"/>
      <c r="P85" s="38"/>
      <c r="Q85" s="27"/>
      <c r="T85" s="37"/>
      <c r="U85" s="120">
        <f>70000/12</f>
        <v>5833.333333333333</v>
      </c>
      <c r="V85" s="120">
        <f>70000/12</f>
        <v>5833.333333333333</v>
      </c>
      <c r="W85" s="120">
        <f t="shared" si="33"/>
        <v>5833.333333333333</v>
      </c>
      <c r="X85" s="120">
        <f t="shared" si="33"/>
        <v>5833.333333333333</v>
      </c>
      <c r="Y85" s="120">
        <f t="shared" si="33"/>
        <v>5833.333333333333</v>
      </c>
      <c r="Z85" s="120">
        <f t="shared" si="33"/>
        <v>5833.333333333333</v>
      </c>
      <c r="AA85" s="120">
        <f t="shared" si="33"/>
        <v>5833.333333333333</v>
      </c>
      <c r="AB85" s="120">
        <f t="shared" si="33"/>
        <v>5833.333333333333</v>
      </c>
      <c r="AC85" s="120">
        <f t="shared" si="33"/>
        <v>5833.333333333333</v>
      </c>
      <c r="AD85" s="120">
        <f t="shared" si="33"/>
        <v>5833.333333333333</v>
      </c>
      <c r="AE85" s="38">
        <f t="shared" si="33"/>
        <v>5833.333333333333</v>
      </c>
      <c r="AF85" s="27">
        <f t="shared" si="30"/>
        <v>52500.000000000007</v>
      </c>
    </row>
    <row r="86" spans="1:32" s="1" customFormat="1" x14ac:dyDescent="0.25">
      <c r="A86" s="4"/>
      <c r="B86" s="7"/>
      <c r="C86" s="45" t="s">
        <v>130</v>
      </c>
      <c r="D86" s="39"/>
      <c r="E86" s="37"/>
      <c r="F86" s="38"/>
      <c r="G86" s="38"/>
      <c r="H86" s="38"/>
      <c r="I86" s="38"/>
      <c r="J86" s="38"/>
      <c r="K86" s="38"/>
      <c r="L86" s="38"/>
      <c r="M86" s="38"/>
      <c r="N86" s="38"/>
      <c r="O86" s="100"/>
      <c r="P86" s="38"/>
      <c r="Q86" s="27"/>
      <c r="T86" s="37"/>
      <c r="U86" s="120">
        <f>80000/12</f>
        <v>6666.666666666667</v>
      </c>
      <c r="V86" s="120">
        <f>80000/12</f>
        <v>6666.666666666667</v>
      </c>
      <c r="W86" s="120">
        <f t="shared" ref="W86:AE86" si="34">80000/12</f>
        <v>6666.666666666667</v>
      </c>
      <c r="X86" s="120">
        <f t="shared" si="34"/>
        <v>6666.666666666667</v>
      </c>
      <c r="Y86" s="120">
        <f t="shared" si="34"/>
        <v>6666.666666666667</v>
      </c>
      <c r="Z86" s="120">
        <f t="shared" si="34"/>
        <v>6666.666666666667</v>
      </c>
      <c r="AA86" s="120">
        <f t="shared" si="34"/>
        <v>6666.666666666667</v>
      </c>
      <c r="AB86" s="120">
        <f t="shared" si="34"/>
        <v>6666.666666666667</v>
      </c>
      <c r="AC86" s="120">
        <f t="shared" si="34"/>
        <v>6666.666666666667</v>
      </c>
      <c r="AD86" s="120">
        <f t="shared" si="34"/>
        <v>6666.666666666667</v>
      </c>
      <c r="AE86" s="120">
        <f t="shared" si="34"/>
        <v>6666.666666666667</v>
      </c>
      <c r="AF86" s="27">
        <f t="shared" si="30"/>
        <v>59999.999999999993</v>
      </c>
    </row>
    <row r="87" spans="1:32" s="1" customFormat="1" x14ac:dyDescent="0.25">
      <c r="A87" s="4"/>
      <c r="B87" s="7"/>
      <c r="C87" s="14"/>
      <c r="D87" s="39"/>
      <c r="E87" s="37"/>
      <c r="F87" s="38"/>
      <c r="G87" s="38"/>
      <c r="J87" s="38"/>
      <c r="K87" s="38"/>
      <c r="L87" s="38"/>
      <c r="M87" s="38"/>
      <c r="N87" s="38"/>
      <c r="O87" s="100"/>
      <c r="P87" s="38"/>
      <c r="Q87" s="27">
        <f t="shared" si="29"/>
        <v>0</v>
      </c>
      <c r="T87" s="37"/>
      <c r="U87" s="38"/>
      <c r="V87" s="38"/>
      <c r="Y87" s="38"/>
      <c r="Z87" s="38"/>
      <c r="AA87" s="38"/>
      <c r="AB87" s="38"/>
      <c r="AC87" s="38"/>
      <c r="AD87" s="38"/>
      <c r="AE87" s="38"/>
      <c r="AF87" s="27">
        <f t="shared" si="30"/>
        <v>0</v>
      </c>
    </row>
    <row r="88" spans="1:32" s="1" customFormat="1" x14ac:dyDescent="0.25">
      <c r="A88" s="4"/>
      <c r="B88" s="7" t="s">
        <v>98</v>
      </c>
      <c r="C88" s="70"/>
      <c r="D88" s="39"/>
      <c r="E88" s="37"/>
      <c r="F88" s="38"/>
      <c r="G88" s="38"/>
      <c r="H88" s="38"/>
      <c r="I88" s="38"/>
      <c r="J88" s="38"/>
      <c r="K88" s="38"/>
      <c r="L88" s="38"/>
      <c r="M88" s="38"/>
      <c r="N88" s="38"/>
      <c r="O88" s="100"/>
      <c r="P88" s="38"/>
      <c r="Q88" s="27">
        <f t="shared" si="29"/>
        <v>0</v>
      </c>
      <c r="T88" s="3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27">
        <f t="shared" si="30"/>
        <v>0</v>
      </c>
    </row>
    <row r="89" spans="1:32" s="1" customFormat="1" x14ac:dyDescent="0.25">
      <c r="A89" s="4"/>
      <c r="C89" s="45" t="s">
        <v>99</v>
      </c>
      <c r="D89" s="39"/>
      <c r="E89" s="37"/>
      <c r="F89" s="38"/>
      <c r="G89" s="38"/>
      <c r="H89" s="38"/>
      <c r="I89" s="38"/>
      <c r="J89" s="38"/>
      <c r="K89" s="38">
        <f>1260+1980</f>
        <v>3240</v>
      </c>
      <c r="L89" s="38">
        <f>1035</f>
        <v>1035</v>
      </c>
      <c r="M89" s="38">
        <v>810</v>
      </c>
      <c r="N89" s="38">
        <f>900+1080</f>
        <v>1980</v>
      </c>
      <c r="O89" s="100">
        <f>810+450+630+630</f>
        <v>2520</v>
      </c>
      <c r="P89" s="38">
        <v>1500</v>
      </c>
      <c r="Q89" s="27">
        <f t="shared" si="29"/>
        <v>11085</v>
      </c>
      <c r="T89" s="3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27">
        <f t="shared" si="30"/>
        <v>0</v>
      </c>
    </row>
    <row r="90" spans="1:32" s="1" customFormat="1" x14ac:dyDescent="0.25">
      <c r="A90" s="4"/>
      <c r="B90" s="7"/>
      <c r="C90" s="45" t="s">
        <v>100</v>
      </c>
      <c r="D90" s="39"/>
      <c r="E90" s="37"/>
      <c r="F90" s="38"/>
      <c r="G90" s="38"/>
      <c r="H90" s="38"/>
      <c r="I90" s="38"/>
      <c r="J90" s="38"/>
      <c r="K90" s="38">
        <v>22000</v>
      </c>
      <c r="M90" s="38">
        <v>22000</v>
      </c>
      <c r="O90" s="100"/>
      <c r="P90" s="38"/>
      <c r="Q90" s="27">
        <f t="shared" si="29"/>
        <v>44000</v>
      </c>
      <c r="T90" s="37"/>
      <c r="U90" s="38"/>
      <c r="V90" s="38"/>
      <c r="W90" s="38"/>
      <c r="X90" s="38"/>
      <c r="Y90" s="38"/>
      <c r="Z90" s="38"/>
      <c r="AB90" s="38"/>
      <c r="AD90" s="38"/>
      <c r="AE90" s="38"/>
      <c r="AF90" s="27">
        <f t="shared" si="30"/>
        <v>0</v>
      </c>
    </row>
    <row r="91" spans="1:32" s="1" customFormat="1" x14ac:dyDescent="0.25">
      <c r="A91" s="4"/>
      <c r="B91" s="7"/>
      <c r="C91" s="45" t="s">
        <v>101</v>
      </c>
      <c r="D91" s="39"/>
      <c r="E91" s="37"/>
      <c r="F91" s="38"/>
      <c r="G91" s="38"/>
      <c r="H91" s="38"/>
      <c r="I91" s="38"/>
      <c r="J91" s="38"/>
      <c r="K91" s="38"/>
      <c r="L91" s="38">
        <v>7987</v>
      </c>
      <c r="M91" s="38">
        <v>20000</v>
      </c>
      <c r="N91" s="38">
        <v>4000</v>
      </c>
      <c r="O91" s="100">
        <v>4000</v>
      </c>
      <c r="P91" s="38"/>
      <c r="Q91" s="27">
        <f t="shared" si="29"/>
        <v>35987</v>
      </c>
      <c r="T91" s="3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27">
        <f t="shared" si="30"/>
        <v>0</v>
      </c>
    </row>
    <row r="92" spans="1:32" s="1" customFormat="1" x14ac:dyDescent="0.25">
      <c r="A92" s="4"/>
      <c r="B92" s="7"/>
      <c r="C92" s="45" t="s">
        <v>106</v>
      </c>
      <c r="D92" s="39"/>
      <c r="E92" s="37"/>
      <c r="F92" s="38"/>
      <c r="G92" s="38"/>
      <c r="H92" s="38"/>
      <c r="I92" s="38"/>
      <c r="J92" s="38"/>
      <c r="K92" s="38"/>
      <c r="L92" s="38"/>
      <c r="M92" s="38">
        <v>500</v>
      </c>
      <c r="N92" s="38">
        <v>500</v>
      </c>
      <c r="O92" s="100">
        <v>500</v>
      </c>
      <c r="P92" s="38"/>
      <c r="Q92" s="27"/>
      <c r="T92" s="3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27"/>
    </row>
    <row r="93" spans="1:32" s="1" customFormat="1" x14ac:dyDescent="0.25">
      <c r="A93" s="4"/>
      <c r="B93" s="7"/>
      <c r="C93" s="14" t="s">
        <v>114</v>
      </c>
      <c r="D93" s="39"/>
      <c r="E93" s="37"/>
      <c r="F93" s="38"/>
      <c r="G93" s="38"/>
      <c r="H93" s="38"/>
      <c r="I93" s="38"/>
      <c r="J93" s="38"/>
      <c r="K93" s="38"/>
      <c r="L93" s="38"/>
      <c r="M93" s="38"/>
      <c r="N93" s="38"/>
      <c r="O93" s="100">
        <v>5000</v>
      </c>
      <c r="P93" s="38"/>
      <c r="Q93" s="27">
        <f t="shared" si="29"/>
        <v>5000</v>
      </c>
      <c r="T93" s="3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27">
        <f t="shared" ref="AF93:AF98" si="35">SUM(W93:AE93)</f>
        <v>0</v>
      </c>
    </row>
    <row r="94" spans="1:32" s="1" customFormat="1" x14ac:dyDescent="0.25">
      <c r="A94" s="4"/>
      <c r="B94" s="7" t="s">
        <v>90</v>
      </c>
      <c r="C94" s="14"/>
      <c r="D94" s="39"/>
      <c r="E94" s="37"/>
      <c r="F94" s="38"/>
      <c r="G94" s="38"/>
      <c r="H94" s="38"/>
      <c r="I94" s="38"/>
      <c r="J94" s="38"/>
      <c r="K94" s="38"/>
      <c r="L94" s="38"/>
      <c r="M94" s="38"/>
      <c r="N94" s="38"/>
      <c r="O94" s="100"/>
      <c r="P94" s="38"/>
      <c r="Q94" s="27">
        <f t="shared" si="29"/>
        <v>0</v>
      </c>
      <c r="T94" s="3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27">
        <f t="shared" si="35"/>
        <v>0</v>
      </c>
    </row>
    <row r="95" spans="1:32" s="1" customFormat="1" x14ac:dyDescent="0.25">
      <c r="A95" s="4"/>
      <c r="B95" s="7"/>
      <c r="C95" s="45" t="s">
        <v>80</v>
      </c>
      <c r="D95" s="39"/>
      <c r="E95" s="37"/>
      <c r="F95" s="38"/>
      <c r="G95" s="38"/>
      <c r="H95" s="38"/>
      <c r="I95" s="38">
        <v>157573</v>
      </c>
      <c r="J95" s="38"/>
      <c r="K95" s="38"/>
      <c r="L95" s="38"/>
      <c r="M95" s="38"/>
      <c r="N95" s="38"/>
      <c r="O95" s="100"/>
      <c r="P95" s="38">
        <v>22510</v>
      </c>
      <c r="Q95" s="27">
        <f t="shared" si="29"/>
        <v>180083</v>
      </c>
      <c r="T95" s="3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27">
        <f t="shared" si="35"/>
        <v>0</v>
      </c>
    </row>
    <row r="96" spans="1:32" s="1" customFormat="1" x14ac:dyDescent="0.25">
      <c r="A96" s="4"/>
      <c r="B96" s="7"/>
      <c r="C96" s="45" t="s">
        <v>91</v>
      </c>
      <c r="D96" s="39"/>
      <c r="E96" s="37"/>
      <c r="F96" s="38"/>
      <c r="G96" s="38"/>
      <c r="H96" s="38"/>
      <c r="I96" s="38">
        <v>88000</v>
      </c>
      <c r="J96" s="38"/>
      <c r="K96" s="38"/>
      <c r="L96" s="38"/>
      <c r="M96" s="38"/>
      <c r="N96" s="38"/>
      <c r="O96" s="100"/>
      <c r="P96" s="38"/>
      <c r="Q96" s="27">
        <f t="shared" si="29"/>
        <v>88000</v>
      </c>
      <c r="T96" s="3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27">
        <f t="shared" si="35"/>
        <v>0</v>
      </c>
    </row>
    <row r="97" spans="1:32" s="1" customFormat="1" x14ac:dyDescent="0.25">
      <c r="A97" s="4"/>
      <c r="B97" s="14"/>
      <c r="C97" s="45" t="s">
        <v>122</v>
      </c>
      <c r="D97" s="24"/>
      <c r="E97" s="37"/>
      <c r="F97" s="38"/>
      <c r="G97" s="38"/>
      <c r="H97" s="38"/>
      <c r="I97" s="38"/>
      <c r="J97" s="38"/>
      <c r="K97" s="38"/>
      <c r="L97" s="38"/>
      <c r="M97" s="38"/>
      <c r="N97" s="38"/>
      <c r="O97" s="100"/>
      <c r="P97" s="38">
        <v>5000</v>
      </c>
      <c r="Q97" s="27">
        <f t="shared" si="29"/>
        <v>5000</v>
      </c>
      <c r="T97" s="37"/>
      <c r="U97" s="38"/>
      <c r="V97" s="38">
        <v>3000</v>
      </c>
      <c r="W97" s="38">
        <v>3000</v>
      </c>
      <c r="X97" s="38">
        <v>3000</v>
      </c>
      <c r="Y97" s="38">
        <v>3000</v>
      </c>
      <c r="Z97" s="38">
        <v>3000</v>
      </c>
      <c r="AA97" s="38">
        <v>3000</v>
      </c>
      <c r="AB97" s="38">
        <v>3000</v>
      </c>
      <c r="AC97" s="38">
        <v>3000</v>
      </c>
      <c r="AD97" s="38">
        <v>3000</v>
      </c>
      <c r="AE97" s="38">
        <v>3000</v>
      </c>
      <c r="AF97" s="27">
        <f t="shared" si="35"/>
        <v>27000</v>
      </c>
    </row>
    <row r="98" spans="1:32" x14ac:dyDescent="0.25">
      <c r="C98" s="45"/>
      <c r="D98" s="24"/>
      <c r="E98" s="37"/>
      <c r="F98" s="54"/>
      <c r="G98" s="54"/>
      <c r="H98" s="54"/>
      <c r="I98" s="54"/>
      <c r="J98" s="54"/>
      <c r="K98" s="54"/>
      <c r="L98" s="54"/>
      <c r="M98" s="54"/>
      <c r="N98" s="54"/>
      <c r="O98" s="104"/>
      <c r="P98" s="38"/>
      <c r="Q98" s="27">
        <f t="shared" si="29"/>
        <v>0</v>
      </c>
      <c r="T98" s="37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38"/>
      <c r="AF98" s="27">
        <f t="shared" si="35"/>
        <v>0</v>
      </c>
    </row>
    <row r="99" spans="1:32" x14ac:dyDescent="0.25">
      <c r="A99" s="6"/>
      <c r="B99" s="49" t="s">
        <v>121</v>
      </c>
      <c r="C99" s="49"/>
      <c r="D99" s="50">
        <f>SUM(D51:D98)</f>
        <v>0</v>
      </c>
      <c r="E99" s="51">
        <f>SUM(E51:E98)</f>
        <v>0</v>
      </c>
      <c r="F99" s="52">
        <f>SUM(F51:F98)</f>
        <v>0</v>
      </c>
      <c r="G99" s="52">
        <f>SUM(G51:G98)</f>
        <v>0</v>
      </c>
      <c r="H99" s="52">
        <f>SUM(H51:H98)</f>
        <v>137500</v>
      </c>
      <c r="I99" s="52">
        <f>SUM(I51:I98)</f>
        <v>253035.5</v>
      </c>
      <c r="J99" s="52">
        <f>SUM(J51:J98)</f>
        <v>492579.08999999997</v>
      </c>
      <c r="K99" s="52">
        <f>SUM(K51:K98)</f>
        <v>405586.56</v>
      </c>
      <c r="L99" s="52">
        <f>SUM(L51:L98)</f>
        <v>170561.95</v>
      </c>
      <c r="M99" s="55">
        <f>SUM(M51:M98)</f>
        <v>470103.5</v>
      </c>
      <c r="N99" s="52">
        <f>SUM(N51:N98)</f>
        <v>71405.25</v>
      </c>
      <c r="O99" s="103">
        <f>SUM(O51:O98)</f>
        <v>303496.64</v>
      </c>
      <c r="P99" s="55">
        <f>SUM(P51:P98)</f>
        <v>244802</v>
      </c>
      <c r="Q99" s="53">
        <f>SUM(Q51:Q98)</f>
        <v>2546892.27</v>
      </c>
      <c r="T99" s="51">
        <f>SUM(T51:T98)</f>
        <v>2500</v>
      </c>
      <c r="U99" s="52">
        <f>SUM(U51:U98)</f>
        <v>19916.666666666668</v>
      </c>
      <c r="V99" s="52">
        <f>SUM(V51:V98)</f>
        <v>22916.666666666668</v>
      </c>
      <c r="W99" s="52">
        <f>SUM(W51:W98)</f>
        <v>22916.666666666668</v>
      </c>
      <c r="X99" s="52">
        <f>SUM(X51:X98)</f>
        <v>22916.666666666668</v>
      </c>
      <c r="Y99" s="52">
        <f>SUM(Y51:Y98)</f>
        <v>22916.666666666668</v>
      </c>
      <c r="Z99" s="52">
        <f>SUM(Z51:Z98)</f>
        <v>22916.666666666668</v>
      </c>
      <c r="AA99" s="52">
        <f>SUM(AA51:AA98)</f>
        <v>22916.666666666668</v>
      </c>
      <c r="AB99" s="52">
        <f>SUM(AB51:AB98)</f>
        <v>22916.666666666668</v>
      </c>
      <c r="AC99" s="52">
        <f>SUM(AC51:AC98)</f>
        <v>22916.666666666668</v>
      </c>
      <c r="AD99" s="52">
        <f>SUM(AD51:AD98)</f>
        <v>22916.666666666668</v>
      </c>
      <c r="AE99" s="55">
        <f>SUM(AE51:AE98)</f>
        <v>22916.666666666668</v>
      </c>
      <c r="AF99" s="53">
        <f>SUM(AF51:AF98)</f>
        <v>206250</v>
      </c>
    </row>
    <row r="100" spans="1:32" s="1" customFormat="1" x14ac:dyDescent="0.25">
      <c r="A100" s="4"/>
      <c r="B100" s="7"/>
      <c r="C100" s="14"/>
      <c r="D100" s="28"/>
      <c r="E100" s="37"/>
      <c r="F100" s="38"/>
      <c r="G100" s="38"/>
      <c r="H100" s="38"/>
      <c r="I100" s="38"/>
      <c r="J100" s="38"/>
      <c r="K100" s="38"/>
      <c r="L100" s="38"/>
      <c r="M100" s="38"/>
      <c r="N100" s="38"/>
      <c r="O100" s="100"/>
      <c r="P100" s="38"/>
      <c r="Q100" s="31"/>
      <c r="T100" s="3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1"/>
    </row>
    <row r="101" spans="1:32" ht="13.8" thickBot="1" x14ac:dyDescent="0.3">
      <c r="A101" s="6"/>
      <c r="B101" s="32" t="s">
        <v>18</v>
      </c>
      <c r="C101" s="33"/>
      <c r="D101" s="41" t="e">
        <f>SUM(D36,#REF!,D47,D99)</f>
        <v>#REF!</v>
      </c>
      <c r="E101" s="36">
        <f>E36+E47+E99</f>
        <v>0</v>
      </c>
      <c r="F101" s="36">
        <f>F36+F47+F99</f>
        <v>0</v>
      </c>
      <c r="G101" s="36">
        <f>G36+G47+G99</f>
        <v>0</v>
      </c>
      <c r="H101" s="36">
        <f>H36+H47+H99</f>
        <v>140050</v>
      </c>
      <c r="I101" s="36">
        <f>I36+I47+I99</f>
        <v>260293.84</v>
      </c>
      <c r="J101" s="36">
        <f>J36+J47+J99</f>
        <v>501524.54</v>
      </c>
      <c r="K101" s="36">
        <f>K36+K47+K99</f>
        <v>411100.81</v>
      </c>
      <c r="L101" s="36">
        <f>L36+L47+L99</f>
        <v>175961.95</v>
      </c>
      <c r="M101" s="36">
        <f>M36+M47+M99</f>
        <v>475469</v>
      </c>
      <c r="N101" s="36">
        <f>N36+N47+N99</f>
        <v>76505.244900000005</v>
      </c>
      <c r="O101" s="105">
        <f>O36+O47+O99</f>
        <v>313797.89</v>
      </c>
      <c r="P101" s="36">
        <f>P36+P47+P99</f>
        <v>255742.01019999999</v>
      </c>
      <c r="Q101" s="36">
        <f>Q36+Q47+Q99</f>
        <v>2608017.0651000002</v>
      </c>
      <c r="T101" s="36">
        <f>T36+T47+T99</f>
        <v>16045</v>
      </c>
      <c r="U101" s="36">
        <f>U36+U47+U99</f>
        <v>48537.5</v>
      </c>
      <c r="V101" s="36">
        <f>V36+V47+V99</f>
        <v>92356.250000000015</v>
      </c>
      <c r="W101" s="36">
        <f>W36+W47+W99</f>
        <v>92356.250000000015</v>
      </c>
      <c r="X101" s="36">
        <f>X36+X47+X99</f>
        <v>92406.250000000015</v>
      </c>
      <c r="Y101" s="36">
        <f>Y36+Y47+Y99</f>
        <v>92356.250000000015</v>
      </c>
      <c r="Z101" s="36">
        <f>Z36+Z47+Z99</f>
        <v>92733.000000000015</v>
      </c>
      <c r="AA101" s="36">
        <f>AA36+AA47+AA99</f>
        <v>92356.250000000015</v>
      </c>
      <c r="AB101" s="36">
        <f>AB36+AB47+AB99</f>
        <v>92356.250000000015</v>
      </c>
      <c r="AC101" s="36">
        <f>AC36+AC47+AC99</f>
        <v>92356.250000000015</v>
      </c>
      <c r="AD101" s="36">
        <f>AD36+AD47+AD99</f>
        <v>92356.250000000015</v>
      </c>
      <c r="AE101" s="36">
        <f>AE36+AE47+AE99</f>
        <v>92606.250000000015</v>
      </c>
      <c r="AF101" s="36">
        <f>AF36+AF47+AF99</f>
        <v>943238.41666666663</v>
      </c>
    </row>
    <row r="102" spans="1:32" x14ac:dyDescent="0.25">
      <c r="D102" s="31"/>
      <c r="E102" s="37"/>
      <c r="F102" s="38"/>
      <c r="G102" s="38"/>
      <c r="H102" s="38"/>
      <c r="I102" s="38"/>
      <c r="J102" s="38"/>
      <c r="K102" s="38"/>
      <c r="L102" s="38"/>
      <c r="M102" s="38"/>
      <c r="N102" s="38"/>
      <c r="O102" s="100"/>
      <c r="P102" s="38"/>
      <c r="Q102" s="31"/>
      <c r="T102" s="3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1"/>
    </row>
    <row r="103" spans="1:32" x14ac:dyDescent="0.25">
      <c r="B103" s="7" t="s">
        <v>19</v>
      </c>
      <c r="D103" s="39"/>
      <c r="E103" s="37"/>
      <c r="F103" s="38"/>
      <c r="G103" s="38"/>
      <c r="H103" s="38"/>
      <c r="I103" s="38"/>
      <c r="J103" s="38"/>
      <c r="K103" s="38"/>
      <c r="L103" s="38"/>
      <c r="M103" s="38"/>
      <c r="N103" s="38"/>
      <c r="O103" s="100"/>
      <c r="P103" s="38"/>
      <c r="Q103" s="27"/>
      <c r="T103" s="3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27"/>
    </row>
    <row r="104" spans="1:32" x14ac:dyDescent="0.25">
      <c r="B104" s="7"/>
      <c r="C104" s="14" t="s">
        <v>20</v>
      </c>
      <c r="D104" s="39"/>
      <c r="E104" s="37"/>
      <c r="F104" s="38"/>
      <c r="G104" s="38"/>
      <c r="H104" s="38"/>
      <c r="I104" s="38"/>
      <c r="J104" s="38"/>
      <c r="K104" s="38"/>
      <c r="L104" s="38"/>
      <c r="M104" s="38"/>
      <c r="N104" s="38"/>
      <c r="O104" s="100"/>
      <c r="P104" s="38"/>
      <c r="Q104" s="27">
        <f t="shared" ref="Q104:Q108" si="36">SUM(E104:P104)</f>
        <v>0</v>
      </c>
      <c r="T104" s="3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27">
        <f t="shared" ref="AF104:AF108" si="37">SUM(T104:AE104)</f>
        <v>0</v>
      </c>
    </row>
    <row r="105" spans="1:32" x14ac:dyDescent="0.25">
      <c r="B105" s="7"/>
      <c r="C105" s="14" t="s">
        <v>21</v>
      </c>
      <c r="D105" s="39"/>
      <c r="E105" s="37"/>
      <c r="F105" s="38"/>
      <c r="G105" s="38"/>
      <c r="H105" s="38"/>
      <c r="I105" s="38"/>
      <c r="J105" s="38"/>
      <c r="K105" s="38"/>
      <c r="L105" s="38"/>
      <c r="M105" s="38"/>
      <c r="N105" s="38"/>
      <c r="O105" s="100"/>
      <c r="P105" s="38"/>
      <c r="Q105" s="27">
        <f t="shared" si="36"/>
        <v>0</v>
      </c>
      <c r="T105" s="3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27">
        <f t="shared" si="37"/>
        <v>0</v>
      </c>
    </row>
    <row r="106" spans="1:32" x14ac:dyDescent="0.25">
      <c r="B106" s="7"/>
      <c r="C106" s="45" t="s">
        <v>22</v>
      </c>
      <c r="D106" s="39"/>
      <c r="E106" s="37"/>
      <c r="F106" s="38"/>
      <c r="G106" s="38"/>
      <c r="H106" s="38"/>
      <c r="I106" s="38"/>
      <c r="J106" s="38"/>
      <c r="K106" s="38"/>
      <c r="L106" s="38"/>
      <c r="M106" s="38"/>
      <c r="N106" s="38"/>
      <c r="O106" s="100"/>
      <c r="P106" s="38"/>
      <c r="Q106" s="27">
        <f t="shared" si="36"/>
        <v>0</v>
      </c>
      <c r="T106" s="3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27">
        <f t="shared" si="37"/>
        <v>0</v>
      </c>
    </row>
    <row r="107" spans="1:32" x14ac:dyDescent="0.25">
      <c r="C107" s="45" t="s">
        <v>23</v>
      </c>
      <c r="D107" s="24"/>
      <c r="E107" s="37"/>
      <c r="F107" s="38"/>
      <c r="G107" s="38"/>
      <c r="H107" s="38"/>
      <c r="I107" s="38"/>
      <c r="J107" s="38"/>
      <c r="K107" s="38"/>
      <c r="L107" s="38"/>
      <c r="M107" s="38"/>
      <c r="N107" s="38"/>
      <c r="O107" s="100"/>
      <c r="P107" s="38"/>
      <c r="Q107" s="27">
        <f t="shared" si="36"/>
        <v>0</v>
      </c>
      <c r="T107" s="3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27">
        <f t="shared" si="37"/>
        <v>0</v>
      </c>
    </row>
    <row r="108" spans="1:32" x14ac:dyDescent="0.25">
      <c r="C108" s="45" t="s">
        <v>9</v>
      </c>
      <c r="D108" s="24"/>
      <c r="E108" s="37"/>
      <c r="F108" s="54"/>
      <c r="G108" s="54"/>
      <c r="H108" s="54"/>
      <c r="I108" s="54"/>
      <c r="J108" s="54"/>
      <c r="K108" s="54"/>
      <c r="L108" s="54"/>
      <c r="M108" s="113"/>
      <c r="N108" s="54"/>
      <c r="O108" s="104"/>
      <c r="P108" s="38"/>
      <c r="Q108" s="27">
        <f t="shared" si="36"/>
        <v>0</v>
      </c>
      <c r="T108" s="37"/>
      <c r="U108" s="54"/>
      <c r="V108" s="54"/>
      <c r="W108" s="54"/>
      <c r="X108" s="54"/>
      <c r="Y108" s="54"/>
      <c r="Z108" s="54"/>
      <c r="AA108" s="54"/>
      <c r="AB108" s="113"/>
      <c r="AC108" s="54"/>
      <c r="AD108" s="54"/>
      <c r="AE108" s="38"/>
      <c r="AF108" s="27">
        <f t="shared" si="37"/>
        <v>0</v>
      </c>
    </row>
    <row r="109" spans="1:32" ht="13.8" thickBot="1" x14ac:dyDescent="0.3">
      <c r="B109" s="32" t="s">
        <v>24</v>
      </c>
      <c r="C109" s="33"/>
      <c r="D109" s="41">
        <f t="shared" ref="D109:Q109" si="38">SUM(D103:D108)</f>
        <v>0</v>
      </c>
      <c r="E109" s="35">
        <f t="shared" si="38"/>
        <v>0</v>
      </c>
      <c r="F109" s="56">
        <f t="shared" si="38"/>
        <v>0</v>
      </c>
      <c r="G109" s="56">
        <f t="shared" si="38"/>
        <v>0</v>
      </c>
      <c r="H109" s="56">
        <f t="shared" si="38"/>
        <v>0</v>
      </c>
      <c r="I109" s="56">
        <f t="shared" si="38"/>
        <v>0</v>
      </c>
      <c r="J109" s="56">
        <f t="shared" si="38"/>
        <v>0</v>
      </c>
      <c r="K109" s="56">
        <f t="shared" si="38"/>
        <v>0</v>
      </c>
      <c r="L109" s="56">
        <f t="shared" si="38"/>
        <v>0</v>
      </c>
      <c r="M109" s="36">
        <f>SUM(M103:M108)</f>
        <v>0</v>
      </c>
      <c r="N109" s="56">
        <f t="shared" si="38"/>
        <v>0</v>
      </c>
      <c r="O109" s="106">
        <f t="shared" si="38"/>
        <v>0</v>
      </c>
      <c r="P109" s="36">
        <f t="shared" si="38"/>
        <v>0</v>
      </c>
      <c r="Q109" s="34">
        <f t="shared" si="38"/>
        <v>0</v>
      </c>
      <c r="T109" s="35">
        <f t="shared" ref="T109:AA109" si="39">SUM(T103:T108)</f>
        <v>0</v>
      </c>
      <c r="U109" s="56">
        <f t="shared" si="39"/>
        <v>0</v>
      </c>
      <c r="V109" s="56">
        <f t="shared" si="39"/>
        <v>0</v>
      </c>
      <c r="W109" s="56">
        <f t="shared" si="39"/>
        <v>0</v>
      </c>
      <c r="X109" s="56">
        <f t="shared" si="39"/>
        <v>0</v>
      </c>
      <c r="Y109" s="56">
        <f t="shared" si="39"/>
        <v>0</v>
      </c>
      <c r="Z109" s="56">
        <f t="shared" si="39"/>
        <v>0</v>
      </c>
      <c r="AA109" s="56">
        <f t="shared" si="39"/>
        <v>0</v>
      </c>
      <c r="AB109" s="56">
        <f>SUM(AB103:AB108)</f>
        <v>0</v>
      </c>
      <c r="AC109" s="56">
        <f t="shared" ref="AC109:AF109" si="40">SUM(AC103:AC108)</f>
        <v>0</v>
      </c>
      <c r="AD109" s="56">
        <f t="shared" si="40"/>
        <v>0</v>
      </c>
      <c r="AE109" s="36">
        <f t="shared" si="40"/>
        <v>0</v>
      </c>
      <c r="AF109" s="34">
        <f t="shared" si="40"/>
        <v>0</v>
      </c>
    </row>
    <row r="110" spans="1:32" x14ac:dyDescent="0.25">
      <c r="C110" s="7"/>
      <c r="D110" s="31"/>
      <c r="E110" s="37"/>
      <c r="F110" s="38"/>
      <c r="G110" s="38"/>
      <c r="H110" s="38"/>
      <c r="I110" s="38"/>
      <c r="J110" s="38"/>
      <c r="K110" s="38"/>
      <c r="L110" s="38"/>
      <c r="M110" s="38"/>
      <c r="N110" s="38"/>
      <c r="O110" s="100"/>
      <c r="P110" s="38"/>
      <c r="Q110" s="31"/>
      <c r="T110" s="3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1"/>
    </row>
    <row r="111" spans="1:32" s="1" customFormat="1" x14ac:dyDescent="0.25">
      <c r="A111" s="4"/>
      <c r="B111" s="7" t="s">
        <v>25</v>
      </c>
      <c r="C111" s="14"/>
      <c r="D111" s="39"/>
      <c r="E111" s="37"/>
      <c r="F111" s="38"/>
      <c r="G111" s="38"/>
      <c r="H111" s="38"/>
      <c r="I111" s="38"/>
      <c r="J111" s="38"/>
      <c r="K111" s="38"/>
      <c r="L111" s="38"/>
      <c r="M111" s="38"/>
      <c r="N111" s="38"/>
      <c r="O111" s="100"/>
      <c r="P111" s="38"/>
      <c r="Q111" s="27"/>
      <c r="T111" s="3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27"/>
    </row>
    <row r="112" spans="1:32" s="1" customFormat="1" x14ac:dyDescent="0.25">
      <c r="A112" s="4"/>
      <c r="B112" s="14"/>
      <c r="C112" s="14" t="s">
        <v>25</v>
      </c>
      <c r="D112" s="24"/>
      <c r="E112" s="29"/>
      <c r="F112" s="30"/>
      <c r="G112" s="30"/>
      <c r="H112" s="30"/>
      <c r="I112" s="30">
        <v>1200.29</v>
      </c>
      <c r="J112" s="30">
        <v>696.15</v>
      </c>
      <c r="K112" s="30">
        <v>1186.55</v>
      </c>
      <c r="L112" s="30">
        <v>1214.25</v>
      </c>
      <c r="M112" s="30">
        <f>93+1703</f>
        <v>1796</v>
      </c>
      <c r="N112" s="30">
        <v>2116.46</v>
      </c>
      <c r="O112" s="101">
        <v>1926.55</v>
      </c>
      <c r="P112" s="30">
        <f t="shared" ref="P112" si="41">O176*0.0015</f>
        <v>804.53998776000003</v>
      </c>
      <c r="Q112" s="27">
        <f t="shared" ref="Q112" si="42">SUM(E112:P112)</f>
        <v>10940.789987759999</v>
      </c>
      <c r="T112" s="30">
        <f t="shared" ref="T112:AD112" si="43">S176*0.0015</f>
        <v>0</v>
      </c>
      <c r="U112" s="30">
        <f t="shared" si="43"/>
        <v>1567.6147876616401</v>
      </c>
      <c r="V112" s="30">
        <f t="shared" si="43"/>
        <v>1644.0153558434583</v>
      </c>
      <c r="W112" s="30">
        <f t="shared" si="43"/>
        <v>1449.7080262980039</v>
      </c>
      <c r="X112" s="30">
        <f t="shared" si="43"/>
        <v>1511.1685594678072</v>
      </c>
      <c r="Y112" s="30">
        <f t="shared" si="43"/>
        <v>1318.4238123070088</v>
      </c>
      <c r="Z112" s="30">
        <f t="shared" si="43"/>
        <v>1444.7039480254693</v>
      </c>
      <c r="AA112" s="30">
        <f t="shared" si="43"/>
        <v>1399.8048789475074</v>
      </c>
      <c r="AB112" s="30">
        <f t="shared" si="43"/>
        <v>1934.7395862659289</v>
      </c>
      <c r="AC112" s="30">
        <f t="shared" si="43"/>
        <v>1896.3966956453278</v>
      </c>
      <c r="AD112" s="30">
        <f t="shared" si="43"/>
        <v>1852.4402906887958</v>
      </c>
      <c r="AE112" s="30">
        <f>AD176*0.0015</f>
        <v>1977.8729511248293</v>
      </c>
      <c r="AF112" s="27">
        <f t="shared" ref="AF112" si="44">SUM(T112:AE112)</f>
        <v>17996.888892275776</v>
      </c>
    </row>
    <row r="113" spans="1:32" s="1" customFormat="1" x14ac:dyDescent="0.25">
      <c r="A113" s="4"/>
      <c r="B113" s="49" t="s">
        <v>26</v>
      </c>
      <c r="C113" s="49"/>
      <c r="D113" s="50">
        <f t="shared" ref="D113:Q113" si="45">SUM(D112)</f>
        <v>0</v>
      </c>
      <c r="E113" s="51">
        <f t="shared" si="45"/>
        <v>0</v>
      </c>
      <c r="F113" s="55">
        <f t="shared" si="45"/>
        <v>0</v>
      </c>
      <c r="G113" s="55">
        <f t="shared" si="45"/>
        <v>0</v>
      </c>
      <c r="H113" s="55">
        <f t="shared" si="45"/>
        <v>0</v>
      </c>
      <c r="I113" s="55">
        <f t="shared" si="45"/>
        <v>1200.29</v>
      </c>
      <c r="J113" s="55">
        <f t="shared" si="45"/>
        <v>696.15</v>
      </c>
      <c r="K113" s="55">
        <f t="shared" si="45"/>
        <v>1186.55</v>
      </c>
      <c r="L113" s="55">
        <f t="shared" si="45"/>
        <v>1214.25</v>
      </c>
      <c r="M113" s="55">
        <f t="shared" si="45"/>
        <v>1796</v>
      </c>
      <c r="N113" s="55">
        <f t="shared" si="45"/>
        <v>2116.46</v>
      </c>
      <c r="O113" s="107">
        <f t="shared" si="45"/>
        <v>1926.55</v>
      </c>
      <c r="P113" s="55">
        <f t="shared" si="45"/>
        <v>804.53998776000003</v>
      </c>
      <c r="Q113" s="53">
        <f t="shared" si="45"/>
        <v>10940.789987759999</v>
      </c>
      <c r="T113" s="51">
        <f t="shared" ref="T113:AF113" si="46">SUM(T112)</f>
        <v>0</v>
      </c>
      <c r="U113" s="55">
        <f t="shared" si="46"/>
        <v>1567.6147876616401</v>
      </c>
      <c r="V113" s="55">
        <f t="shared" si="46"/>
        <v>1644.0153558434583</v>
      </c>
      <c r="W113" s="55">
        <f t="shared" si="46"/>
        <v>1449.7080262980039</v>
      </c>
      <c r="X113" s="55">
        <f t="shared" si="46"/>
        <v>1511.1685594678072</v>
      </c>
      <c r="Y113" s="55">
        <f t="shared" si="46"/>
        <v>1318.4238123070088</v>
      </c>
      <c r="Z113" s="55">
        <f t="shared" si="46"/>
        <v>1444.7039480254693</v>
      </c>
      <c r="AA113" s="55">
        <f t="shared" si="46"/>
        <v>1399.8048789475074</v>
      </c>
      <c r="AB113" s="55">
        <f t="shared" si="46"/>
        <v>1934.7395862659289</v>
      </c>
      <c r="AC113" s="55">
        <f t="shared" si="46"/>
        <v>1896.3966956453278</v>
      </c>
      <c r="AD113" s="55">
        <f t="shared" si="46"/>
        <v>1852.4402906887958</v>
      </c>
      <c r="AE113" s="55">
        <f t="shared" si="46"/>
        <v>1977.8729511248293</v>
      </c>
      <c r="AF113" s="53">
        <f t="shared" si="46"/>
        <v>17996.888892275776</v>
      </c>
    </row>
    <row r="114" spans="1:32" s="1" customFormat="1" x14ac:dyDescent="0.25">
      <c r="A114" s="4"/>
      <c r="B114" s="14"/>
      <c r="C114" s="14"/>
      <c r="D114" s="28"/>
      <c r="E114" s="37"/>
      <c r="F114" s="38"/>
      <c r="G114" s="38"/>
      <c r="H114" s="38"/>
      <c r="I114" s="38"/>
      <c r="J114" s="38"/>
      <c r="K114" s="38"/>
      <c r="L114" s="38"/>
      <c r="M114" s="38"/>
      <c r="N114" s="38"/>
      <c r="O114" s="100"/>
      <c r="P114" s="38"/>
      <c r="Q114" s="31">
        <f>SUM(E113:P113)-Q113</f>
        <v>0</v>
      </c>
      <c r="T114" s="3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1">
        <f>SUM(T113:AE113)-AF113</f>
        <v>0</v>
      </c>
    </row>
    <row r="115" spans="1:32" s="1" customFormat="1" x14ac:dyDescent="0.25">
      <c r="A115" s="4"/>
      <c r="B115" s="14"/>
      <c r="C115" s="14"/>
      <c r="D115" s="28"/>
      <c r="E115" s="37"/>
      <c r="F115" s="38"/>
      <c r="G115" s="38"/>
      <c r="H115" s="38"/>
      <c r="I115" s="38"/>
      <c r="J115" s="38"/>
      <c r="K115" s="38"/>
      <c r="L115" s="38"/>
      <c r="M115" s="54"/>
      <c r="N115" s="38"/>
      <c r="O115" s="100"/>
      <c r="P115" s="38"/>
      <c r="Q115" s="31"/>
      <c r="T115" s="3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1"/>
    </row>
    <row r="116" spans="1:32" s="1" customFormat="1" ht="13.8" thickBot="1" x14ac:dyDescent="0.3">
      <c r="A116" s="4"/>
      <c r="B116" s="32" t="s">
        <v>27</v>
      </c>
      <c r="C116" s="33"/>
      <c r="D116" s="41"/>
      <c r="E116" s="36">
        <f>E24-E101+E109+E113</f>
        <v>0</v>
      </c>
      <c r="F116" s="36">
        <f>F24-F101+F109+F113</f>
        <v>0</v>
      </c>
      <c r="G116" s="36">
        <f>G24-G101+G109+G113</f>
        <v>0</v>
      </c>
      <c r="H116" s="36">
        <f>H24-H101+H109+H113</f>
        <v>859950</v>
      </c>
      <c r="I116" s="36">
        <f>I24-I101+I109+I113</f>
        <v>-259093.55</v>
      </c>
      <c r="J116" s="36">
        <f>J24-J101+J109+J113</f>
        <v>-100828.38999999998</v>
      </c>
      <c r="K116" s="36">
        <f>K24-K101+K109+K113</f>
        <v>190085.74</v>
      </c>
      <c r="L116" s="36">
        <f>L24-L101+L109+L113</f>
        <v>-174747.7</v>
      </c>
      <c r="M116" s="36">
        <f>M24-M101+M109+M113</f>
        <v>226327</v>
      </c>
      <c r="N116" s="36">
        <f>N24-N101+N109+N113</f>
        <v>-74388.784899999999</v>
      </c>
      <c r="O116" s="105">
        <f>O24-O101+O109+O113</f>
        <v>-311871.34000000003</v>
      </c>
      <c r="P116" s="36">
        <f>P24-P101+P109+P113</f>
        <v>455062.52978776</v>
      </c>
      <c r="Q116" s="36">
        <f>Q24-Q101+Q109+Q113</f>
        <v>812923.72488775977</v>
      </c>
      <c r="T116" s="36">
        <f>T24-T101+T109+T113</f>
        <v>-16045</v>
      </c>
      <c r="U116" s="36">
        <f>U24-U101+U109+U113</f>
        <v>40530.114787661638</v>
      </c>
      <c r="V116" s="36">
        <f>V24-V101+V109+V113</f>
        <v>-51128.901310823218</v>
      </c>
      <c r="W116" s="36">
        <f>W24-W101+W109+W113</f>
        <v>48676.79135963133</v>
      </c>
      <c r="X116" s="36">
        <f>X24-X101+X109+X113</f>
        <v>-51311.748107198873</v>
      </c>
      <c r="Y116" s="36">
        <f>Y24-Y101+Y109+Y113</f>
        <v>48545.507145640338</v>
      </c>
      <c r="Z116" s="36">
        <f>Z24-Z101+Z109+Z113</f>
        <v>-51704.962718641211</v>
      </c>
      <c r="AA116" s="36">
        <f>AA24-AA101+AA109+AA113</f>
        <v>298626.88821228081</v>
      </c>
      <c r="AB116" s="36">
        <f>AB24-AB101+AB109+AB113</f>
        <v>-50838.177080400746</v>
      </c>
      <c r="AC116" s="36">
        <f>AC24-AC101+AC109+AC113</f>
        <v>-50876.519971021349</v>
      </c>
      <c r="AD116" s="36">
        <f>AD24-AD101+AD109+AD113</f>
        <v>49079.523624022127</v>
      </c>
      <c r="AE116" s="36">
        <f>AE24-AE101+AE109+AE113</f>
        <v>-51045.043715541848</v>
      </c>
      <c r="AF116" s="36">
        <f>AF24-AF101+AF109+AF113</f>
        <v>208091.8055589424</v>
      </c>
    </row>
    <row r="117" spans="1:32" s="1" customFormat="1" x14ac:dyDescent="0.25">
      <c r="A117" s="4"/>
      <c r="B117" s="58"/>
      <c r="C117" s="58"/>
      <c r="D117" s="59"/>
      <c r="E117" s="60"/>
      <c r="F117" s="59"/>
      <c r="G117" s="59"/>
      <c r="H117" s="59"/>
      <c r="I117" s="59"/>
      <c r="J117" s="59"/>
      <c r="K117" s="59"/>
      <c r="L117" s="59"/>
      <c r="M117" s="112"/>
      <c r="N117" s="59"/>
      <c r="O117" s="108"/>
      <c r="P117" s="59"/>
      <c r="Q117" s="61"/>
      <c r="T117" s="60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61"/>
    </row>
    <row r="118" spans="1:32" s="1" customFormat="1" x14ac:dyDescent="0.25">
      <c r="A118" s="4"/>
      <c r="B118" s="7"/>
      <c r="C118" s="14"/>
      <c r="D118" s="28"/>
      <c r="E118" s="37"/>
      <c r="F118" s="38"/>
      <c r="G118" s="38"/>
      <c r="H118" s="38"/>
      <c r="I118" s="38"/>
      <c r="J118" s="38"/>
      <c r="K118" s="38"/>
      <c r="L118" s="38"/>
      <c r="M118" s="38"/>
      <c r="N118" s="38"/>
      <c r="O118" s="100"/>
      <c r="P118" s="38"/>
      <c r="Q118" s="31"/>
      <c r="T118" s="3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1"/>
    </row>
    <row r="119" spans="1:32" s="1" customFormat="1" x14ac:dyDescent="0.25">
      <c r="A119" s="4"/>
      <c r="B119" s="7" t="s">
        <v>28</v>
      </c>
      <c r="C119" s="14"/>
      <c r="D119" s="62">
        <f t="shared" ref="D119" si="47">D116*0.3</f>
        <v>0</v>
      </c>
      <c r="E119" s="37">
        <f>(E116-E160)*0.275</f>
        <v>0</v>
      </c>
      <c r="F119" s="38">
        <f>(F116-F160)*0.275</f>
        <v>0</v>
      </c>
      <c r="G119" s="38">
        <f>(G116-G160)*0.275</f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100">
        <v>0</v>
      </c>
      <c r="P119" s="38">
        <v>0</v>
      </c>
      <c r="Q119" s="27">
        <f>SUM(E119:P119)</f>
        <v>0</v>
      </c>
      <c r="T119" s="37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27">
        <f>SUM(T119:AE119)</f>
        <v>0</v>
      </c>
    </row>
    <row r="120" spans="1:32" s="1" customFormat="1" x14ac:dyDescent="0.25">
      <c r="A120" s="4"/>
      <c r="B120" s="7"/>
      <c r="C120" s="14"/>
      <c r="D120" s="28"/>
      <c r="E120" s="37"/>
      <c r="F120" s="38"/>
      <c r="G120" s="38"/>
      <c r="H120" s="38"/>
      <c r="I120" s="38"/>
      <c r="J120" s="38"/>
      <c r="K120" s="38"/>
      <c r="L120" s="38"/>
      <c r="M120" s="54"/>
      <c r="N120" s="38"/>
      <c r="O120" s="100"/>
      <c r="P120" s="38"/>
      <c r="Q120" s="31"/>
      <c r="T120" s="3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1"/>
    </row>
    <row r="121" spans="1:32" s="1" customFormat="1" ht="13.8" thickBot="1" x14ac:dyDescent="0.3">
      <c r="A121" s="4"/>
      <c r="B121" s="32" t="s">
        <v>29</v>
      </c>
      <c r="C121" s="33"/>
      <c r="D121" s="41">
        <f t="shared" ref="D121:Q121" si="48">D116-D119</f>
        <v>0</v>
      </c>
      <c r="E121" s="35">
        <f t="shared" si="48"/>
        <v>0</v>
      </c>
      <c r="F121" s="36">
        <f t="shared" si="48"/>
        <v>0</v>
      </c>
      <c r="G121" s="36">
        <f>G116-G119</f>
        <v>0</v>
      </c>
      <c r="H121" s="36">
        <f t="shared" si="48"/>
        <v>859950</v>
      </c>
      <c r="I121" s="36">
        <f t="shared" si="48"/>
        <v>-259093.55</v>
      </c>
      <c r="J121" s="36">
        <f>J116-J119</f>
        <v>-100828.38999999998</v>
      </c>
      <c r="K121" s="36">
        <f t="shared" si="48"/>
        <v>190085.74</v>
      </c>
      <c r="L121" s="36">
        <f t="shared" si="48"/>
        <v>-174747.7</v>
      </c>
      <c r="M121" s="36">
        <f t="shared" si="48"/>
        <v>226327</v>
      </c>
      <c r="N121" s="36">
        <f t="shared" si="48"/>
        <v>-74388.784899999999</v>
      </c>
      <c r="O121" s="105">
        <f t="shared" si="48"/>
        <v>-311871.34000000003</v>
      </c>
      <c r="P121" s="36">
        <f t="shared" si="48"/>
        <v>455062.52978776</v>
      </c>
      <c r="Q121" s="34">
        <f t="shared" si="48"/>
        <v>812923.72488775977</v>
      </c>
      <c r="T121" s="35">
        <f t="shared" ref="T121:U121" si="49">T116-T119</f>
        <v>-16045</v>
      </c>
      <c r="U121" s="36">
        <f t="shared" si="49"/>
        <v>40530.114787661638</v>
      </c>
      <c r="V121" s="36">
        <f>V116-V119</f>
        <v>-51128.901310823218</v>
      </c>
      <c r="W121" s="36">
        <f t="shared" ref="W121:X121" si="50">W116-W119</f>
        <v>48676.79135963133</v>
      </c>
      <c r="X121" s="36">
        <f t="shared" si="50"/>
        <v>-51311.748107198873</v>
      </c>
      <c r="Y121" s="36">
        <f>Y116-Y119</f>
        <v>48545.507145640338</v>
      </c>
      <c r="Z121" s="36">
        <f t="shared" ref="Z121:AF121" si="51">Z116-Z119</f>
        <v>-51704.962718641211</v>
      </c>
      <c r="AA121" s="36">
        <f t="shared" si="51"/>
        <v>298626.88821228081</v>
      </c>
      <c r="AB121" s="36">
        <f t="shared" si="51"/>
        <v>-50838.177080400746</v>
      </c>
      <c r="AC121" s="36">
        <f t="shared" si="51"/>
        <v>-50876.519971021349</v>
      </c>
      <c r="AD121" s="36">
        <f t="shared" si="51"/>
        <v>49079.523624022127</v>
      </c>
      <c r="AE121" s="36">
        <f t="shared" si="51"/>
        <v>-51045.043715541848</v>
      </c>
      <c r="AF121" s="34">
        <f t="shared" si="51"/>
        <v>208091.8055589424</v>
      </c>
    </row>
    <row r="122" spans="1:32" s="1" customFormat="1" ht="13.5" customHeight="1" x14ac:dyDescent="0.25">
      <c r="A122" s="4"/>
      <c r="B122" s="14"/>
      <c r="C122" s="14"/>
      <c r="D122" s="28"/>
      <c r="E122" s="37"/>
      <c r="F122" s="38"/>
      <c r="G122" s="38"/>
      <c r="H122" s="38"/>
      <c r="I122" s="38"/>
      <c r="J122" s="38"/>
      <c r="K122" s="38"/>
      <c r="L122" s="38"/>
      <c r="M122" s="111"/>
      <c r="N122" s="38"/>
      <c r="O122" s="100"/>
      <c r="P122" s="38"/>
      <c r="Q122" s="31">
        <f>Q116-Q119-Q121</f>
        <v>0</v>
      </c>
      <c r="T122" s="3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1">
        <f>AF116-AF119-AF121</f>
        <v>0</v>
      </c>
    </row>
    <row r="123" spans="1:32" s="1" customFormat="1" x14ac:dyDescent="0.25">
      <c r="A123" s="4"/>
      <c r="B123" s="7" t="s">
        <v>71</v>
      </c>
      <c r="C123" s="14"/>
      <c r="D123" s="39"/>
      <c r="E123" s="37"/>
      <c r="F123" s="38"/>
      <c r="G123" s="38"/>
      <c r="H123" s="38"/>
      <c r="I123" s="38"/>
      <c r="J123" s="38"/>
      <c r="K123" s="38"/>
      <c r="L123" s="38"/>
      <c r="M123" s="38"/>
      <c r="N123" s="38"/>
      <c r="O123" s="100"/>
      <c r="P123" s="38"/>
      <c r="Q123" s="27"/>
      <c r="T123" s="3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27"/>
    </row>
    <row r="124" spans="1:32" s="1" customFormat="1" outlineLevel="1" x14ac:dyDescent="0.25">
      <c r="A124" s="4"/>
      <c r="B124" s="14"/>
      <c r="C124" s="14"/>
      <c r="D124" s="39"/>
      <c r="E124" s="37"/>
      <c r="F124" s="38"/>
      <c r="G124" s="38"/>
      <c r="H124" s="38"/>
      <c r="I124" s="38"/>
      <c r="J124" s="38"/>
      <c r="K124" s="38"/>
      <c r="L124" s="38"/>
      <c r="M124" s="38"/>
      <c r="N124" s="38"/>
      <c r="O124" s="100"/>
      <c r="P124" s="38"/>
      <c r="Q124" s="27"/>
      <c r="T124" s="3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27"/>
    </row>
    <row r="125" spans="1:32" s="1" customFormat="1" outlineLevel="1" x14ac:dyDescent="0.25">
      <c r="A125" s="4"/>
      <c r="B125" s="63" t="s">
        <v>30</v>
      </c>
      <c r="C125" s="14"/>
      <c r="D125" s="39"/>
      <c r="E125" s="37"/>
      <c r="F125" s="38"/>
      <c r="G125" s="38"/>
      <c r="H125" s="38"/>
      <c r="I125" s="38"/>
      <c r="J125" s="38"/>
      <c r="K125" s="38"/>
      <c r="L125" s="38"/>
      <c r="M125" s="38"/>
      <c r="N125" s="38"/>
      <c r="O125" s="100"/>
      <c r="P125" s="38"/>
      <c r="Q125" s="27"/>
      <c r="T125" s="3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27"/>
    </row>
    <row r="126" spans="1:32" s="1" customFormat="1" outlineLevel="1" x14ac:dyDescent="0.25">
      <c r="A126" s="4"/>
      <c r="B126" s="64" t="s">
        <v>31</v>
      </c>
      <c r="C126" s="14"/>
      <c r="D126" s="57"/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100">
        <v>0</v>
      </c>
      <c r="P126" s="38">
        <v>0</v>
      </c>
      <c r="Q126" s="27">
        <f>+P126</f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27">
        <f>+AE126</f>
        <v>0</v>
      </c>
    </row>
    <row r="127" spans="1:32" s="1" customFormat="1" outlineLevel="1" x14ac:dyDescent="0.25">
      <c r="A127" s="4"/>
      <c r="B127" s="64" t="s">
        <v>111</v>
      </c>
      <c r="C127" s="14"/>
      <c r="D127" s="57"/>
      <c r="E127" s="38">
        <f>E24/10*11</f>
        <v>0</v>
      </c>
      <c r="F127" s="38">
        <f>F24/10*11</f>
        <v>0</v>
      </c>
      <c r="G127" s="38">
        <f>G24/10*11</f>
        <v>0</v>
      </c>
      <c r="H127" s="38">
        <f>H24/10*11</f>
        <v>1100000</v>
      </c>
      <c r="I127" s="38">
        <f>I24/10*11</f>
        <v>0</v>
      </c>
      <c r="J127" s="38">
        <f>J24/10*11</f>
        <v>440000</v>
      </c>
      <c r="K127" s="38">
        <f>K24/10*11</f>
        <v>660000</v>
      </c>
      <c r="L127" s="38">
        <f>L24/10*11</f>
        <v>0</v>
      </c>
      <c r="M127" s="38">
        <f>M24/10*11</f>
        <v>770000</v>
      </c>
      <c r="N127" s="38">
        <f>N24/10*11</f>
        <v>0</v>
      </c>
      <c r="O127" s="100">
        <f>O24/10*11</f>
        <v>0</v>
      </c>
      <c r="P127" s="38">
        <f>P24/10*11</f>
        <v>781000</v>
      </c>
      <c r="Q127" s="27">
        <f t="shared" ref="Q127:Q134" si="52">SUM(E127:P127)</f>
        <v>3751000</v>
      </c>
      <c r="T127" s="38">
        <f>T24/10*11</f>
        <v>0</v>
      </c>
      <c r="U127" s="38">
        <f>U24/10*11</f>
        <v>96250</v>
      </c>
      <c r="V127" s="38">
        <f>V24/10*11</f>
        <v>43541.666666666672</v>
      </c>
      <c r="W127" s="38">
        <f>W24/10*11</f>
        <v>153541.66666666669</v>
      </c>
      <c r="X127" s="38">
        <f>X24/10*11</f>
        <v>43541.666666666672</v>
      </c>
      <c r="Y127" s="38">
        <f>Y24/10*11</f>
        <v>153541.66666666669</v>
      </c>
      <c r="Z127" s="38">
        <f>Z24/10*11</f>
        <v>43541.666666666672</v>
      </c>
      <c r="AA127" s="38">
        <f>AA24/10*11</f>
        <v>428541.66666666663</v>
      </c>
      <c r="AB127" s="38">
        <f>AB24/10*11</f>
        <v>43541.666666666672</v>
      </c>
      <c r="AC127" s="38">
        <f>AC24/10*11</f>
        <v>43541.666666666672</v>
      </c>
      <c r="AD127" s="38">
        <f>AD24/10*11</f>
        <v>153541.66666666669</v>
      </c>
      <c r="AE127" s="38">
        <f>AE24/10*11</f>
        <v>43541.666666666672</v>
      </c>
      <c r="AF127" s="27">
        <f t="shared" ref="AF127:AF128" si="53">SUM(T127:AE127)</f>
        <v>1246666.6666666667</v>
      </c>
    </row>
    <row r="128" spans="1:32" s="1" customFormat="1" outlineLevel="1" x14ac:dyDescent="0.25">
      <c r="A128" s="4"/>
      <c r="B128" s="65" t="s">
        <v>32</v>
      </c>
      <c r="C128" s="14"/>
      <c r="D128" s="57"/>
      <c r="E128" s="66">
        <f>E127</f>
        <v>0</v>
      </c>
      <c r="F128" s="66">
        <f t="shared" ref="F128:P128" si="54">F127</f>
        <v>0</v>
      </c>
      <c r="G128" s="66">
        <f t="shared" si="54"/>
        <v>0</v>
      </c>
      <c r="H128" s="66">
        <f t="shared" si="54"/>
        <v>1100000</v>
      </c>
      <c r="I128" s="66">
        <f t="shared" si="54"/>
        <v>0</v>
      </c>
      <c r="J128" s="66">
        <f t="shared" si="54"/>
        <v>440000</v>
      </c>
      <c r="K128" s="66">
        <f t="shared" si="54"/>
        <v>660000</v>
      </c>
      <c r="L128" s="66">
        <f t="shared" si="54"/>
        <v>0</v>
      </c>
      <c r="M128" s="66">
        <f t="shared" si="54"/>
        <v>770000</v>
      </c>
      <c r="N128" s="66">
        <f t="shared" si="54"/>
        <v>0</v>
      </c>
      <c r="O128" s="109">
        <f t="shared" si="54"/>
        <v>0</v>
      </c>
      <c r="P128" s="66">
        <f t="shared" si="54"/>
        <v>781000</v>
      </c>
      <c r="Q128" s="27">
        <f t="shared" si="52"/>
        <v>3751000</v>
      </c>
      <c r="T128" s="66">
        <f>T127</f>
        <v>0</v>
      </c>
      <c r="U128" s="66">
        <f t="shared" ref="U128:AE128" si="55">U127</f>
        <v>96250</v>
      </c>
      <c r="V128" s="66">
        <f t="shared" si="55"/>
        <v>43541.666666666672</v>
      </c>
      <c r="W128" s="66">
        <f t="shared" si="55"/>
        <v>153541.66666666669</v>
      </c>
      <c r="X128" s="66">
        <f t="shared" si="55"/>
        <v>43541.666666666672</v>
      </c>
      <c r="Y128" s="66">
        <f t="shared" si="55"/>
        <v>153541.66666666669</v>
      </c>
      <c r="Z128" s="66">
        <f t="shared" si="55"/>
        <v>43541.666666666672</v>
      </c>
      <c r="AA128" s="66">
        <f t="shared" si="55"/>
        <v>428541.66666666663</v>
      </c>
      <c r="AB128" s="66">
        <f t="shared" si="55"/>
        <v>43541.666666666672</v>
      </c>
      <c r="AC128" s="66">
        <f t="shared" si="55"/>
        <v>43541.666666666672</v>
      </c>
      <c r="AD128" s="66">
        <f t="shared" si="55"/>
        <v>153541.66666666669</v>
      </c>
      <c r="AE128" s="66">
        <f t="shared" si="55"/>
        <v>43541.666666666672</v>
      </c>
      <c r="AF128" s="27">
        <f t="shared" si="53"/>
        <v>1246666.6666666667</v>
      </c>
    </row>
    <row r="129" spans="1:32" s="1" customFormat="1" outlineLevel="1" x14ac:dyDescent="0.25">
      <c r="A129" s="4"/>
      <c r="B129" s="64" t="s">
        <v>33</v>
      </c>
      <c r="C129" s="14"/>
      <c r="D129" s="57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100">
        <v>0</v>
      </c>
      <c r="P129" s="38">
        <v>0</v>
      </c>
      <c r="Q129" s="27">
        <f>+P129</f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27">
        <f>+AE129</f>
        <v>0</v>
      </c>
    </row>
    <row r="130" spans="1:32" s="1" customFormat="1" x14ac:dyDescent="0.25">
      <c r="A130" s="4"/>
      <c r="B130" s="64"/>
      <c r="C130" s="14"/>
      <c r="D130" s="39"/>
      <c r="E130" s="37"/>
      <c r="F130" s="38"/>
      <c r="G130" s="38"/>
      <c r="H130" s="38"/>
      <c r="I130" s="38"/>
      <c r="J130" s="38"/>
      <c r="K130" s="38"/>
      <c r="L130" s="38"/>
      <c r="M130" s="38"/>
      <c r="N130" s="38"/>
      <c r="O130" s="100"/>
      <c r="P130" s="38"/>
      <c r="Q130" s="27">
        <f t="shared" si="52"/>
        <v>0</v>
      </c>
      <c r="T130" s="3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27">
        <f t="shared" ref="AF130:AF131" si="56">SUM(T130:AE130)</f>
        <v>0</v>
      </c>
    </row>
    <row r="131" spans="1:32" s="1" customFormat="1" x14ac:dyDescent="0.25">
      <c r="A131" s="4"/>
      <c r="B131" s="67" t="s">
        <v>34</v>
      </c>
      <c r="C131" s="14"/>
      <c r="D131" s="39"/>
      <c r="E131" s="37"/>
      <c r="F131" s="38"/>
      <c r="G131" s="38"/>
      <c r="H131" s="38"/>
      <c r="I131" s="38"/>
      <c r="J131" s="38"/>
      <c r="K131" s="38"/>
      <c r="L131" s="38"/>
      <c r="M131" s="38"/>
      <c r="N131" s="38"/>
      <c r="O131" s="100"/>
      <c r="P131" s="38"/>
      <c r="Q131" s="27">
        <f t="shared" si="52"/>
        <v>0</v>
      </c>
      <c r="T131" s="3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27">
        <f t="shared" si="56"/>
        <v>0</v>
      </c>
    </row>
    <row r="132" spans="1:32" s="1" customFormat="1" x14ac:dyDescent="0.25">
      <c r="A132" s="4"/>
      <c r="B132" s="68" t="s">
        <v>31</v>
      </c>
      <c r="C132" s="14"/>
      <c r="D132" s="39"/>
      <c r="E132" s="37">
        <v>0</v>
      </c>
      <c r="F132" s="38">
        <f t="shared" ref="F132:L132" si="57">+E135</f>
        <v>0</v>
      </c>
      <c r="G132" s="38">
        <f t="shared" si="57"/>
        <v>0</v>
      </c>
      <c r="H132" s="38">
        <f t="shared" si="57"/>
        <v>0</v>
      </c>
      <c r="I132" s="38">
        <f t="shared" si="57"/>
        <v>0</v>
      </c>
      <c r="J132" s="38">
        <f t="shared" si="57"/>
        <v>0</v>
      </c>
      <c r="K132" s="38">
        <f t="shared" si="57"/>
        <v>0</v>
      </c>
      <c r="L132" s="38">
        <f t="shared" si="57"/>
        <v>0</v>
      </c>
      <c r="M132" s="38">
        <f>+L135</f>
        <v>0</v>
      </c>
      <c r="N132" s="38">
        <f>+M135</f>
        <v>0</v>
      </c>
      <c r="O132" s="100">
        <f t="shared" ref="O132:P132" si="58">+N135</f>
        <v>0</v>
      </c>
      <c r="P132" s="38">
        <f t="shared" si="58"/>
        <v>0</v>
      </c>
      <c r="Q132" s="27">
        <f>+D135</f>
        <v>0</v>
      </c>
      <c r="T132" s="37">
        <v>0</v>
      </c>
      <c r="U132" s="38">
        <f t="shared" ref="U132" si="59">+T135</f>
        <v>0</v>
      </c>
      <c r="V132" s="38">
        <f t="shared" ref="V132" si="60">+U135</f>
        <v>0</v>
      </c>
      <c r="W132" s="38">
        <f t="shared" ref="W132" si="61">+V135</f>
        <v>0</v>
      </c>
      <c r="X132" s="38">
        <f t="shared" ref="X132" si="62">+W135</f>
        <v>0</v>
      </c>
      <c r="Y132" s="38">
        <f t="shared" ref="Y132" si="63">+X135</f>
        <v>0</v>
      </c>
      <c r="Z132" s="38">
        <f t="shared" ref="Z132" si="64">+Y135</f>
        <v>0</v>
      </c>
      <c r="AA132" s="38">
        <f t="shared" ref="AA132" si="65">+Z135</f>
        <v>0</v>
      </c>
      <c r="AB132" s="38">
        <f>+AA135</f>
        <v>0</v>
      </c>
      <c r="AC132" s="38">
        <f>+AB135</f>
        <v>0</v>
      </c>
      <c r="AD132" s="38">
        <f t="shared" ref="AD132" si="66">+AC135</f>
        <v>0</v>
      </c>
      <c r="AE132" s="38">
        <f t="shared" ref="AE132" si="67">+AD135</f>
        <v>0</v>
      </c>
      <c r="AF132" s="27">
        <f>+S135</f>
        <v>0</v>
      </c>
    </row>
    <row r="133" spans="1:32" s="70" customFormat="1" x14ac:dyDescent="0.25">
      <c r="A133" s="69"/>
      <c r="B133" s="68" t="s">
        <v>35</v>
      </c>
      <c r="C133" s="45"/>
      <c r="D133" s="57"/>
      <c r="E133" s="30">
        <f>E101-E43-E42+'[3]Sales Mix '!E44</f>
        <v>0</v>
      </c>
      <c r="F133" s="30">
        <f>F101-F43-F42+'[3]Sales Mix '!F44</f>
        <v>0</v>
      </c>
      <c r="G133" s="30">
        <f>G101-G43-G42+'[3]Sales Mix '!G44</f>
        <v>0</v>
      </c>
      <c r="H133" s="30">
        <f>H101-H43-H42</f>
        <v>137500</v>
      </c>
      <c r="I133" s="30">
        <f>I101-I43-I42</f>
        <v>255193.84</v>
      </c>
      <c r="J133" s="30">
        <f>J101-J43-J42</f>
        <v>496424.54</v>
      </c>
      <c r="K133" s="30">
        <f>K101-K43-K42</f>
        <v>406000.81</v>
      </c>
      <c r="L133" s="30">
        <f>L101-L43-L42</f>
        <v>170861.95</v>
      </c>
      <c r="M133" s="30">
        <f>M101-M43-M42</f>
        <v>470369</v>
      </c>
      <c r="N133" s="30">
        <f>N101-N43-N42</f>
        <v>71405.25</v>
      </c>
      <c r="O133" s="101">
        <f>O101-O43-O42</f>
        <v>303852.89</v>
      </c>
      <c r="P133" s="30">
        <f>P101-P43-P42</f>
        <v>246052</v>
      </c>
      <c r="Q133" s="27">
        <f t="shared" si="52"/>
        <v>2557660.2799999998</v>
      </c>
      <c r="T133" s="30">
        <f>T101-T43-T42+'[3]Sales Mix '!T44</f>
        <v>6100</v>
      </c>
      <c r="U133" s="30">
        <f>U101-U43-U42+'[3]Sales Mix '!U44</f>
        <v>25516.666666666668</v>
      </c>
      <c r="V133" s="30">
        <f>V101-V43-V42+'[3]Sales Mix '!V44</f>
        <v>26516.666666666679</v>
      </c>
      <c r="W133" s="30">
        <f>W101-W43-W42</f>
        <v>26516.666666666679</v>
      </c>
      <c r="X133" s="30">
        <f>X101-X43-X42</f>
        <v>26566.666666666679</v>
      </c>
      <c r="Y133" s="30">
        <f>Y101-Y43-Y42</f>
        <v>26516.666666666679</v>
      </c>
      <c r="Z133" s="30">
        <f>Z101-Z43-Z42</f>
        <v>26893.416666666679</v>
      </c>
      <c r="AA133" s="30">
        <f>AA101-AA43-AA42</f>
        <v>26516.666666666679</v>
      </c>
      <c r="AB133" s="30">
        <f>AB101-AB43-AB42</f>
        <v>26516.666666666679</v>
      </c>
      <c r="AC133" s="30">
        <f>AC101-AC43-AC42</f>
        <v>26516.666666666679</v>
      </c>
      <c r="AD133" s="30">
        <f>AD101-AD43-AD42</f>
        <v>26516.666666666679</v>
      </c>
      <c r="AE133" s="30">
        <f>AE101-AE43-AE42</f>
        <v>26766.666666666679</v>
      </c>
      <c r="AF133" s="27">
        <f t="shared" ref="AF133:AF134" si="68">SUM(T133:AE133)</f>
        <v>297460.08333333349</v>
      </c>
    </row>
    <row r="134" spans="1:32" s="1" customFormat="1" x14ac:dyDescent="0.25">
      <c r="A134" s="4"/>
      <c r="B134" s="71" t="s">
        <v>36</v>
      </c>
      <c r="C134" s="14"/>
      <c r="D134" s="57"/>
      <c r="E134" s="66">
        <f>E132+E133-E135</f>
        <v>0</v>
      </c>
      <c r="F134" s="66">
        <f t="shared" ref="F134:G134" si="69">F132+F133-F135</f>
        <v>0</v>
      </c>
      <c r="G134" s="66">
        <f t="shared" si="69"/>
        <v>0</v>
      </c>
      <c r="H134" s="66">
        <f>H133</f>
        <v>137500</v>
      </c>
      <c r="I134" s="66">
        <f t="shared" ref="I134:P134" si="70">I133</f>
        <v>255193.84</v>
      </c>
      <c r="J134" s="66">
        <f t="shared" si="70"/>
        <v>496424.54</v>
      </c>
      <c r="K134" s="66">
        <f t="shared" si="70"/>
        <v>406000.81</v>
      </c>
      <c r="L134" s="66">
        <f t="shared" si="70"/>
        <v>170861.95</v>
      </c>
      <c r="M134" s="66">
        <f t="shared" si="70"/>
        <v>470369</v>
      </c>
      <c r="N134" s="66">
        <f t="shared" si="70"/>
        <v>71405.25</v>
      </c>
      <c r="O134" s="109">
        <f t="shared" si="70"/>
        <v>303852.89</v>
      </c>
      <c r="P134" s="66">
        <f t="shared" si="70"/>
        <v>246052</v>
      </c>
      <c r="Q134" s="27">
        <f t="shared" si="52"/>
        <v>2557660.2799999998</v>
      </c>
      <c r="T134" s="66">
        <f>T132+T133-T135</f>
        <v>6100</v>
      </c>
      <c r="U134" s="66">
        <f t="shared" ref="U134:V134" si="71">U132+U133-U135</f>
        <v>25516.666666666668</v>
      </c>
      <c r="V134" s="66">
        <f t="shared" si="71"/>
        <v>26516.666666666679</v>
      </c>
      <c r="W134" s="66">
        <f>W133</f>
        <v>26516.666666666679</v>
      </c>
      <c r="X134" s="66">
        <f t="shared" ref="X134:AE134" si="72">X133</f>
        <v>26566.666666666679</v>
      </c>
      <c r="Y134" s="66">
        <f t="shared" si="72"/>
        <v>26516.666666666679</v>
      </c>
      <c r="Z134" s="66">
        <f t="shared" si="72"/>
        <v>26893.416666666679</v>
      </c>
      <c r="AA134" s="66">
        <f t="shared" si="72"/>
        <v>26516.666666666679</v>
      </c>
      <c r="AB134" s="66">
        <f t="shared" si="72"/>
        <v>26516.666666666679</v>
      </c>
      <c r="AC134" s="66">
        <f t="shared" si="72"/>
        <v>26516.666666666679</v>
      </c>
      <c r="AD134" s="66">
        <f t="shared" si="72"/>
        <v>26516.666666666679</v>
      </c>
      <c r="AE134" s="66">
        <f t="shared" si="72"/>
        <v>26766.666666666679</v>
      </c>
      <c r="AF134" s="27">
        <f t="shared" si="68"/>
        <v>297460.08333333349</v>
      </c>
    </row>
    <row r="135" spans="1:32" s="1" customFormat="1" x14ac:dyDescent="0.25">
      <c r="A135" s="4"/>
      <c r="B135" s="68" t="s">
        <v>33</v>
      </c>
      <c r="C135" s="14"/>
      <c r="D135" s="27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100">
        <v>0</v>
      </c>
      <c r="P135" s="38">
        <v>0</v>
      </c>
      <c r="Q135" s="27">
        <f>+P135</f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  <c r="AF135" s="27">
        <f>+AE135</f>
        <v>0</v>
      </c>
    </row>
    <row r="136" spans="1:32" s="1" customFormat="1" x14ac:dyDescent="0.25">
      <c r="A136" s="4"/>
      <c r="B136" s="14"/>
      <c r="C136" s="14"/>
      <c r="D136" s="28">
        <v>0</v>
      </c>
      <c r="E136" s="37"/>
      <c r="F136" s="38"/>
      <c r="G136" s="38"/>
      <c r="H136" s="38"/>
      <c r="I136" s="38"/>
      <c r="J136" s="38"/>
      <c r="K136" s="38"/>
      <c r="L136" s="38"/>
      <c r="M136" s="54"/>
      <c r="N136" s="38"/>
      <c r="O136" s="100"/>
      <c r="P136" s="38"/>
      <c r="Q136" s="31"/>
      <c r="T136" s="3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1"/>
    </row>
    <row r="137" spans="1:32" s="1" customFormat="1" ht="13.8" thickBot="1" x14ac:dyDescent="0.3">
      <c r="A137" s="4"/>
      <c r="B137" s="32" t="s">
        <v>37</v>
      </c>
      <c r="C137" s="33"/>
      <c r="D137" s="34"/>
      <c r="E137" s="35">
        <f>+D172</f>
        <v>0</v>
      </c>
      <c r="F137" s="36">
        <f>+E172</f>
        <v>0</v>
      </c>
      <c r="G137" s="36">
        <f>+F172</f>
        <v>0</v>
      </c>
      <c r="H137" s="36">
        <f t="shared" ref="H137:P137" si="73">+G172</f>
        <v>0</v>
      </c>
      <c r="I137" s="36">
        <f t="shared" si="73"/>
        <v>959377.00167999999</v>
      </c>
      <c r="J137" s="36">
        <f>+I172</f>
        <v>601417.45504000003</v>
      </c>
      <c r="K137" s="36">
        <f t="shared" si="73"/>
        <v>541549.06840000011</v>
      </c>
      <c r="L137" s="36">
        <f t="shared" si="73"/>
        <v>791725.81175999995</v>
      </c>
      <c r="M137" s="105">
        <f t="shared" si="73"/>
        <v>618293.11511999997</v>
      </c>
      <c r="N137" s="36">
        <f t="shared" si="73"/>
        <v>918215.11847999995</v>
      </c>
      <c r="O137" s="105">
        <f t="shared" si="73"/>
        <v>843717.33183999988</v>
      </c>
      <c r="P137" s="36">
        <f t="shared" si="73"/>
        <v>536359.99184000003</v>
      </c>
      <c r="Q137" s="34">
        <f>E137</f>
        <v>0</v>
      </c>
      <c r="T137" s="35">
        <f>P172</f>
        <v>1060728.52510776</v>
      </c>
      <c r="U137" s="36">
        <f>+T172</f>
        <v>1045076.52510776</v>
      </c>
      <c r="V137" s="36">
        <f>+U172</f>
        <v>1096010.2372289721</v>
      </c>
      <c r="W137" s="36">
        <f t="shared" ref="W137" si="74">+V172</f>
        <v>966472.01753200253</v>
      </c>
      <c r="X137" s="36">
        <f t="shared" ref="X137" si="75">+W172</f>
        <v>1007445.7063118714</v>
      </c>
      <c r="Y137" s="36">
        <f>+X172</f>
        <v>878949.20820467256</v>
      </c>
      <c r="Z137" s="36">
        <f t="shared" ref="Z137" si="76">+Y172</f>
        <v>963135.96535031288</v>
      </c>
      <c r="AA137" s="36">
        <f t="shared" ref="AA137" si="77">+Z172</f>
        <v>933203.25263167161</v>
      </c>
      <c r="AB137" s="36">
        <f t="shared" ref="AB137" si="78">+AA172</f>
        <v>1289826.3908439525</v>
      </c>
      <c r="AC137" s="36">
        <f t="shared" ref="AC137" si="79">+AB172</f>
        <v>1264264.4637635518</v>
      </c>
      <c r="AD137" s="36">
        <f t="shared" ref="AD137" si="80">+AC172</f>
        <v>1234960.1937925306</v>
      </c>
      <c r="AE137" s="36">
        <f t="shared" ref="AE137" si="81">+AD172</f>
        <v>1318581.9674165528</v>
      </c>
      <c r="AF137" s="34">
        <f>T137</f>
        <v>1060728.52510776</v>
      </c>
    </row>
    <row r="138" spans="1:32" s="73" customFormat="1" x14ac:dyDescent="0.25">
      <c r="A138" s="72"/>
      <c r="C138" s="74"/>
      <c r="D138" s="75"/>
      <c r="E138" s="37"/>
      <c r="F138" s="38"/>
      <c r="G138" s="38"/>
      <c r="H138" s="38"/>
      <c r="I138" s="38"/>
      <c r="J138" s="38"/>
      <c r="K138" s="38"/>
      <c r="L138" s="38"/>
      <c r="M138" s="111"/>
      <c r="N138" s="38"/>
      <c r="O138" s="100"/>
      <c r="P138" s="38"/>
      <c r="Q138" s="76"/>
      <c r="T138" s="3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76"/>
    </row>
    <row r="139" spans="1:32" s="1" customFormat="1" x14ac:dyDescent="0.25">
      <c r="A139" s="4"/>
      <c r="B139" s="77" t="s">
        <v>38</v>
      </c>
      <c r="C139" s="68"/>
      <c r="D139" s="39"/>
      <c r="E139" s="37"/>
      <c r="F139" s="38"/>
      <c r="G139" s="38"/>
      <c r="H139" s="38"/>
      <c r="I139" s="38"/>
      <c r="J139" s="38"/>
      <c r="K139" s="38"/>
      <c r="L139" s="38"/>
      <c r="M139" s="38"/>
      <c r="N139" s="38"/>
      <c r="O139" s="100"/>
      <c r="P139" s="38"/>
      <c r="Q139" s="27"/>
      <c r="T139" s="3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27"/>
    </row>
    <row r="140" spans="1:32" s="1" customFormat="1" x14ac:dyDescent="0.25">
      <c r="A140" s="4"/>
      <c r="B140" s="71" t="s">
        <v>39</v>
      </c>
      <c r="C140" s="68"/>
      <c r="D140" s="57">
        <f>+D128</f>
        <v>0</v>
      </c>
      <c r="E140" s="37">
        <f>+E128</f>
        <v>0</v>
      </c>
      <c r="F140" s="38">
        <f>+F128</f>
        <v>0</v>
      </c>
      <c r="G140" s="38">
        <f t="shared" ref="G140:P140" si="82">+G128</f>
        <v>0</v>
      </c>
      <c r="H140" s="38">
        <f t="shared" si="82"/>
        <v>1100000</v>
      </c>
      <c r="I140" s="38">
        <f t="shared" si="82"/>
        <v>0</v>
      </c>
      <c r="J140" s="38">
        <f>+J128</f>
        <v>440000</v>
      </c>
      <c r="K140" s="38">
        <f t="shared" si="82"/>
        <v>660000</v>
      </c>
      <c r="L140" s="38">
        <f t="shared" si="82"/>
        <v>0</v>
      </c>
      <c r="M140" s="38">
        <f t="shared" si="82"/>
        <v>770000</v>
      </c>
      <c r="N140" s="38">
        <f t="shared" si="82"/>
        <v>0</v>
      </c>
      <c r="O140" s="100">
        <f t="shared" si="82"/>
        <v>0</v>
      </c>
      <c r="P140" s="78">
        <f t="shared" si="82"/>
        <v>781000</v>
      </c>
      <c r="Q140" s="27">
        <f t="shared" ref="Q140:Q147" si="83">SUM(E140:P140)</f>
        <v>3751000</v>
      </c>
      <c r="T140" s="37">
        <f>+T128</f>
        <v>0</v>
      </c>
      <c r="U140" s="38">
        <f>+U128</f>
        <v>96250</v>
      </c>
      <c r="V140" s="38">
        <f t="shared" ref="V140:X140" si="84">+V128</f>
        <v>43541.666666666672</v>
      </c>
      <c r="W140" s="38">
        <f t="shared" si="84"/>
        <v>153541.66666666669</v>
      </c>
      <c r="X140" s="38">
        <f t="shared" si="84"/>
        <v>43541.666666666672</v>
      </c>
      <c r="Y140" s="38">
        <f>+Y128</f>
        <v>153541.66666666669</v>
      </c>
      <c r="Z140" s="38">
        <f t="shared" ref="Z140:AE140" si="85">+Z128</f>
        <v>43541.666666666672</v>
      </c>
      <c r="AA140" s="38">
        <f t="shared" si="85"/>
        <v>428541.66666666663</v>
      </c>
      <c r="AB140" s="38">
        <f t="shared" si="85"/>
        <v>43541.666666666672</v>
      </c>
      <c r="AC140" s="38">
        <f t="shared" si="85"/>
        <v>43541.666666666672</v>
      </c>
      <c r="AD140" s="38">
        <f t="shared" si="85"/>
        <v>153541.66666666669</v>
      </c>
      <c r="AE140" s="78">
        <f t="shared" si="85"/>
        <v>43541.666666666672</v>
      </c>
      <c r="AF140" s="27">
        <f t="shared" ref="AF140:AF147" si="86">SUM(T140:AE140)</f>
        <v>1246666.6666666667</v>
      </c>
    </row>
    <row r="141" spans="1:32" s="1" customFormat="1" x14ac:dyDescent="0.25">
      <c r="A141" s="4"/>
      <c r="B141" s="71" t="s">
        <v>40</v>
      </c>
      <c r="C141" s="68"/>
      <c r="D141" s="57">
        <f>+D112</f>
        <v>0</v>
      </c>
      <c r="E141" s="37">
        <f>+E113</f>
        <v>0</v>
      </c>
      <c r="F141" s="38">
        <v>0</v>
      </c>
      <c r="G141" s="38">
        <v>0</v>
      </c>
      <c r="H141" s="38">
        <f t="shared" ref="H141:P141" si="87">H112</f>
        <v>0</v>
      </c>
      <c r="I141" s="38">
        <f t="shared" si="87"/>
        <v>1200.29</v>
      </c>
      <c r="J141" s="38">
        <f t="shared" si="87"/>
        <v>696.15</v>
      </c>
      <c r="K141" s="38">
        <f t="shared" si="87"/>
        <v>1186.55</v>
      </c>
      <c r="L141" s="38">
        <f t="shared" si="87"/>
        <v>1214.25</v>
      </c>
      <c r="M141" s="38">
        <f t="shared" si="87"/>
        <v>1796</v>
      </c>
      <c r="N141" s="38">
        <f t="shared" si="87"/>
        <v>2116.46</v>
      </c>
      <c r="O141" s="100">
        <f t="shared" si="87"/>
        <v>1926.55</v>
      </c>
      <c r="P141" s="38">
        <f t="shared" si="87"/>
        <v>804.53998776000003</v>
      </c>
      <c r="Q141" s="27">
        <f t="shared" si="83"/>
        <v>10940.789987759999</v>
      </c>
      <c r="T141" s="37">
        <f>+T113</f>
        <v>0</v>
      </c>
      <c r="U141" s="38">
        <v>0</v>
      </c>
      <c r="V141" s="38">
        <v>0</v>
      </c>
      <c r="W141" s="38">
        <f t="shared" ref="W141:AE142" si="88">W112</f>
        <v>1449.7080262980039</v>
      </c>
      <c r="X141" s="38">
        <f t="shared" si="88"/>
        <v>1511.1685594678072</v>
      </c>
      <c r="Y141" s="38">
        <f t="shared" si="88"/>
        <v>1318.4238123070088</v>
      </c>
      <c r="Z141" s="38">
        <f t="shared" si="88"/>
        <v>1444.7039480254693</v>
      </c>
      <c r="AA141" s="38">
        <f t="shared" si="88"/>
        <v>1399.8048789475074</v>
      </c>
      <c r="AB141" s="38">
        <f t="shared" si="88"/>
        <v>1934.7395862659289</v>
      </c>
      <c r="AC141" s="38">
        <f t="shared" si="88"/>
        <v>1896.3966956453278</v>
      </c>
      <c r="AD141" s="38">
        <f t="shared" si="88"/>
        <v>1852.4402906887958</v>
      </c>
      <c r="AE141" s="38">
        <f t="shared" si="88"/>
        <v>1977.8729511248293</v>
      </c>
      <c r="AF141" s="27">
        <f t="shared" si="86"/>
        <v>14785.258748770677</v>
      </c>
    </row>
    <row r="142" spans="1:32" s="1" customFormat="1" x14ac:dyDescent="0.25">
      <c r="A142" s="4"/>
      <c r="B142" s="71" t="s">
        <v>41</v>
      </c>
      <c r="C142" s="68"/>
      <c r="D142" s="57">
        <f>+D107</f>
        <v>0</v>
      </c>
      <c r="E142" s="37">
        <v>0</v>
      </c>
      <c r="F142" s="38">
        <v>0</v>
      </c>
      <c r="G142" s="38">
        <v>0</v>
      </c>
      <c r="H142" s="38">
        <f t="shared" ref="H142" si="89">H113</f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100">
        <v>0</v>
      </c>
      <c r="P142" s="38">
        <v>0</v>
      </c>
      <c r="Q142" s="27">
        <f t="shared" si="83"/>
        <v>0</v>
      </c>
      <c r="T142" s="37">
        <v>0</v>
      </c>
      <c r="U142" s="38">
        <v>0</v>
      </c>
      <c r="V142" s="38">
        <v>0</v>
      </c>
      <c r="W142" s="38">
        <f t="shared" si="88"/>
        <v>1449.7080262980039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27">
        <f t="shared" si="86"/>
        <v>1449.7080262980039</v>
      </c>
    </row>
    <row r="143" spans="1:32" s="1" customFormat="1" x14ac:dyDescent="0.25">
      <c r="A143" s="4"/>
      <c r="B143" s="71" t="s">
        <v>42</v>
      </c>
      <c r="C143" s="68"/>
      <c r="D143" s="57">
        <f>+D108</f>
        <v>0</v>
      </c>
      <c r="E143" s="37">
        <v>0</v>
      </c>
      <c r="F143" s="38">
        <v>0</v>
      </c>
      <c r="G143" s="38">
        <v>0</v>
      </c>
      <c r="H143" s="38">
        <v>0</v>
      </c>
      <c r="I143" s="38">
        <v>0</v>
      </c>
      <c r="J143" s="38">
        <v>0</v>
      </c>
      <c r="K143" s="38">
        <v>0</v>
      </c>
      <c r="L143" s="38">
        <v>0</v>
      </c>
      <c r="M143" s="38">
        <v>0</v>
      </c>
      <c r="N143" s="38">
        <v>0</v>
      </c>
      <c r="O143" s="100">
        <v>0</v>
      </c>
      <c r="P143" s="38">
        <v>0</v>
      </c>
      <c r="Q143" s="27">
        <f t="shared" si="83"/>
        <v>0</v>
      </c>
      <c r="T143" s="37">
        <v>0</v>
      </c>
      <c r="U143" s="38">
        <v>0</v>
      </c>
      <c r="V143" s="38">
        <v>0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8">
        <v>0</v>
      </c>
      <c r="AF143" s="27">
        <f t="shared" si="86"/>
        <v>0</v>
      </c>
    </row>
    <row r="144" spans="1:32" s="1" customFormat="1" x14ac:dyDescent="0.25">
      <c r="A144" s="4"/>
      <c r="B144" s="71" t="s">
        <v>43</v>
      </c>
      <c r="C144" s="68"/>
      <c r="D144" s="57">
        <v>0</v>
      </c>
      <c r="E144" s="37">
        <v>0</v>
      </c>
      <c r="F144" s="38">
        <v>0</v>
      </c>
      <c r="G144" s="38">
        <v>0</v>
      </c>
      <c r="H144" s="38">
        <v>0</v>
      </c>
      <c r="I144" s="38">
        <v>0</v>
      </c>
      <c r="J144" s="38">
        <v>0</v>
      </c>
      <c r="K144" s="38">
        <v>0</v>
      </c>
      <c r="L144" s="38">
        <v>0</v>
      </c>
      <c r="M144" s="38">
        <v>0</v>
      </c>
      <c r="N144" s="38">
        <v>0</v>
      </c>
      <c r="O144" s="100">
        <v>0</v>
      </c>
      <c r="P144" s="38">
        <v>0</v>
      </c>
      <c r="Q144" s="27">
        <f t="shared" si="83"/>
        <v>0</v>
      </c>
      <c r="T144" s="37">
        <v>0</v>
      </c>
      <c r="U144" s="38">
        <v>0</v>
      </c>
      <c r="V144" s="38">
        <v>0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8">
        <v>0</v>
      </c>
      <c r="AF144" s="27">
        <f t="shared" si="86"/>
        <v>0</v>
      </c>
    </row>
    <row r="145" spans="1:32" s="1" customFormat="1" x14ac:dyDescent="0.25">
      <c r="A145" s="4"/>
      <c r="B145" s="71" t="s">
        <v>44</v>
      </c>
      <c r="C145" s="68"/>
      <c r="D145" s="57">
        <v>0</v>
      </c>
      <c r="E145" s="37">
        <v>0</v>
      </c>
      <c r="F145" s="38">
        <v>0</v>
      </c>
      <c r="G145" s="38">
        <v>0</v>
      </c>
      <c r="H145" s="38">
        <v>0</v>
      </c>
      <c r="I145" s="38">
        <v>0</v>
      </c>
      <c r="J145" s="38">
        <v>0</v>
      </c>
      <c r="K145" s="38">
        <v>0</v>
      </c>
      <c r="L145" s="38">
        <v>0</v>
      </c>
      <c r="M145" s="54">
        <v>0</v>
      </c>
      <c r="N145" s="38">
        <v>0</v>
      </c>
      <c r="O145" s="100">
        <v>0</v>
      </c>
      <c r="P145" s="38">
        <v>0</v>
      </c>
      <c r="Q145" s="27">
        <f t="shared" si="83"/>
        <v>0</v>
      </c>
      <c r="T145" s="37">
        <v>0</v>
      </c>
      <c r="U145" s="38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>
        <v>0</v>
      </c>
      <c r="AF145" s="27">
        <f t="shared" si="86"/>
        <v>0</v>
      </c>
    </row>
    <row r="146" spans="1:32" s="1" customFormat="1" x14ac:dyDescent="0.25">
      <c r="A146" s="4"/>
      <c r="B146" s="49" t="s">
        <v>45</v>
      </c>
      <c r="C146" s="49"/>
      <c r="D146" s="53">
        <f>SUM(D139:D145)</f>
        <v>0</v>
      </c>
      <c r="E146" s="51">
        <f t="shared" ref="E146:P146" si="90">SUM(E140:E145)</f>
        <v>0</v>
      </c>
      <c r="F146" s="55">
        <f t="shared" si="90"/>
        <v>0</v>
      </c>
      <c r="G146" s="55">
        <f t="shared" si="90"/>
        <v>0</v>
      </c>
      <c r="H146" s="55">
        <f t="shared" si="90"/>
        <v>1100000</v>
      </c>
      <c r="I146" s="55">
        <f t="shared" si="90"/>
        <v>1200.29</v>
      </c>
      <c r="J146" s="55">
        <f t="shared" si="90"/>
        <v>440696.15</v>
      </c>
      <c r="K146" s="55">
        <f t="shared" si="90"/>
        <v>661186.55000000005</v>
      </c>
      <c r="L146" s="55">
        <f t="shared" si="90"/>
        <v>1214.25</v>
      </c>
      <c r="M146" s="107">
        <f t="shared" si="90"/>
        <v>771796</v>
      </c>
      <c r="N146" s="55">
        <f t="shared" si="90"/>
        <v>2116.46</v>
      </c>
      <c r="O146" s="107">
        <f t="shared" si="90"/>
        <v>1926.55</v>
      </c>
      <c r="P146" s="55">
        <f t="shared" si="90"/>
        <v>781804.53998776001</v>
      </c>
      <c r="Q146" s="27">
        <f t="shared" si="83"/>
        <v>3761940.7899877601</v>
      </c>
      <c r="T146" s="51">
        <f t="shared" ref="T146:AE146" si="91">SUM(T140:T145)</f>
        <v>0</v>
      </c>
      <c r="U146" s="55">
        <f t="shared" si="91"/>
        <v>96250</v>
      </c>
      <c r="V146" s="55">
        <f t="shared" si="91"/>
        <v>43541.666666666672</v>
      </c>
      <c r="W146" s="55">
        <f t="shared" si="91"/>
        <v>156441.08271926269</v>
      </c>
      <c r="X146" s="55">
        <f t="shared" si="91"/>
        <v>45052.835226134477</v>
      </c>
      <c r="Y146" s="55">
        <f t="shared" si="91"/>
        <v>154860.0904789737</v>
      </c>
      <c r="Z146" s="55">
        <f t="shared" si="91"/>
        <v>44986.370614692139</v>
      </c>
      <c r="AA146" s="55">
        <f t="shared" si="91"/>
        <v>429941.47154561413</v>
      </c>
      <c r="AB146" s="55">
        <f t="shared" si="91"/>
        <v>45476.406252932604</v>
      </c>
      <c r="AC146" s="55">
        <f t="shared" si="91"/>
        <v>45438.063362312001</v>
      </c>
      <c r="AD146" s="55">
        <f t="shared" si="91"/>
        <v>155394.10695735549</v>
      </c>
      <c r="AE146" s="55">
        <f t="shared" si="91"/>
        <v>45519.539617791503</v>
      </c>
      <c r="AF146" s="27">
        <f t="shared" si="86"/>
        <v>1262901.6334417353</v>
      </c>
    </row>
    <row r="147" spans="1:32" s="1" customFormat="1" x14ac:dyDescent="0.25">
      <c r="A147" s="4"/>
      <c r="B147" s="71"/>
      <c r="C147" s="7"/>
      <c r="D147" s="31"/>
      <c r="E147" s="37"/>
      <c r="F147" s="38"/>
      <c r="G147" s="38"/>
      <c r="H147" s="38"/>
      <c r="I147" s="38"/>
      <c r="J147" s="38"/>
      <c r="K147" s="38"/>
      <c r="L147" s="38"/>
      <c r="M147" s="54"/>
      <c r="N147" s="38"/>
      <c r="O147" s="100"/>
      <c r="P147" s="38"/>
      <c r="Q147" s="27">
        <f t="shared" si="83"/>
        <v>0</v>
      </c>
      <c r="T147" s="3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27">
        <f t="shared" si="86"/>
        <v>0</v>
      </c>
    </row>
    <row r="148" spans="1:32" s="1" customFormat="1" ht="13.8" thickBot="1" x14ac:dyDescent="0.3">
      <c r="A148" s="4"/>
      <c r="B148" s="32" t="s">
        <v>46</v>
      </c>
      <c r="C148" s="33"/>
      <c r="D148" s="34">
        <f>D137+D146</f>
        <v>0</v>
      </c>
      <c r="E148" s="35">
        <v>0</v>
      </c>
      <c r="F148" s="36">
        <f t="shared" ref="F148:O148" si="92">+F137+F146</f>
        <v>0</v>
      </c>
      <c r="G148" s="36">
        <f t="shared" si="92"/>
        <v>0</v>
      </c>
      <c r="H148" s="36">
        <f t="shared" si="92"/>
        <v>1100000</v>
      </c>
      <c r="I148" s="36">
        <f t="shared" si="92"/>
        <v>960577.29168000002</v>
      </c>
      <c r="J148" s="36">
        <f t="shared" si="92"/>
        <v>1042113.6050400001</v>
      </c>
      <c r="K148" s="36">
        <f t="shared" si="92"/>
        <v>1202735.6184</v>
      </c>
      <c r="L148" s="36">
        <f t="shared" si="92"/>
        <v>792940.06175999995</v>
      </c>
      <c r="M148" s="105">
        <f t="shared" si="92"/>
        <v>1390089.11512</v>
      </c>
      <c r="N148" s="36">
        <f t="shared" si="92"/>
        <v>920331.57847999991</v>
      </c>
      <c r="O148" s="105">
        <f t="shared" si="92"/>
        <v>845643.88183999993</v>
      </c>
      <c r="P148" s="36">
        <f>+P137+P146</f>
        <v>1318164.5318277599</v>
      </c>
      <c r="Q148" s="34">
        <f>Q137+Q146</f>
        <v>3761940.7899877601</v>
      </c>
      <c r="T148" s="36">
        <f t="shared" ref="T148:AE148" si="93">+T137+T146</f>
        <v>1060728.52510776</v>
      </c>
      <c r="U148" s="36">
        <f t="shared" si="93"/>
        <v>1141326.52510776</v>
      </c>
      <c r="V148" s="36">
        <f t="shared" si="93"/>
        <v>1139551.9038956389</v>
      </c>
      <c r="W148" s="36">
        <f t="shared" si="93"/>
        <v>1122913.1002512653</v>
      </c>
      <c r="X148" s="36">
        <f t="shared" si="93"/>
        <v>1052498.5415380059</v>
      </c>
      <c r="Y148" s="36">
        <f t="shared" si="93"/>
        <v>1033809.2986836463</v>
      </c>
      <c r="Z148" s="36">
        <f t="shared" si="93"/>
        <v>1008122.335965005</v>
      </c>
      <c r="AA148" s="36">
        <f t="shared" si="93"/>
        <v>1363144.7241772858</v>
      </c>
      <c r="AB148" s="36">
        <f t="shared" si="93"/>
        <v>1335302.797096885</v>
      </c>
      <c r="AC148" s="36">
        <f t="shared" si="93"/>
        <v>1309702.5271258638</v>
      </c>
      <c r="AD148" s="36">
        <f t="shared" si="93"/>
        <v>1390354.3007498861</v>
      </c>
      <c r="AE148" s="36">
        <f t="shared" si="93"/>
        <v>1364101.5070343444</v>
      </c>
      <c r="AF148" s="34">
        <f>AF137+AF146</f>
        <v>2323630.158549495</v>
      </c>
    </row>
    <row r="149" spans="1:32" s="1" customFormat="1" x14ac:dyDescent="0.25">
      <c r="A149" s="4"/>
      <c r="B149" s="71"/>
      <c r="C149" s="7"/>
      <c r="D149" s="39"/>
      <c r="E149" s="37"/>
      <c r="F149" s="38"/>
      <c r="G149" s="38"/>
      <c r="H149" s="38"/>
      <c r="I149" s="38"/>
      <c r="J149" s="38"/>
      <c r="K149" s="38"/>
      <c r="L149" s="38"/>
      <c r="M149" s="111"/>
      <c r="N149" s="38"/>
      <c r="O149" s="100"/>
      <c r="P149" s="38"/>
      <c r="Q149" s="27"/>
      <c r="T149" s="3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27"/>
    </row>
    <row r="150" spans="1:32" s="1" customFormat="1" x14ac:dyDescent="0.25">
      <c r="A150" s="4"/>
      <c r="B150" s="77" t="s">
        <v>47</v>
      </c>
      <c r="C150" s="7"/>
      <c r="D150" s="39"/>
      <c r="E150" s="37"/>
      <c r="F150" s="38"/>
      <c r="G150" s="38"/>
      <c r="H150" s="38"/>
      <c r="I150" s="38"/>
      <c r="J150" s="38"/>
      <c r="K150" s="38"/>
      <c r="L150" s="38"/>
      <c r="M150" s="38"/>
      <c r="N150" s="38"/>
      <c r="O150" s="100"/>
      <c r="P150" s="78"/>
      <c r="Q150" s="27"/>
      <c r="T150" s="3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78"/>
      <c r="AF150" s="27"/>
    </row>
    <row r="151" spans="1:32" s="70" customFormat="1" x14ac:dyDescent="0.25">
      <c r="A151" s="69"/>
      <c r="B151" s="68" t="s">
        <v>48</v>
      </c>
      <c r="C151" s="45"/>
      <c r="D151" s="79"/>
      <c r="E151" s="29">
        <f t="shared" ref="E151:P151" si="94">+E134/1.1</f>
        <v>0</v>
      </c>
      <c r="F151" s="30">
        <f t="shared" si="94"/>
        <v>0</v>
      </c>
      <c r="G151" s="30">
        <f t="shared" si="94"/>
        <v>0</v>
      </c>
      <c r="H151" s="30">
        <f t="shared" si="94"/>
        <v>124999.99999999999</v>
      </c>
      <c r="I151" s="30">
        <f t="shared" si="94"/>
        <v>231994.39999999997</v>
      </c>
      <c r="J151" s="30">
        <f t="shared" si="94"/>
        <v>451295.03636363632</v>
      </c>
      <c r="K151" s="30">
        <f t="shared" si="94"/>
        <v>369091.64545454545</v>
      </c>
      <c r="L151" s="30">
        <f t="shared" si="94"/>
        <v>155329.04545454544</v>
      </c>
      <c r="M151" s="30">
        <f t="shared" si="94"/>
        <v>427608.18181818177</v>
      </c>
      <c r="N151" s="30">
        <f t="shared" si="94"/>
        <v>64913.863636363632</v>
      </c>
      <c r="O151" s="101">
        <f t="shared" si="94"/>
        <v>276229.89999999997</v>
      </c>
      <c r="P151" s="80">
        <f t="shared" si="94"/>
        <v>223683.63636363635</v>
      </c>
      <c r="Q151" s="27">
        <f t="shared" ref="Q151:Q167" si="95">SUM(E151:P151)</f>
        <v>2325145.709090909</v>
      </c>
      <c r="T151" s="29">
        <f t="shared" ref="T151:AE151" si="96">+T134/1.1</f>
        <v>5545.454545454545</v>
      </c>
      <c r="U151" s="30">
        <f t="shared" si="96"/>
        <v>23196.969696969696</v>
      </c>
      <c r="V151" s="30">
        <f t="shared" si="96"/>
        <v>24106.060606060615</v>
      </c>
      <c r="W151" s="30">
        <f t="shared" si="96"/>
        <v>24106.060606060615</v>
      </c>
      <c r="X151" s="30">
        <f t="shared" si="96"/>
        <v>24151.515151515159</v>
      </c>
      <c r="Y151" s="30">
        <f t="shared" si="96"/>
        <v>24106.060606060615</v>
      </c>
      <c r="Z151" s="30">
        <f t="shared" si="96"/>
        <v>24448.560606060615</v>
      </c>
      <c r="AA151" s="30">
        <f t="shared" si="96"/>
        <v>24106.060606060615</v>
      </c>
      <c r="AB151" s="30">
        <f t="shared" si="96"/>
        <v>24106.060606060615</v>
      </c>
      <c r="AC151" s="30">
        <f t="shared" si="96"/>
        <v>24106.060606060615</v>
      </c>
      <c r="AD151" s="30">
        <f t="shared" si="96"/>
        <v>24106.060606060615</v>
      </c>
      <c r="AE151" s="80">
        <f t="shared" si="96"/>
        <v>24333.333333333343</v>
      </c>
      <c r="AF151" s="27">
        <f t="shared" ref="AF151:AF167" si="97">SUM(T151:AE151)</f>
        <v>270418.25757575763</v>
      </c>
    </row>
    <row r="152" spans="1:32" s="1" customFormat="1" x14ac:dyDescent="0.25">
      <c r="A152" s="4"/>
      <c r="B152" s="71" t="s">
        <v>49</v>
      </c>
      <c r="C152" s="45"/>
      <c r="D152" s="27"/>
      <c r="E152" s="29">
        <f>+E151*10%</f>
        <v>0</v>
      </c>
      <c r="F152" s="30">
        <f t="shared" ref="F152:P152" si="98">+F151*10%</f>
        <v>0</v>
      </c>
      <c r="G152" s="30">
        <f t="shared" si="98"/>
        <v>0</v>
      </c>
      <c r="H152" s="30">
        <f t="shared" si="98"/>
        <v>12500</v>
      </c>
      <c r="I152" s="30">
        <f t="shared" si="98"/>
        <v>23199.439999999999</v>
      </c>
      <c r="J152" s="30">
        <f t="shared" si="98"/>
        <v>45129.503636363632</v>
      </c>
      <c r="K152" s="30">
        <f t="shared" si="98"/>
        <v>36909.164545454543</v>
      </c>
      <c r="L152" s="30">
        <f t="shared" si="98"/>
        <v>15532.904545454545</v>
      </c>
      <c r="M152" s="30">
        <f t="shared" si="98"/>
        <v>42760.818181818177</v>
      </c>
      <c r="N152" s="30">
        <f t="shared" si="98"/>
        <v>6491.386363636364</v>
      </c>
      <c r="O152" s="101">
        <f t="shared" si="98"/>
        <v>27622.989999999998</v>
      </c>
      <c r="P152" s="80">
        <f t="shared" si="98"/>
        <v>22368.363636363636</v>
      </c>
      <c r="Q152" s="27">
        <f t="shared" si="95"/>
        <v>232514.57090909089</v>
      </c>
      <c r="T152" s="29">
        <f>+T151*10%</f>
        <v>554.5454545454545</v>
      </c>
      <c r="U152" s="30">
        <f t="shared" ref="U152:AE152" si="99">+U151*10%</f>
        <v>2319.6969696969695</v>
      </c>
      <c r="V152" s="30">
        <f t="shared" si="99"/>
        <v>2410.6060606060614</v>
      </c>
      <c r="W152" s="30">
        <f t="shared" si="99"/>
        <v>2410.6060606060614</v>
      </c>
      <c r="X152" s="30">
        <f t="shared" si="99"/>
        <v>2415.1515151515159</v>
      </c>
      <c r="Y152" s="30">
        <f t="shared" si="99"/>
        <v>2410.6060606060614</v>
      </c>
      <c r="Z152" s="30">
        <f t="shared" si="99"/>
        <v>2444.8560606060614</v>
      </c>
      <c r="AA152" s="30">
        <f t="shared" si="99"/>
        <v>2410.6060606060614</v>
      </c>
      <c r="AB152" s="30">
        <f t="shared" si="99"/>
        <v>2410.6060606060614</v>
      </c>
      <c r="AC152" s="30">
        <f t="shared" si="99"/>
        <v>2410.6060606060614</v>
      </c>
      <c r="AD152" s="30">
        <f t="shared" si="99"/>
        <v>2410.6060606060614</v>
      </c>
      <c r="AE152" s="80">
        <f t="shared" si="99"/>
        <v>2433.3333333333344</v>
      </c>
      <c r="AF152" s="27">
        <f t="shared" si="97"/>
        <v>27041.825757575763</v>
      </c>
    </row>
    <row r="153" spans="1:32" s="1" customFormat="1" x14ac:dyDescent="0.25">
      <c r="A153" s="4"/>
      <c r="B153" s="71" t="s">
        <v>50</v>
      </c>
      <c r="C153" s="45"/>
      <c r="D153" s="57"/>
      <c r="E153" s="29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101">
        <v>0</v>
      </c>
      <c r="P153" s="30">
        <v>0</v>
      </c>
      <c r="Q153" s="27">
        <f t="shared" si="95"/>
        <v>0</v>
      </c>
      <c r="T153" s="29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27">
        <f t="shared" si="97"/>
        <v>0</v>
      </c>
    </row>
    <row r="154" spans="1:32" s="1" customFormat="1" x14ac:dyDescent="0.25">
      <c r="A154" s="4"/>
      <c r="B154" s="71" t="s">
        <v>51</v>
      </c>
      <c r="C154" s="45"/>
      <c r="D154" s="57"/>
      <c r="E154" s="30">
        <f>+E32</f>
        <v>0</v>
      </c>
      <c r="F154" s="30">
        <f>+F32</f>
        <v>0</v>
      </c>
      <c r="G154" s="30">
        <f>+G32</f>
        <v>0</v>
      </c>
      <c r="H154" s="30">
        <f>+H32</f>
        <v>0</v>
      </c>
      <c r="I154" s="30">
        <f>+I32</f>
        <v>0</v>
      </c>
      <c r="J154" s="30">
        <v>0</v>
      </c>
      <c r="K154" s="30">
        <f>+K32</f>
        <v>0</v>
      </c>
      <c r="L154" s="30">
        <f>+L32</f>
        <v>0</v>
      </c>
      <c r="M154" s="30">
        <f>+M32</f>
        <v>0</v>
      </c>
      <c r="N154" s="30">
        <f>+N32</f>
        <v>0</v>
      </c>
      <c r="O154" s="101">
        <f>+O32</f>
        <v>0</v>
      </c>
      <c r="P154" s="30">
        <f>+P32</f>
        <v>0</v>
      </c>
      <c r="Q154" s="27">
        <f t="shared" si="95"/>
        <v>0</v>
      </c>
      <c r="T154" s="30">
        <f>+T32</f>
        <v>3000</v>
      </c>
      <c r="U154" s="30">
        <f>+U32</f>
        <v>3000</v>
      </c>
      <c r="V154" s="30">
        <f>+V32</f>
        <v>3000</v>
      </c>
      <c r="W154" s="30">
        <f>+W32</f>
        <v>3000</v>
      </c>
      <c r="X154" s="30">
        <f>+X32</f>
        <v>3000</v>
      </c>
      <c r="Y154" s="30">
        <v>0</v>
      </c>
      <c r="Z154" s="30">
        <f>+Z32</f>
        <v>3000</v>
      </c>
      <c r="AA154" s="30">
        <f>+AA32</f>
        <v>3000</v>
      </c>
      <c r="AB154" s="30">
        <f>+AB32</f>
        <v>3000</v>
      </c>
      <c r="AC154" s="30">
        <f>+AC32</f>
        <v>3000</v>
      </c>
      <c r="AD154" s="30">
        <f>+AD32</f>
        <v>3000</v>
      </c>
      <c r="AE154" s="30">
        <f>+AE32</f>
        <v>3000</v>
      </c>
      <c r="AF154" s="27">
        <f t="shared" si="97"/>
        <v>33000</v>
      </c>
    </row>
    <row r="155" spans="1:32" x14ac:dyDescent="0.25">
      <c r="A155" s="22"/>
      <c r="B155" s="71" t="s">
        <v>52</v>
      </c>
      <c r="C155" s="45"/>
      <c r="D155" s="57"/>
      <c r="E155" s="29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101">
        <v>0</v>
      </c>
      <c r="P155" s="30">
        <v>0</v>
      </c>
      <c r="Q155" s="27">
        <f t="shared" si="95"/>
        <v>0</v>
      </c>
      <c r="T155" s="29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27">
        <f t="shared" si="97"/>
        <v>0</v>
      </c>
    </row>
    <row r="156" spans="1:32" x14ac:dyDescent="0.25">
      <c r="A156" s="22"/>
      <c r="B156" s="71" t="s">
        <v>53</v>
      </c>
      <c r="C156" s="45"/>
      <c r="D156" s="57"/>
      <c r="E156" s="30">
        <f>D127-D23-D152</f>
        <v>0</v>
      </c>
      <c r="F156" s="30">
        <f>E127-E23-E152</f>
        <v>0</v>
      </c>
      <c r="G156" s="30">
        <f>F127-F23-F152</f>
        <v>0</v>
      </c>
      <c r="H156" s="30">
        <f>G127-G23-G152</f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101">
        <v>0</v>
      </c>
      <c r="P156" s="30">
        <v>0</v>
      </c>
      <c r="Q156" s="27">
        <f t="shared" si="95"/>
        <v>0</v>
      </c>
      <c r="T156" s="30">
        <f>S127-S23-S152</f>
        <v>0</v>
      </c>
      <c r="U156" s="30">
        <f>T127-T23-T152</f>
        <v>-554.5454545454545</v>
      </c>
      <c r="V156" s="30">
        <f>U127-U23-U152</f>
        <v>93930.303030303025</v>
      </c>
      <c r="W156" s="30">
        <f>V127-V23-V152</f>
        <v>41131.060606060608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27">
        <f t="shared" si="97"/>
        <v>134506.81818181818</v>
      </c>
    </row>
    <row r="157" spans="1:32" ht="12" customHeight="1" x14ac:dyDescent="0.25">
      <c r="A157" s="22"/>
      <c r="B157" s="71" t="s">
        <v>54</v>
      </c>
      <c r="C157" s="45"/>
      <c r="D157" s="57"/>
      <c r="E157" s="29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101">
        <v>0</v>
      </c>
      <c r="P157" s="30">
        <v>0</v>
      </c>
      <c r="Q157" s="27">
        <f t="shared" si="95"/>
        <v>0</v>
      </c>
      <c r="T157" s="29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27">
        <f t="shared" si="97"/>
        <v>0</v>
      </c>
    </row>
    <row r="158" spans="1:32" s="1" customFormat="1" x14ac:dyDescent="0.25">
      <c r="A158" s="22"/>
      <c r="B158" s="71" t="s">
        <v>55</v>
      </c>
      <c r="C158" s="45"/>
      <c r="D158" s="57"/>
      <c r="E158" s="29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101">
        <v>0</v>
      </c>
      <c r="P158" s="30">
        <v>5000</v>
      </c>
      <c r="Q158" s="27">
        <f t="shared" si="95"/>
        <v>5000</v>
      </c>
      <c r="T158" s="29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5000</v>
      </c>
      <c r="AF158" s="27">
        <f t="shared" si="97"/>
        <v>5000</v>
      </c>
    </row>
    <row r="159" spans="1:32" s="1" customFormat="1" x14ac:dyDescent="0.25">
      <c r="A159" s="22"/>
      <c r="B159" s="71" t="s">
        <v>56</v>
      </c>
      <c r="C159" s="45"/>
      <c r="D159" s="57"/>
      <c r="E159" s="29">
        <v>0</v>
      </c>
      <c r="F159" s="30">
        <f>F43</f>
        <v>0</v>
      </c>
      <c r="G159" s="30">
        <f>G43</f>
        <v>0</v>
      </c>
      <c r="H159" s="30">
        <v>0</v>
      </c>
      <c r="I159" s="30">
        <v>0</v>
      </c>
      <c r="J159" s="30">
        <v>0</v>
      </c>
      <c r="K159" s="30">
        <v>1212</v>
      </c>
      <c r="L159" s="30">
        <v>0</v>
      </c>
      <c r="M159" s="30">
        <v>0</v>
      </c>
      <c r="N159" s="30">
        <v>1212</v>
      </c>
      <c r="O159" s="101">
        <v>0</v>
      </c>
      <c r="P159" s="30">
        <v>0</v>
      </c>
      <c r="Q159" s="27">
        <f t="shared" si="95"/>
        <v>2424</v>
      </c>
      <c r="T159" s="29">
        <v>0</v>
      </c>
      <c r="U159" s="30">
        <f>U43</f>
        <v>2187.5</v>
      </c>
      <c r="V159" s="30">
        <f>V43</f>
        <v>6256.25</v>
      </c>
      <c r="W159" s="30">
        <v>0</v>
      </c>
      <c r="X159" s="30">
        <v>0</v>
      </c>
      <c r="Y159" s="30">
        <v>0</v>
      </c>
      <c r="Z159" s="30">
        <v>1212</v>
      </c>
      <c r="AA159" s="30">
        <v>0</v>
      </c>
      <c r="AB159" s="30">
        <v>0</v>
      </c>
      <c r="AC159" s="30">
        <v>1212</v>
      </c>
      <c r="AD159" s="30">
        <v>0</v>
      </c>
      <c r="AE159" s="30">
        <v>0</v>
      </c>
      <c r="AF159" s="27">
        <f t="shared" si="97"/>
        <v>10867.75</v>
      </c>
    </row>
    <row r="160" spans="1:32" s="1" customFormat="1" x14ac:dyDescent="0.25">
      <c r="A160" s="22"/>
      <c r="B160" s="71" t="s">
        <v>57</v>
      </c>
      <c r="C160" s="45"/>
      <c r="D160" s="57"/>
      <c r="E160" s="29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  <c r="O160" s="101">
        <v>0</v>
      </c>
      <c r="P160" s="30">
        <v>0</v>
      </c>
      <c r="Q160" s="27">
        <f t="shared" si="95"/>
        <v>0</v>
      </c>
      <c r="T160" s="29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0">
        <v>0</v>
      </c>
      <c r="AB160" s="30">
        <v>0</v>
      </c>
      <c r="AC160" s="30">
        <v>0</v>
      </c>
      <c r="AD160" s="30">
        <v>0</v>
      </c>
      <c r="AE160" s="30">
        <v>0</v>
      </c>
      <c r="AF160" s="27">
        <f t="shared" si="97"/>
        <v>0</v>
      </c>
    </row>
    <row r="161" spans="1:32" s="1" customFormat="1" x14ac:dyDescent="0.25">
      <c r="A161" s="22"/>
      <c r="B161" s="71" t="s">
        <v>58</v>
      </c>
      <c r="C161" s="45"/>
      <c r="D161" s="57"/>
      <c r="E161" s="30">
        <f>(E39+E42)*0.728</f>
        <v>0</v>
      </c>
      <c r="F161" s="30">
        <f>(F39+F42)*0.728</f>
        <v>0</v>
      </c>
      <c r="G161" s="30">
        <f>(G39+G42)*0.728</f>
        <v>0</v>
      </c>
      <c r="H161" s="30">
        <f>(H39+H42)*0.728</f>
        <v>1679.9983199999999</v>
      </c>
      <c r="I161" s="30">
        <f>(I39+I42)*0.728</f>
        <v>3359.9966399999998</v>
      </c>
      <c r="J161" s="30">
        <f>(J39+J42)*0.728</f>
        <v>3359.9966399999998</v>
      </c>
      <c r="K161" s="30">
        <f>(K39+K42)*0.728</f>
        <v>3359.9966399999998</v>
      </c>
      <c r="L161" s="30">
        <f>(L39+L42)*0.728</f>
        <v>3359.9966399999998</v>
      </c>
      <c r="M161" s="30">
        <f>(M39+M42)*0.728</f>
        <v>3359.9966399999998</v>
      </c>
      <c r="N161" s="30">
        <f>(N39+N42)*0.728</f>
        <v>3359.9966399999998</v>
      </c>
      <c r="O161" s="101">
        <f>(O39+O42)*0.728</f>
        <v>6552</v>
      </c>
      <c r="P161" s="30">
        <f>(P39+P42)*0.728</f>
        <v>6384.0067199999994</v>
      </c>
      <c r="Q161" s="27">
        <f t="shared" si="95"/>
        <v>34775.984879999996</v>
      </c>
      <c r="T161" s="30">
        <f>(T39+T42)*0.728</f>
        <v>6552</v>
      </c>
      <c r="U161" s="30">
        <f>(U39+U42)*0.728</f>
        <v>15166.666666666666</v>
      </c>
      <c r="V161" s="30">
        <f>(V39+V42)*0.728</f>
        <v>43376.666666666664</v>
      </c>
      <c r="W161" s="30">
        <f>(W39+W42)*0.728</f>
        <v>43376.666666666664</v>
      </c>
      <c r="X161" s="30">
        <f>(X39+X42)*0.728</f>
        <v>43376.666666666664</v>
      </c>
      <c r="Y161" s="30">
        <f>(Y39+Y42)*0.728</f>
        <v>43376.666666666664</v>
      </c>
      <c r="Z161" s="30">
        <f>(Z39+Z42)*0.728</f>
        <v>43376.666666666664</v>
      </c>
      <c r="AA161" s="30">
        <f>(AA39+AA42)*0.728</f>
        <v>43376.666666666664</v>
      </c>
      <c r="AB161" s="30">
        <f>(AB39+AB42)*0.728</f>
        <v>43376.666666666664</v>
      </c>
      <c r="AC161" s="30">
        <f>(AC39+AC42)*0.728</f>
        <v>43376.666666666664</v>
      </c>
      <c r="AD161" s="30">
        <f>(AD39+AD42)*0.728</f>
        <v>43376.666666666664</v>
      </c>
      <c r="AE161" s="30">
        <f>(AE39+AE42)*0.728</f>
        <v>43376.666666666664</v>
      </c>
      <c r="AF161" s="27">
        <f t="shared" si="97"/>
        <v>455485.33333333337</v>
      </c>
    </row>
    <row r="162" spans="1:32" s="1" customFormat="1" x14ac:dyDescent="0.25">
      <c r="A162" s="22"/>
      <c r="B162" s="71" t="s">
        <v>113</v>
      </c>
      <c r="C162" s="45"/>
      <c r="D162" s="57"/>
      <c r="E162" s="29"/>
      <c r="F162" s="30"/>
      <c r="G162" s="30"/>
      <c r="H162" s="30"/>
      <c r="I162" s="30">
        <v>100000</v>
      </c>
      <c r="J162" s="30"/>
      <c r="K162" s="30"/>
      <c r="L162" s="30"/>
      <c r="M162" s="30"/>
      <c r="N162" s="30"/>
      <c r="O162" s="101"/>
      <c r="P162" s="30"/>
      <c r="Q162" s="27">
        <f t="shared" si="95"/>
        <v>100000</v>
      </c>
      <c r="T162" s="29"/>
      <c r="U162" s="30"/>
      <c r="V162" s="30"/>
      <c r="W162" s="30"/>
      <c r="X162" s="30">
        <v>100000</v>
      </c>
      <c r="Y162" s="30"/>
      <c r="Z162" s="30"/>
      <c r="AA162" s="30"/>
      <c r="AB162" s="30"/>
      <c r="AC162" s="30"/>
      <c r="AD162" s="30"/>
      <c r="AE162" s="30"/>
      <c r="AF162" s="27">
        <f t="shared" si="97"/>
        <v>100000</v>
      </c>
    </row>
    <row r="163" spans="1:32" s="1" customFormat="1" x14ac:dyDescent="0.25">
      <c r="A163" s="22"/>
      <c r="B163" s="71"/>
      <c r="C163" s="45"/>
      <c r="D163" s="57"/>
      <c r="E163" s="29"/>
      <c r="F163" s="30"/>
      <c r="G163" s="30"/>
      <c r="H163" s="30"/>
      <c r="I163" s="30"/>
      <c r="J163" s="30"/>
      <c r="K163" s="30"/>
      <c r="L163" s="30"/>
      <c r="M163" s="30"/>
      <c r="N163" s="30"/>
      <c r="O163" s="101"/>
      <c r="P163" s="30"/>
      <c r="Q163" s="27">
        <f t="shared" si="95"/>
        <v>0</v>
      </c>
      <c r="T163" s="29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27">
        <f t="shared" si="97"/>
        <v>0</v>
      </c>
    </row>
    <row r="164" spans="1:32" s="1" customFormat="1" x14ac:dyDescent="0.25">
      <c r="A164" s="22"/>
      <c r="B164" s="71"/>
      <c r="C164" s="45"/>
      <c r="D164" s="57"/>
      <c r="E164" s="29"/>
      <c r="F164" s="30"/>
      <c r="G164" s="30"/>
      <c r="H164" s="30"/>
      <c r="I164" s="30"/>
      <c r="J164" s="30"/>
      <c r="K164" s="30"/>
      <c r="L164" s="30"/>
      <c r="M164" s="30"/>
      <c r="N164" s="30"/>
      <c r="O164" s="101"/>
      <c r="P164" s="30"/>
      <c r="Q164" s="27">
        <f t="shared" si="95"/>
        <v>0</v>
      </c>
      <c r="T164" s="29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27">
        <f t="shared" si="97"/>
        <v>0</v>
      </c>
    </row>
    <row r="165" spans="1:32" s="1" customFormat="1" x14ac:dyDescent="0.25">
      <c r="A165" s="22"/>
      <c r="B165" s="71"/>
      <c r="C165" s="45"/>
      <c r="D165" s="57"/>
      <c r="E165" s="81"/>
      <c r="F165" s="30"/>
      <c r="G165" s="30"/>
      <c r="H165" s="30"/>
      <c r="I165" s="30"/>
      <c r="J165" s="30"/>
      <c r="K165" s="30"/>
      <c r="L165" s="30"/>
      <c r="M165" s="30"/>
      <c r="N165" s="30"/>
      <c r="O165" s="101"/>
      <c r="P165" s="30"/>
      <c r="Q165" s="27">
        <f t="shared" si="95"/>
        <v>0</v>
      </c>
      <c r="T165" s="81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27">
        <f t="shared" si="97"/>
        <v>0</v>
      </c>
    </row>
    <row r="166" spans="1:32" s="1" customFormat="1" x14ac:dyDescent="0.25">
      <c r="A166" s="22"/>
      <c r="B166" s="71"/>
      <c r="C166" s="45"/>
      <c r="D166" s="57"/>
      <c r="E166" s="29"/>
      <c r="F166" s="30"/>
      <c r="G166" s="30"/>
      <c r="H166" s="30"/>
      <c r="I166" s="30"/>
      <c r="J166" s="30"/>
      <c r="K166" s="30"/>
      <c r="L166" s="30"/>
      <c r="M166" s="30"/>
      <c r="N166" s="30"/>
      <c r="O166" s="101"/>
      <c r="P166" s="30"/>
      <c r="Q166" s="27">
        <f t="shared" si="95"/>
        <v>0</v>
      </c>
      <c r="T166" s="29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27">
        <f t="shared" si="97"/>
        <v>0</v>
      </c>
    </row>
    <row r="167" spans="1:32" s="1" customFormat="1" x14ac:dyDescent="0.25">
      <c r="A167" s="22"/>
      <c r="B167" s="71"/>
      <c r="C167" s="45"/>
      <c r="D167" s="57"/>
      <c r="E167" s="29"/>
      <c r="F167" s="30"/>
      <c r="G167" s="30"/>
      <c r="H167" s="30"/>
      <c r="I167" s="30"/>
      <c r="J167" s="30"/>
      <c r="K167" s="30"/>
      <c r="L167" s="30"/>
      <c r="M167" s="30"/>
      <c r="N167" s="30"/>
      <c r="O167" s="101"/>
      <c r="P167" s="80"/>
      <c r="Q167" s="27">
        <f t="shared" si="95"/>
        <v>0</v>
      </c>
      <c r="T167" s="29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80"/>
      <c r="AF167" s="27">
        <f t="shared" si="97"/>
        <v>0</v>
      </c>
    </row>
    <row r="168" spans="1:32" s="1" customFormat="1" x14ac:dyDescent="0.25">
      <c r="A168" s="22"/>
      <c r="B168" s="71" t="s">
        <v>59</v>
      </c>
      <c r="C168" s="45"/>
      <c r="D168" s="57"/>
      <c r="E168" s="37"/>
      <c r="F168" s="38"/>
      <c r="G168" s="38"/>
      <c r="H168" s="38">
        <v>1443</v>
      </c>
      <c r="I168" s="38">
        <v>606</v>
      </c>
      <c r="J168" s="38">
        <v>780</v>
      </c>
      <c r="K168" s="38">
        <v>437</v>
      </c>
      <c r="L168" s="38">
        <v>425</v>
      </c>
      <c r="M168" s="38">
        <v>-1855</v>
      </c>
      <c r="N168" s="38">
        <v>637</v>
      </c>
      <c r="O168" s="100">
        <v>-1121</v>
      </c>
      <c r="P168" s="38"/>
      <c r="Q168" s="27">
        <f t="shared" ref="Q168" si="100">SUM(E168:P168)</f>
        <v>1352</v>
      </c>
      <c r="T168" s="37"/>
      <c r="U168" s="38"/>
      <c r="V168" s="38"/>
      <c r="W168" s="38">
        <v>1443</v>
      </c>
      <c r="X168" s="38">
        <v>606</v>
      </c>
      <c r="Y168" s="38">
        <v>780</v>
      </c>
      <c r="Z168" s="38">
        <v>437</v>
      </c>
      <c r="AA168" s="38">
        <v>425</v>
      </c>
      <c r="AB168" s="38">
        <v>-1855</v>
      </c>
      <c r="AC168" s="38">
        <v>637</v>
      </c>
      <c r="AD168" s="38">
        <v>-1121</v>
      </c>
      <c r="AE168" s="38"/>
      <c r="AF168" s="27">
        <f t="shared" ref="AF168" si="101">SUM(T168:AE168)</f>
        <v>1352</v>
      </c>
    </row>
    <row r="169" spans="1:32" x14ac:dyDescent="0.25">
      <c r="B169" s="71"/>
      <c r="D169" s="39"/>
      <c r="E169" s="37"/>
      <c r="F169" s="54"/>
      <c r="G169" s="54"/>
      <c r="H169" s="54"/>
      <c r="I169" s="54"/>
      <c r="J169" s="54"/>
      <c r="K169" s="54"/>
      <c r="L169" s="54"/>
      <c r="M169" s="54"/>
      <c r="N169" s="54"/>
      <c r="O169" s="104"/>
      <c r="P169" s="82"/>
      <c r="Q169" s="27"/>
      <c r="T169" s="37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82"/>
      <c r="AF169" s="27"/>
    </row>
    <row r="170" spans="1:32" s="1" customFormat="1" x14ac:dyDescent="0.25">
      <c r="A170" s="4"/>
      <c r="B170" s="49" t="s">
        <v>60</v>
      </c>
      <c r="C170" s="49"/>
      <c r="D170" s="53">
        <f t="shared" ref="D170:Q170" si="102">SUM(D150:D169)</f>
        <v>0</v>
      </c>
      <c r="E170" s="51">
        <f t="shared" si="102"/>
        <v>0</v>
      </c>
      <c r="F170" s="52">
        <f t="shared" si="102"/>
        <v>0</v>
      </c>
      <c r="G170" s="52">
        <f t="shared" si="102"/>
        <v>0</v>
      </c>
      <c r="H170" s="52">
        <f t="shared" si="102"/>
        <v>140622.99832000001</v>
      </c>
      <c r="I170" s="52">
        <f t="shared" si="102"/>
        <v>359159.83663999999</v>
      </c>
      <c r="J170" s="52">
        <f t="shared" si="102"/>
        <v>500564.53663999995</v>
      </c>
      <c r="K170" s="52">
        <f t="shared" si="102"/>
        <v>411009.80664000002</v>
      </c>
      <c r="L170" s="52">
        <f t="shared" si="102"/>
        <v>174646.94663999998</v>
      </c>
      <c r="M170" s="55">
        <f t="shared" si="102"/>
        <v>471873.99663999997</v>
      </c>
      <c r="N170" s="52">
        <f t="shared" si="102"/>
        <v>76614.246639999998</v>
      </c>
      <c r="O170" s="103">
        <f t="shared" si="102"/>
        <v>309283.88999999996</v>
      </c>
      <c r="P170" s="52">
        <f t="shared" si="102"/>
        <v>257436.00672</v>
      </c>
      <c r="Q170" s="53">
        <f t="shared" si="102"/>
        <v>2701212.2648799997</v>
      </c>
      <c r="T170" s="51">
        <f t="shared" ref="T170:AF170" si="103">SUM(T150:T169)</f>
        <v>15652</v>
      </c>
      <c r="U170" s="52">
        <f t="shared" si="103"/>
        <v>45316.287878787873</v>
      </c>
      <c r="V170" s="52">
        <f t="shared" si="103"/>
        <v>173079.88636363635</v>
      </c>
      <c r="W170" s="52">
        <f t="shared" si="103"/>
        <v>115467.39393939395</v>
      </c>
      <c r="X170" s="52">
        <f t="shared" si="103"/>
        <v>173549.33333333334</v>
      </c>
      <c r="Y170" s="52">
        <f t="shared" si="103"/>
        <v>70673.333333333343</v>
      </c>
      <c r="Z170" s="52">
        <f t="shared" si="103"/>
        <v>74919.083333333343</v>
      </c>
      <c r="AA170" s="52">
        <f t="shared" si="103"/>
        <v>73318.333333333343</v>
      </c>
      <c r="AB170" s="52">
        <f t="shared" si="103"/>
        <v>71038.333333333343</v>
      </c>
      <c r="AC170" s="52">
        <f t="shared" si="103"/>
        <v>74742.333333333343</v>
      </c>
      <c r="AD170" s="52">
        <f t="shared" si="103"/>
        <v>71772.333333333343</v>
      </c>
      <c r="AE170" s="52">
        <f t="shared" si="103"/>
        <v>78143.333333333343</v>
      </c>
      <c r="AF170" s="53">
        <f t="shared" si="103"/>
        <v>1037671.9848484849</v>
      </c>
    </row>
    <row r="171" spans="1:32" x14ac:dyDescent="0.25">
      <c r="B171" s="71"/>
      <c r="D171" s="28"/>
      <c r="E171" s="37"/>
      <c r="F171" s="38"/>
      <c r="G171" s="38"/>
      <c r="H171" s="38"/>
      <c r="I171" s="38"/>
      <c r="J171" s="38"/>
      <c r="K171" s="38"/>
      <c r="L171" s="38"/>
      <c r="M171" s="38"/>
      <c r="N171" s="38"/>
      <c r="O171" s="100"/>
      <c r="P171" s="38"/>
      <c r="Q171" s="31"/>
      <c r="T171" s="3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1"/>
    </row>
    <row r="172" spans="1:32" ht="13.8" thickBot="1" x14ac:dyDescent="0.3">
      <c r="B172" s="83" t="s">
        <v>61</v>
      </c>
      <c r="C172" s="83"/>
      <c r="D172" s="34">
        <v>0</v>
      </c>
      <c r="E172" s="35">
        <f t="shared" ref="E172:Q172" si="104">+E148-E170</f>
        <v>0</v>
      </c>
      <c r="F172" s="36">
        <f t="shared" si="104"/>
        <v>0</v>
      </c>
      <c r="G172" s="36">
        <f t="shared" si="104"/>
        <v>0</v>
      </c>
      <c r="H172" s="36">
        <f t="shared" si="104"/>
        <v>959377.00167999999</v>
      </c>
      <c r="I172" s="36">
        <f t="shared" si="104"/>
        <v>601417.45504000003</v>
      </c>
      <c r="J172" s="36">
        <f t="shared" si="104"/>
        <v>541549.06840000011</v>
      </c>
      <c r="K172" s="36">
        <f t="shared" si="104"/>
        <v>791725.81175999995</v>
      </c>
      <c r="L172" s="36">
        <f t="shared" si="104"/>
        <v>618293.11511999997</v>
      </c>
      <c r="M172" s="36">
        <f t="shared" si="104"/>
        <v>918215.11847999995</v>
      </c>
      <c r="N172" s="36">
        <f t="shared" si="104"/>
        <v>843717.33183999988</v>
      </c>
      <c r="O172" s="105">
        <f t="shared" si="104"/>
        <v>536359.99184000003</v>
      </c>
      <c r="P172" s="36">
        <f t="shared" si="104"/>
        <v>1060728.52510776</v>
      </c>
      <c r="Q172" s="34">
        <f t="shared" si="104"/>
        <v>1060728.5251077604</v>
      </c>
      <c r="T172" s="35">
        <f>+T148-T170</f>
        <v>1045076.52510776</v>
      </c>
      <c r="U172" s="36">
        <f t="shared" ref="U172:AF172" si="105">+U148-U170</f>
        <v>1096010.2372289721</v>
      </c>
      <c r="V172" s="36">
        <f t="shared" si="105"/>
        <v>966472.01753200253</v>
      </c>
      <c r="W172" s="36">
        <f t="shared" si="105"/>
        <v>1007445.7063118714</v>
      </c>
      <c r="X172" s="36">
        <f t="shared" si="105"/>
        <v>878949.20820467256</v>
      </c>
      <c r="Y172" s="36">
        <f t="shared" si="105"/>
        <v>963135.96535031288</v>
      </c>
      <c r="Z172" s="36">
        <f t="shared" si="105"/>
        <v>933203.25263167161</v>
      </c>
      <c r="AA172" s="36">
        <f t="shared" si="105"/>
        <v>1289826.3908439525</v>
      </c>
      <c r="AB172" s="36">
        <f t="shared" si="105"/>
        <v>1264264.4637635518</v>
      </c>
      <c r="AC172" s="36">
        <f t="shared" si="105"/>
        <v>1234960.1937925306</v>
      </c>
      <c r="AD172" s="36">
        <f t="shared" si="105"/>
        <v>1318581.9674165528</v>
      </c>
      <c r="AE172" s="36">
        <f t="shared" si="105"/>
        <v>1285958.1737010111</v>
      </c>
      <c r="AF172" s="34">
        <f t="shared" si="105"/>
        <v>1285958.1737010102</v>
      </c>
    </row>
    <row r="173" spans="1:32" s="88" customFormat="1" x14ac:dyDescent="0.25">
      <c r="A173" s="84"/>
      <c r="B173" s="85"/>
      <c r="C173" s="85"/>
      <c r="D173" s="27"/>
      <c r="E173" s="86"/>
      <c r="F173" s="87"/>
      <c r="G173" s="87"/>
      <c r="H173" s="87"/>
      <c r="I173" s="87"/>
      <c r="J173" s="87"/>
      <c r="K173" s="87"/>
      <c r="L173" s="87"/>
      <c r="M173" s="87"/>
      <c r="N173" s="87"/>
      <c r="O173" s="110"/>
      <c r="P173" s="87"/>
      <c r="Q173" s="27"/>
      <c r="T173" s="86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27"/>
    </row>
    <row r="174" spans="1:32" x14ac:dyDescent="0.25">
      <c r="B174" s="71" t="s">
        <v>110</v>
      </c>
      <c r="D174" s="28">
        <v>0</v>
      </c>
      <c r="E174" s="37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100">
        <v>0</v>
      </c>
      <c r="P174" s="38">
        <v>0</v>
      </c>
      <c r="Q174" s="31">
        <f>+P174</f>
        <v>0</v>
      </c>
      <c r="T174" s="37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  <c r="AF174" s="31">
        <f>+AE174</f>
        <v>0</v>
      </c>
    </row>
    <row r="175" spans="1:32" x14ac:dyDescent="0.25">
      <c r="B175" s="71"/>
      <c r="D175" s="28"/>
      <c r="E175" s="37"/>
      <c r="F175" s="38"/>
      <c r="G175" s="38"/>
      <c r="H175" s="38"/>
      <c r="I175" s="38"/>
      <c r="J175" s="38"/>
      <c r="K175" s="38"/>
      <c r="L175" s="38"/>
      <c r="M175" s="38"/>
      <c r="N175" s="38"/>
      <c r="O175" s="100"/>
      <c r="P175" s="38"/>
      <c r="Q175" s="31"/>
      <c r="T175" s="3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1"/>
    </row>
    <row r="176" spans="1:32" ht="13.8" thickBot="1" x14ac:dyDescent="0.3">
      <c r="B176" s="89" t="s">
        <v>62</v>
      </c>
      <c r="C176" s="89"/>
      <c r="D176" s="34">
        <f t="shared" ref="D176:E176" si="106">+D172+D174</f>
        <v>0</v>
      </c>
      <c r="E176" s="35">
        <f t="shared" si="106"/>
        <v>0</v>
      </c>
      <c r="F176" s="36">
        <f>+F172+F174</f>
        <v>0</v>
      </c>
      <c r="G176" s="36">
        <f t="shared" ref="G176:Q176" si="107">+G172+G174</f>
        <v>0</v>
      </c>
      <c r="H176" s="36">
        <f t="shared" si="107"/>
        <v>959377.00167999999</v>
      </c>
      <c r="I176" s="36">
        <f t="shared" si="107"/>
        <v>601417.45504000003</v>
      </c>
      <c r="J176" s="36">
        <f t="shared" si="107"/>
        <v>541549.06840000011</v>
      </c>
      <c r="K176" s="36">
        <f t="shared" si="107"/>
        <v>791725.81175999995</v>
      </c>
      <c r="L176" s="36">
        <f t="shared" si="107"/>
        <v>618293.11511999997</v>
      </c>
      <c r="M176" s="36">
        <f t="shared" si="107"/>
        <v>918215.11847999995</v>
      </c>
      <c r="N176" s="36">
        <f t="shared" si="107"/>
        <v>843717.33183999988</v>
      </c>
      <c r="O176" s="105">
        <f t="shared" si="107"/>
        <v>536359.99184000003</v>
      </c>
      <c r="P176" s="36">
        <f t="shared" si="107"/>
        <v>1060728.52510776</v>
      </c>
      <c r="Q176" s="34">
        <f t="shared" si="107"/>
        <v>1060728.5251077604</v>
      </c>
      <c r="T176" s="35">
        <f t="shared" ref="T176" si="108">+T172+T174</f>
        <v>1045076.52510776</v>
      </c>
      <c r="U176" s="36">
        <f>+U172+U174</f>
        <v>1096010.2372289721</v>
      </c>
      <c r="V176" s="36">
        <f t="shared" ref="V176:AF176" si="109">+V172+V174</f>
        <v>966472.01753200253</v>
      </c>
      <c r="W176" s="36">
        <f t="shared" si="109"/>
        <v>1007445.7063118714</v>
      </c>
      <c r="X176" s="36">
        <f t="shared" si="109"/>
        <v>878949.20820467256</v>
      </c>
      <c r="Y176" s="36">
        <f t="shared" si="109"/>
        <v>963135.96535031288</v>
      </c>
      <c r="Z176" s="36">
        <f t="shared" si="109"/>
        <v>933203.25263167161</v>
      </c>
      <c r="AA176" s="36">
        <f t="shared" si="109"/>
        <v>1289826.3908439525</v>
      </c>
      <c r="AB176" s="36">
        <f t="shared" si="109"/>
        <v>1264264.4637635518</v>
      </c>
      <c r="AC176" s="36">
        <f t="shared" si="109"/>
        <v>1234960.1937925306</v>
      </c>
      <c r="AD176" s="36">
        <f t="shared" si="109"/>
        <v>1318581.9674165528</v>
      </c>
      <c r="AE176" s="36">
        <f t="shared" si="109"/>
        <v>1285958.1737010111</v>
      </c>
      <c r="AF176" s="34">
        <f t="shared" si="109"/>
        <v>1285958.1737010102</v>
      </c>
    </row>
    <row r="177" spans="1:32" x14ac:dyDescent="0.25">
      <c r="B177" s="71"/>
      <c r="D177" s="90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100"/>
      <c r="P177" s="38"/>
      <c r="Q177" s="90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90"/>
    </row>
    <row r="178" spans="1:32" x14ac:dyDescent="0.25">
      <c r="B178" s="71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100"/>
      <c r="P178" s="38"/>
      <c r="Q178" s="91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91"/>
    </row>
    <row r="179" spans="1:32" x14ac:dyDescent="0.25">
      <c r="B179" s="7" t="s">
        <v>66</v>
      </c>
      <c r="D179" s="38"/>
      <c r="E179" s="38">
        <v>0</v>
      </c>
      <c r="F179" s="38">
        <v>0</v>
      </c>
      <c r="G179" s="38">
        <v>0</v>
      </c>
      <c r="H179" s="38">
        <v>959377</v>
      </c>
      <c r="I179" s="38">
        <v>601417</v>
      </c>
      <c r="J179" s="38">
        <v>541549</v>
      </c>
      <c r="K179" s="38">
        <v>791726</v>
      </c>
      <c r="L179" s="38">
        <v>618293</v>
      </c>
      <c r="M179" s="38">
        <v>918215</v>
      </c>
      <c r="N179" s="38">
        <v>843717</v>
      </c>
      <c r="O179" s="100">
        <v>536360.42000000004</v>
      </c>
      <c r="P179" s="38"/>
      <c r="Q179" s="91"/>
      <c r="T179" s="38">
        <v>0</v>
      </c>
      <c r="U179" s="38">
        <v>0</v>
      </c>
      <c r="V179" s="38">
        <v>0</v>
      </c>
      <c r="W179" s="38">
        <v>959377</v>
      </c>
      <c r="X179" s="38">
        <v>601417</v>
      </c>
      <c r="Y179" s="38">
        <v>541549</v>
      </c>
      <c r="Z179" s="38">
        <v>791726</v>
      </c>
      <c r="AA179" s="38">
        <v>618293</v>
      </c>
      <c r="AB179" s="38">
        <v>918215</v>
      </c>
      <c r="AC179" s="38">
        <v>843717</v>
      </c>
      <c r="AD179" s="38">
        <v>536630</v>
      </c>
      <c r="AE179" s="38"/>
      <c r="AF179" s="91"/>
    </row>
    <row r="180" spans="1:32" x14ac:dyDescent="0.25">
      <c r="D180" s="38"/>
      <c r="E180" s="38">
        <f>+E179-E172</f>
        <v>0</v>
      </c>
      <c r="F180" s="38">
        <f>+F179-F172</f>
        <v>0</v>
      </c>
      <c r="G180" s="38">
        <f t="shared" ref="G180:L180" si="110">+G179-G172</f>
        <v>0</v>
      </c>
      <c r="H180" s="38">
        <f>+H179-H172</f>
        <v>-1.6799999866634607E-3</v>
      </c>
      <c r="I180" s="38">
        <f t="shared" si="110"/>
        <v>-0.45504000002983958</v>
      </c>
      <c r="J180" s="38">
        <f>+J179-J172</f>
        <v>-6.840000010561198E-2</v>
      </c>
      <c r="K180" s="38">
        <f>+K179-K172</f>
        <v>0.18824000004678965</v>
      </c>
      <c r="L180" s="38">
        <f t="shared" si="110"/>
        <v>-0.1151199999731034</v>
      </c>
      <c r="M180" s="38">
        <f>+M179-M172</f>
        <v>-0.11847999994643033</v>
      </c>
      <c r="N180" s="38">
        <f>+N179-N172</f>
        <v>-0.33183999988250434</v>
      </c>
      <c r="O180" s="100">
        <f t="shared" ref="O180:P180" si="111">+O179-O172</f>
        <v>0.42816000001039356</v>
      </c>
      <c r="P180" s="38">
        <f t="shared" si="111"/>
        <v>-1060728.52510776</v>
      </c>
      <c r="Q180" s="91"/>
      <c r="T180" s="38">
        <f>+T179-T172</f>
        <v>-1045076.52510776</v>
      </c>
      <c r="U180" s="38">
        <f>+U179-U172</f>
        <v>-1096010.2372289721</v>
      </c>
      <c r="V180" s="38">
        <f t="shared" ref="V180" si="112">+V179-V172</f>
        <v>-966472.01753200253</v>
      </c>
      <c r="W180" s="38">
        <f>+W179-W172</f>
        <v>-48068.706311871414</v>
      </c>
      <c r="X180" s="38">
        <f t="shared" ref="X180" si="113">+X179-X172</f>
        <v>-277532.20820467256</v>
      </c>
      <c r="Y180" s="38">
        <f>+Y179-Y172</f>
        <v>-421586.96535031288</v>
      </c>
      <c r="Z180" s="38">
        <f>+Z179-Z172</f>
        <v>-141477.25263167161</v>
      </c>
      <c r="AA180" s="38">
        <f t="shared" ref="AA180" si="114">+AA179-AA172</f>
        <v>-671533.39084395254</v>
      </c>
      <c r="AB180" s="38">
        <f>+AB179-AB172</f>
        <v>-346049.46376355179</v>
      </c>
      <c r="AC180" s="38">
        <f>+AC179-AC172</f>
        <v>-391243.19379253057</v>
      </c>
      <c r="AD180" s="38">
        <f t="shared" ref="AD180:AE180" si="115">+AD179-AD172</f>
        <v>-781951.96741655283</v>
      </c>
      <c r="AE180" s="38">
        <f t="shared" si="115"/>
        <v>-1285958.1737010111</v>
      </c>
      <c r="AF180" s="91"/>
    </row>
    <row r="181" spans="1:32" s="1" customFormat="1" x14ac:dyDescent="0.25">
      <c r="A181" s="4"/>
      <c r="B181" s="14"/>
      <c r="C181" s="14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</row>
    <row r="182" spans="1:32" x14ac:dyDescent="0.25"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</row>
  </sheetData>
  <printOptions horizontalCentered="1" gridLines="1"/>
  <pageMargins left="0.23622047244094491" right="0.23622047244094491" top="0.35433070866141736" bottom="0.35433070866141736" header="0.31496062992125984" footer="0.31496062992125984"/>
  <pageSetup paperSize="8" scale="62" fitToHeight="3" orientation="landscape" verticalDpi="300" r:id="rId1"/>
  <headerFooter alignWithMargins="0"/>
  <rowBreaks count="1" manualBreakCount="1">
    <brk id="10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F72123D3A294B8C29275C445FFAC3" ma:contentTypeVersion="16" ma:contentTypeDescription="Create a new document." ma:contentTypeScope="" ma:versionID="4bf0327d4e34ffaaf571cf9fb3f6fec0">
  <xsd:schema xmlns:xsd="http://www.w3.org/2001/XMLSchema" xmlns:xs="http://www.w3.org/2001/XMLSchema" xmlns:p="http://schemas.microsoft.com/office/2006/metadata/properties" xmlns:ns2="466c4274-75cf-479c-ba06-338d2b79467e" xmlns:ns3="157dd4f5-bc10-4db1-91fe-e66fa1d07e9d" targetNamespace="http://schemas.microsoft.com/office/2006/metadata/properties" ma:root="true" ma:fieldsID="5b3b204523af31aa0e4bb8db8fb9f72b" ns2:_="" ns3:_="">
    <xsd:import namespace="466c4274-75cf-479c-ba06-338d2b79467e"/>
    <xsd:import namespace="157dd4f5-bc10-4db1-91fe-e66fa1d07e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c4274-75cf-479c-ba06-338d2b794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809e8ef-f21c-4981-aabc-d617adea16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dd4f5-bc10-4db1-91fe-e66fa1d07e9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747044b-d816-4384-a190-c1e2619dc39d}" ma:internalName="TaxCatchAll" ma:showField="CatchAllData" ma:web="157dd4f5-bc10-4db1-91fe-e66fa1d07e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3CE435-7514-450A-859F-FD0FED30D1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DE8591-6A69-4627-A20D-F57C80374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6c4274-75cf-479c-ba06-338d2b79467e"/>
    <ds:schemaRef ds:uri="157dd4f5-bc10-4db1-91fe-e66fa1d07e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CF</vt:lpstr>
      <vt:lpstr>CF!Print_Titles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McSwan</dc:creator>
  <cp:lastModifiedBy>Isaac McSwan</cp:lastModifiedBy>
  <dcterms:created xsi:type="dcterms:W3CDTF">2023-04-27T01:05:32Z</dcterms:created>
  <dcterms:modified xsi:type="dcterms:W3CDTF">2023-06-06T04:26:54Z</dcterms:modified>
</cp:coreProperties>
</file>