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xj477\Documents\GitHub\CGE_Generator\projects\WasteCGE\data\"/>
    </mc:Choice>
  </mc:AlternateContent>
  <xr:revisionPtr revIDLastSave="0" documentId="13_ncr:1_{A9FF4518-A651-46DF-B29F-CCAE8A0A62E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emand" sheetId="9" r:id="rId1"/>
    <sheet name="supply" sheetId="11" r:id="rId2"/>
    <sheet name="values" sheetId="3" r:id="rId3"/>
    <sheet name="subsets" sheetId="5" r:id="rId4"/>
    <sheet name="testSums" sheetId="4" r:id="rId5"/>
    <sheet name="SimpleExample" sheetId="8" r:id="rId6"/>
    <sheet name="SimpleExample (2)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2" l="1"/>
  <c r="B34" i="12" s="1"/>
  <c r="W27" i="12"/>
  <c r="Y22" i="12"/>
  <c r="Y21" i="12"/>
  <c r="W12" i="12"/>
  <c r="Y29" i="12" s="1"/>
  <c r="P21" i="12"/>
  <c r="Q12" i="12"/>
  <c r="Q21" i="12" s="1"/>
  <c r="P12" i="12"/>
  <c r="P27" i="12"/>
  <c r="Q19" i="12"/>
  <c r="P19" i="12"/>
  <c r="R19" i="12"/>
  <c r="B21" i="12"/>
  <c r="B12" i="12"/>
  <c r="F11" i="9"/>
  <c r="F10" i="9"/>
  <c r="F6" i="9"/>
  <c r="F9" i="11"/>
  <c r="F10" i="11"/>
  <c r="B26" i="12"/>
  <c r="Q28" i="12"/>
  <c r="R27" i="12"/>
  <c r="S27" i="12"/>
  <c r="C49" i="12"/>
  <c r="R28" i="12"/>
  <c r="B29" i="12"/>
  <c r="B27" i="12"/>
  <c r="Z21" i="12"/>
  <c r="X5" i="12"/>
  <c r="X14" i="12"/>
  <c r="C21" i="12"/>
  <c r="W19" i="12"/>
  <c r="X19" i="12"/>
  <c r="P22" i="12"/>
  <c r="R20" i="12"/>
  <c r="P20" i="12"/>
  <c r="W14" i="12"/>
  <c r="P6" i="12"/>
  <c r="Q6" i="12"/>
  <c r="Q5" i="12"/>
  <c r="P5" i="12"/>
  <c r="Q4" i="12"/>
  <c r="P4" i="12"/>
  <c r="J51" i="12"/>
  <c r="J50" i="12"/>
  <c r="J49" i="12"/>
  <c r="W34" i="12"/>
  <c r="X34" i="12" s="1"/>
  <c r="L22" i="12"/>
  <c r="K21" i="12"/>
  <c r="L20" i="12"/>
  <c r="K20" i="12"/>
  <c r="J20" i="12"/>
  <c r="I20" i="12"/>
  <c r="E20" i="12"/>
  <c r="D20" i="12"/>
  <c r="C20" i="12"/>
  <c r="B20" i="12"/>
  <c r="L19" i="12"/>
  <c r="K19" i="12"/>
  <c r="J19" i="12"/>
  <c r="I19" i="12"/>
  <c r="E19" i="12"/>
  <c r="D19" i="12"/>
  <c r="C19" i="12"/>
  <c r="B19" i="12"/>
  <c r="F19" i="12" s="1"/>
  <c r="P13" i="12"/>
  <c r="C13" i="12"/>
  <c r="C22" i="12" s="1"/>
  <c r="B13" i="12"/>
  <c r="B22" i="12" s="1"/>
  <c r="C12" i="12"/>
  <c r="B28" i="12" l="1"/>
  <c r="Q20" i="12"/>
  <c r="W6" i="12"/>
  <c r="Q13" i="12"/>
  <c r="F20" i="12"/>
  <c r="X4" i="12"/>
  <c r="X6" i="12"/>
  <c r="S29" i="12"/>
  <c r="W4" i="12"/>
  <c r="W5" i="12" s="1"/>
  <c r="W20" i="12" s="1"/>
  <c r="R30" i="12"/>
  <c r="Q22" i="12"/>
  <c r="F21" i="12"/>
  <c r="F22" i="12"/>
  <c r="D23" i="12"/>
  <c r="E23" i="12"/>
  <c r="Y34" i="12"/>
  <c r="B23" i="12"/>
  <c r="C23" i="12"/>
  <c r="W26" i="8"/>
  <c r="P26" i="8"/>
  <c r="Q26" i="8"/>
  <c r="J50" i="8"/>
  <c r="J49" i="8"/>
  <c r="J48" i="8"/>
  <c r="F18" i="8"/>
  <c r="F19" i="8"/>
  <c r="F20" i="8"/>
  <c r="F21" i="8"/>
  <c r="C48" i="8"/>
  <c r="C51" i="8"/>
  <c r="B27" i="8"/>
  <c r="B26" i="8"/>
  <c r="E22" i="8"/>
  <c r="D22" i="8"/>
  <c r="C22" i="8"/>
  <c r="B22" i="8"/>
  <c r="S28" i="8"/>
  <c r="W33" i="8"/>
  <c r="X33" i="8" s="1"/>
  <c r="B25" i="8"/>
  <c r="S27" i="8"/>
  <c r="R27" i="8"/>
  <c r="Q27" i="8"/>
  <c r="P27" i="8"/>
  <c r="S26" i="8"/>
  <c r="R26" i="8"/>
  <c r="Z19" i="8"/>
  <c r="Y19" i="8"/>
  <c r="Z18" i="8"/>
  <c r="Y18" i="8"/>
  <c r="B12" i="8"/>
  <c r="B20" i="8" s="1"/>
  <c r="Q13" i="8"/>
  <c r="Q21" i="8" s="1"/>
  <c r="P13" i="8"/>
  <c r="P21" i="8" s="1"/>
  <c r="B28" i="8" s="1"/>
  <c r="Q12" i="8"/>
  <c r="Q20" i="8" s="1"/>
  <c r="P12" i="8"/>
  <c r="P20" i="8" s="1"/>
  <c r="Z6" i="8"/>
  <c r="Z13" i="8" s="1"/>
  <c r="Y6" i="8"/>
  <c r="Y12" i="8" s="1"/>
  <c r="X4" i="8"/>
  <c r="X5" i="8" s="1"/>
  <c r="X13" i="8" s="1"/>
  <c r="Z21" i="8" s="1"/>
  <c r="W4" i="8"/>
  <c r="W5" i="8" s="1"/>
  <c r="W19" i="8" s="1"/>
  <c r="L21" i="8"/>
  <c r="K20" i="8"/>
  <c r="E19" i="8"/>
  <c r="D19" i="8"/>
  <c r="C19" i="8"/>
  <c r="B19" i="8"/>
  <c r="E18" i="8"/>
  <c r="D18" i="8"/>
  <c r="C18" i="8"/>
  <c r="B18" i="8"/>
  <c r="L19" i="8"/>
  <c r="K19" i="8"/>
  <c r="J19" i="8"/>
  <c r="C49" i="8" s="1"/>
  <c r="I19" i="8"/>
  <c r="L18" i="8"/>
  <c r="K18" i="8"/>
  <c r="J18" i="8"/>
  <c r="I18" i="8"/>
  <c r="C13" i="8"/>
  <c r="C21" i="8" s="1"/>
  <c r="B13" i="8"/>
  <c r="B21" i="8" s="1"/>
  <c r="C12" i="8"/>
  <c r="C20" i="8" s="1"/>
  <c r="C6" i="4"/>
  <c r="C7" i="4"/>
  <c r="C5" i="4"/>
  <c r="C4" i="4"/>
  <c r="C3" i="4"/>
  <c r="C2" i="4"/>
  <c r="B5" i="4"/>
  <c r="B4" i="4"/>
  <c r="B3" i="4"/>
  <c r="B2" i="4"/>
  <c r="S20" i="12" l="1"/>
  <c r="S19" i="12"/>
  <c r="Q27" i="12"/>
  <c r="X12" i="12"/>
  <c r="Z27" i="12" s="1"/>
  <c r="S30" i="12"/>
  <c r="P29" i="12"/>
  <c r="Q29" i="12"/>
  <c r="R29" i="12"/>
  <c r="P30" i="12"/>
  <c r="W28" i="12"/>
  <c r="Q30" i="12"/>
  <c r="W13" i="12"/>
  <c r="T30" i="12"/>
  <c r="X20" i="12"/>
  <c r="X13" i="12"/>
  <c r="Z22" i="12" s="1"/>
  <c r="Z30" i="12" s="1"/>
  <c r="Y33" i="8"/>
  <c r="T27" i="8"/>
  <c r="P29" i="8"/>
  <c r="Q28" i="8"/>
  <c r="X19" i="8"/>
  <c r="X27" i="8" s="1"/>
  <c r="X12" i="8"/>
  <c r="Z20" i="8" s="1"/>
  <c r="Z28" i="8" s="1"/>
  <c r="T26" i="8"/>
  <c r="W18" i="8"/>
  <c r="W27" i="8" s="1"/>
  <c r="W13" i="8"/>
  <c r="Y21" i="8" s="1"/>
  <c r="X18" i="8"/>
  <c r="Q29" i="8"/>
  <c r="W12" i="8"/>
  <c r="Y20" i="8" s="1"/>
  <c r="C50" i="8" s="1"/>
  <c r="R29" i="8"/>
  <c r="S29" i="8"/>
  <c r="P28" i="8"/>
  <c r="Z12" i="8"/>
  <c r="R28" i="8"/>
  <c r="T29" i="12" l="1"/>
  <c r="T27" i="12"/>
  <c r="S28" i="12"/>
  <c r="P28" i="12"/>
  <c r="W30" i="12"/>
  <c r="W31" i="12"/>
  <c r="W29" i="12"/>
  <c r="Z28" i="12"/>
  <c r="Y27" i="12"/>
  <c r="Y28" i="12"/>
  <c r="Y30" i="12"/>
  <c r="C51" i="12"/>
  <c r="X28" i="12"/>
  <c r="X29" i="12"/>
  <c r="C50" i="12"/>
  <c r="X27" i="12"/>
  <c r="X30" i="12"/>
  <c r="Z29" i="12"/>
  <c r="C52" i="12"/>
  <c r="Z26" i="8"/>
  <c r="T29" i="8"/>
  <c r="Y29" i="8"/>
  <c r="T28" i="8"/>
  <c r="Z29" i="8"/>
  <c r="S33" i="8" s="1"/>
  <c r="E33" i="8" s="1"/>
  <c r="Z27" i="8"/>
  <c r="Z30" i="8" s="1"/>
  <c r="Y28" i="8"/>
  <c r="R35" i="8" s="1"/>
  <c r="D35" i="8" s="1"/>
  <c r="Y26" i="8"/>
  <c r="W28" i="8"/>
  <c r="W29" i="8"/>
  <c r="S35" i="8" s="1"/>
  <c r="E35" i="8" s="1"/>
  <c r="Y27" i="8"/>
  <c r="Q34" i="8" s="1"/>
  <c r="X28" i="8"/>
  <c r="R36" i="8" s="1"/>
  <c r="D36" i="8" s="1"/>
  <c r="X26" i="8"/>
  <c r="P36" i="8" s="1"/>
  <c r="B36" i="8" s="1"/>
  <c r="X29" i="8"/>
  <c r="T28" i="12" l="1"/>
  <c r="Y31" i="12"/>
  <c r="Z31" i="12"/>
  <c r="S35" i="12"/>
  <c r="E35" i="12" s="1"/>
  <c r="E44" i="12" s="1"/>
  <c r="S36" i="12"/>
  <c r="E36" i="12" s="1"/>
  <c r="S34" i="12"/>
  <c r="E34" i="12" s="1"/>
  <c r="S37" i="12"/>
  <c r="E37" i="12" s="1"/>
  <c r="X31" i="12"/>
  <c r="P35" i="12"/>
  <c r="P37" i="12"/>
  <c r="P36" i="12"/>
  <c r="Q34" i="12"/>
  <c r="C34" i="12" s="1"/>
  <c r="Q37" i="12"/>
  <c r="C37" i="12" s="1"/>
  <c r="Q36" i="12"/>
  <c r="C36" i="12" s="1"/>
  <c r="Q35" i="12"/>
  <c r="C35" i="12" s="1"/>
  <c r="C44" i="12" s="1"/>
  <c r="R35" i="12"/>
  <c r="D35" i="12" s="1"/>
  <c r="D44" i="12" s="1"/>
  <c r="R34" i="12"/>
  <c r="D34" i="12" s="1"/>
  <c r="R37" i="12"/>
  <c r="D37" i="12" s="1"/>
  <c r="R36" i="12"/>
  <c r="D36" i="12" s="1"/>
  <c r="C34" i="8"/>
  <c r="C43" i="8" s="1"/>
  <c r="D44" i="8"/>
  <c r="E42" i="8"/>
  <c r="Q36" i="8"/>
  <c r="C36" i="8" s="1"/>
  <c r="R33" i="8"/>
  <c r="D33" i="8" s="1"/>
  <c r="R34" i="8"/>
  <c r="D34" i="8" s="1"/>
  <c r="D43" i="8" s="1"/>
  <c r="Q35" i="8"/>
  <c r="C35" i="8" s="1"/>
  <c r="S36" i="8"/>
  <c r="E36" i="8" s="1"/>
  <c r="E44" i="8" s="1"/>
  <c r="P33" i="8"/>
  <c r="B33" i="8" s="1"/>
  <c r="P34" i="8"/>
  <c r="B34" i="8" s="1"/>
  <c r="Q33" i="8"/>
  <c r="C33" i="8" s="1"/>
  <c r="S34" i="8"/>
  <c r="E34" i="8" s="1"/>
  <c r="E43" i="8" s="1"/>
  <c r="P35" i="8"/>
  <c r="X30" i="8"/>
  <c r="W30" i="8"/>
  <c r="Y30" i="8"/>
  <c r="B35" i="12" l="1"/>
  <c r="F35" i="12" s="1"/>
  <c r="B36" i="12"/>
  <c r="B37" i="12"/>
  <c r="F37" i="12" s="1"/>
  <c r="F34" i="12"/>
  <c r="E45" i="12"/>
  <c r="C45" i="12"/>
  <c r="D38" i="12"/>
  <c r="D43" i="12"/>
  <c r="B44" i="12"/>
  <c r="F44" i="12" s="1"/>
  <c r="I50" i="12" s="1"/>
  <c r="E43" i="12"/>
  <c r="E38" i="12"/>
  <c r="C38" i="12"/>
  <c r="C43" i="12"/>
  <c r="D45" i="12"/>
  <c r="B35" i="8"/>
  <c r="B44" i="8" s="1"/>
  <c r="C44" i="8"/>
  <c r="F36" i="8"/>
  <c r="C42" i="8"/>
  <c r="C37" i="8"/>
  <c r="E37" i="8"/>
  <c r="B43" i="8"/>
  <c r="F43" i="8" s="1"/>
  <c r="I49" i="8" s="1"/>
  <c r="F34" i="8"/>
  <c r="B42" i="8"/>
  <c r="F33" i="8"/>
  <c r="E45" i="8"/>
  <c r="B51" i="8" s="1"/>
  <c r="D42" i="8"/>
  <c r="D45" i="8" s="1"/>
  <c r="B50" i="8" s="1"/>
  <c r="D37" i="8"/>
  <c r="B43" i="12" l="1"/>
  <c r="F43" i="12" s="1"/>
  <c r="I49" i="12" s="1"/>
  <c r="B45" i="12"/>
  <c r="F36" i="12"/>
  <c r="B38" i="12"/>
  <c r="C46" i="12"/>
  <c r="B50" i="12" s="1"/>
  <c r="E46" i="12"/>
  <c r="B52" i="12" s="1"/>
  <c r="D46" i="12"/>
  <c r="B51" i="12" s="1"/>
  <c r="B45" i="8"/>
  <c r="B48" i="8" s="1"/>
  <c r="F35" i="8"/>
  <c r="B37" i="8"/>
  <c r="F44" i="8"/>
  <c r="I50" i="8" s="1"/>
  <c r="C45" i="8"/>
  <c r="B49" i="8" s="1"/>
  <c r="F42" i="8"/>
  <c r="I48" i="8" s="1"/>
  <c r="B46" i="12" l="1"/>
  <c r="B49" i="12" s="1"/>
  <c r="F45" i="12"/>
  <c r="I51" i="12" s="1"/>
</calcChain>
</file>

<file path=xl/sharedStrings.xml><?xml version="1.0" encoding="utf-8"?>
<sst xmlns="http://schemas.openxmlformats.org/spreadsheetml/2006/main" count="524" uniqueCount="79">
  <si>
    <t>vS/t</t>
  </si>
  <si>
    <t>vS/s</t>
  </si>
  <si>
    <t>vS/n</t>
  </si>
  <si>
    <t>agg0</t>
  </si>
  <si>
    <t>agg1</t>
  </si>
  <si>
    <t>agg2</t>
  </si>
  <si>
    <t>Energy</t>
  </si>
  <si>
    <t>Waste</t>
  </si>
  <si>
    <t>vS/vS</t>
  </si>
  <si>
    <t>F</t>
  </si>
  <si>
    <t>vD/t</t>
  </si>
  <si>
    <t>vD/s</t>
  </si>
  <si>
    <t>vD/n</t>
  </si>
  <si>
    <t>vD/vD</t>
  </si>
  <si>
    <t>vS</t>
  </si>
  <si>
    <t>vD</t>
  </si>
  <si>
    <t>plastic_FW</t>
  </si>
  <si>
    <t>nOth_DW/n</t>
  </si>
  <si>
    <t>nOth_FW/n</t>
  </si>
  <si>
    <t>plastic_DW</t>
  </si>
  <si>
    <t>metal_DW</t>
  </si>
  <si>
    <t>metal_DM</t>
  </si>
  <si>
    <t>plastic_DM</t>
  </si>
  <si>
    <t>metal_FM</t>
  </si>
  <si>
    <t>nOth_DM/n</t>
  </si>
  <si>
    <t>nOth_FM/n</t>
  </si>
  <si>
    <t>s1</t>
  </si>
  <si>
    <t>s2</t>
  </si>
  <si>
    <t>s1_F</t>
  </si>
  <si>
    <t>s2_F</t>
  </si>
  <si>
    <t>vD0</t>
  </si>
  <si>
    <t>vS0</t>
  </si>
  <si>
    <t>s</t>
  </si>
  <si>
    <t>s_1</t>
  </si>
  <si>
    <t>s_2</t>
  </si>
  <si>
    <t>s_1^F</t>
  </si>
  <si>
    <t>s_2^F</t>
  </si>
  <si>
    <t>n</t>
  </si>
  <si>
    <t>vD0_full</t>
  </si>
  <si>
    <t>Domestic-to-domestic demand shares</t>
  </si>
  <si>
    <t>vS0_full</t>
  </si>
  <si>
    <t>Supply shares --&gt; diagonal</t>
  </si>
  <si>
    <t>vD_n</t>
  </si>
  <si>
    <t>metal</t>
  </si>
  <si>
    <t>plastic</t>
  </si>
  <si>
    <t>metal_F</t>
  </si>
  <si>
    <t>plastic_F</t>
  </si>
  <si>
    <t>vS_n</t>
  </si>
  <si>
    <t>mu - output intensities</t>
  </si>
  <si>
    <t>Domestic output shares:</t>
  </si>
  <si>
    <t>vS_nFull</t>
  </si>
  <si>
    <t>&lt;-- input data</t>
  </si>
  <si>
    <t>&lt;-- intermediate step</t>
  </si>
  <si>
    <t>&lt;-- Full synthetic data</t>
  </si>
  <si>
    <t>alpha - input shares</t>
  </si>
  <si>
    <t>sum</t>
  </si>
  <si>
    <t>Delta_s</t>
  </si>
  <si>
    <t>beta(s,s')</t>
  </si>
  <si>
    <t>offset table</t>
  </si>
  <si>
    <t>vtilde</t>
  </si>
  <si>
    <t>vtildeF</t>
  </si>
  <si>
    <t>Balance:</t>
  </si>
  <si>
    <t>udbud af</t>
  </si>
  <si>
    <t>efterspørgsel efter</t>
  </si>
  <si>
    <t>Sektorers samlede efterspørgsel:</t>
  </si>
  <si>
    <t>Efter justering</t>
  </si>
  <si>
    <t>Før justering</t>
  </si>
  <si>
    <t>a</t>
  </si>
  <si>
    <t>vw</t>
  </si>
  <si>
    <t>df</t>
  </si>
  <si>
    <t>V</t>
  </si>
  <si>
    <t>W</t>
  </si>
  <si>
    <t>D</t>
  </si>
  <si>
    <t>Export</t>
  </si>
  <si>
    <t>q</t>
  </si>
  <si>
    <t>v</t>
  </si>
  <si>
    <t>Import</t>
  </si>
  <si>
    <t>domestic share of supply:</t>
  </si>
  <si>
    <t>Output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</si>
</sst>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 applyNumberFormat="0" applyBorder="0" applyAlignment="0"/>
  </cellStyleXfs>
  <cellXfs count="33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 applyAlignment="1"/>
    <xf numFmtId="0" fontId="2" fillId="0" borderId="0" xfId="0" applyFont="1"/>
    <xf numFmtId="0" fontId="2" fillId="0" borderId="0" xfId="0" applyFont="1" applyBorder="1"/>
    <xf numFmtId="0" fontId="2" fillId="0" borderId="7" xfId="0" applyFont="1" applyBorder="1"/>
    <xf numFmtId="164" fontId="0" fillId="0" borderId="0" xfId="0" applyNumberFormat="1"/>
    <xf numFmtId="0" fontId="2" fillId="0" borderId="2" xfId="0" applyFont="1" applyBorder="1"/>
    <xf numFmtId="165" fontId="0" fillId="0" borderId="0" xfId="0" applyNumberFormat="1"/>
    <xf numFmtId="0" fontId="2" fillId="0" borderId="1" xfId="0" applyFont="1" applyBorder="1"/>
    <xf numFmtId="0" fontId="1" fillId="0" borderId="2" xfId="0" applyFont="1" applyBorder="1" applyAlignment="1"/>
    <xf numFmtId="0" fontId="0" fillId="0" borderId="5" xfId="0" applyBorder="1" applyAlignment="1"/>
    <xf numFmtId="0" fontId="1" fillId="0" borderId="3" xfId="0" applyFont="1" applyBorder="1" applyAlignment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691-1E80-4200-BEB2-533C1A424660}">
  <dimension ref="A1:F11"/>
  <sheetViews>
    <sheetView workbookViewId="0">
      <selection activeCell="A5" sqref="A5"/>
    </sheetView>
  </sheetViews>
  <sheetFormatPr defaultRowHeight="14.75" x14ac:dyDescent="0.75"/>
  <cols>
    <col min="2" max="2" width="10.26953125" bestFit="1" customWidth="1"/>
  </cols>
  <sheetData>
    <row r="1" spans="1:6" x14ac:dyDescent="0.75">
      <c r="A1" t="s">
        <v>32</v>
      </c>
      <c r="B1" t="s">
        <v>67</v>
      </c>
      <c r="C1" t="s">
        <v>68</v>
      </c>
      <c r="D1" t="s">
        <v>69</v>
      </c>
      <c r="E1" t="s">
        <v>74</v>
      </c>
      <c r="F1" t="s">
        <v>75</v>
      </c>
    </row>
    <row r="2" spans="1:6" x14ac:dyDescent="0.75">
      <c r="A2" t="s">
        <v>4</v>
      </c>
      <c r="B2" t="s">
        <v>43</v>
      </c>
      <c r="C2" t="s">
        <v>70</v>
      </c>
      <c r="D2" t="s">
        <v>72</v>
      </c>
      <c r="F2">
        <v>0.5</v>
      </c>
    </row>
    <row r="3" spans="1:6" x14ac:dyDescent="0.75">
      <c r="A3" t="s">
        <v>5</v>
      </c>
      <c r="B3" t="s">
        <v>43</v>
      </c>
      <c r="C3" t="s">
        <v>70</v>
      </c>
      <c r="D3" t="s">
        <v>72</v>
      </c>
      <c r="F3">
        <v>1.5</v>
      </c>
    </row>
    <row r="4" spans="1:6" x14ac:dyDescent="0.75">
      <c r="A4" t="s">
        <v>7</v>
      </c>
      <c r="B4" t="s">
        <v>44</v>
      </c>
      <c r="C4" t="s">
        <v>70</v>
      </c>
      <c r="D4" t="s">
        <v>72</v>
      </c>
      <c r="F4">
        <v>1</v>
      </c>
    </row>
    <row r="5" spans="1:6" x14ac:dyDescent="0.75">
      <c r="A5" t="s">
        <v>3</v>
      </c>
      <c r="B5" t="s">
        <v>44</v>
      </c>
      <c r="C5" t="s">
        <v>70</v>
      </c>
      <c r="D5" t="s">
        <v>72</v>
      </c>
      <c r="F5">
        <v>2</v>
      </c>
    </row>
    <row r="6" spans="1:6" x14ac:dyDescent="0.75">
      <c r="A6" t="s">
        <v>6</v>
      </c>
      <c r="B6" t="s">
        <v>44</v>
      </c>
      <c r="C6" t="s">
        <v>71</v>
      </c>
      <c r="D6" t="s">
        <v>72</v>
      </c>
      <c r="F6">
        <f>values!H8+values!H9</f>
        <v>4</v>
      </c>
    </row>
    <row r="7" spans="1:6" x14ac:dyDescent="0.75">
      <c r="A7" t="s">
        <v>6</v>
      </c>
      <c r="B7" t="s">
        <v>43</v>
      </c>
      <c r="C7" t="s">
        <v>71</v>
      </c>
      <c r="D7" t="s">
        <v>72</v>
      </c>
      <c r="F7">
        <v>5</v>
      </c>
    </row>
    <row r="8" spans="1:6" x14ac:dyDescent="0.75">
      <c r="A8" t="s">
        <v>4</v>
      </c>
      <c r="B8" t="s">
        <v>44</v>
      </c>
      <c r="C8" t="s">
        <v>71</v>
      </c>
      <c r="D8" t="s">
        <v>72</v>
      </c>
      <c r="F8">
        <v>10</v>
      </c>
    </row>
    <row r="9" spans="1:6" x14ac:dyDescent="0.75">
      <c r="A9" t="s">
        <v>3</v>
      </c>
      <c r="B9" t="s">
        <v>43</v>
      </c>
      <c r="C9" t="s">
        <v>70</v>
      </c>
      <c r="D9" t="s">
        <v>72</v>
      </c>
      <c r="F9">
        <v>2</v>
      </c>
    </row>
    <row r="10" spans="1:6" x14ac:dyDescent="0.75">
      <c r="A10" t="s">
        <v>73</v>
      </c>
      <c r="B10" t="s">
        <v>43</v>
      </c>
      <c r="C10" t="s">
        <v>70</v>
      </c>
      <c r="D10" t="s">
        <v>9</v>
      </c>
      <c r="F10">
        <f>values!H4</f>
        <v>1</v>
      </c>
    </row>
    <row r="11" spans="1:6" x14ac:dyDescent="0.75">
      <c r="A11" t="s">
        <v>73</v>
      </c>
      <c r="B11" t="s">
        <v>44</v>
      </c>
      <c r="C11" t="s">
        <v>70</v>
      </c>
      <c r="D11" t="s">
        <v>9</v>
      </c>
      <c r="F11">
        <f>values!H7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C1509-9151-4CEF-9463-ED059C5868B5}">
  <dimension ref="A1:F10"/>
  <sheetViews>
    <sheetView tabSelected="1" workbookViewId="0">
      <selection activeCell="D6" sqref="D6"/>
    </sheetView>
  </sheetViews>
  <sheetFormatPr defaultRowHeight="14.75" x14ac:dyDescent="0.75"/>
  <cols>
    <col min="2" max="2" width="10.26953125" bestFit="1" customWidth="1"/>
  </cols>
  <sheetData>
    <row r="1" spans="1:6" x14ac:dyDescent="0.75">
      <c r="A1" t="s">
        <v>32</v>
      </c>
      <c r="B1" t="s">
        <v>67</v>
      </c>
      <c r="C1" t="s">
        <v>68</v>
      </c>
      <c r="D1" t="s">
        <v>69</v>
      </c>
      <c r="E1" t="s">
        <v>74</v>
      </c>
      <c r="F1" t="s">
        <v>75</v>
      </c>
    </row>
    <row r="2" spans="1:6" x14ac:dyDescent="0.75">
      <c r="A2" t="s">
        <v>3</v>
      </c>
      <c r="B2" t="s">
        <v>43</v>
      </c>
      <c r="C2" t="s">
        <v>70</v>
      </c>
      <c r="D2" t="s">
        <v>72</v>
      </c>
      <c r="F2">
        <v>1</v>
      </c>
    </row>
    <row r="3" spans="1:6" x14ac:dyDescent="0.75">
      <c r="A3" t="s">
        <v>4</v>
      </c>
      <c r="B3" t="s">
        <v>43</v>
      </c>
      <c r="C3" t="s">
        <v>70</v>
      </c>
      <c r="D3" t="s">
        <v>72</v>
      </c>
      <c r="F3">
        <v>2</v>
      </c>
    </row>
    <row r="4" spans="1:6" x14ac:dyDescent="0.75">
      <c r="A4" t="s">
        <v>5</v>
      </c>
      <c r="B4" t="s">
        <v>44</v>
      </c>
      <c r="C4" t="s">
        <v>70</v>
      </c>
      <c r="D4" t="s">
        <v>72</v>
      </c>
      <c r="F4">
        <v>3</v>
      </c>
    </row>
    <row r="5" spans="1:6" x14ac:dyDescent="0.75">
      <c r="A5" t="s">
        <v>7</v>
      </c>
      <c r="B5" t="s">
        <v>44</v>
      </c>
      <c r="C5" t="s">
        <v>70</v>
      </c>
      <c r="D5" t="s">
        <v>72</v>
      </c>
      <c r="F5">
        <v>4</v>
      </c>
    </row>
    <row r="6" spans="1:6" x14ac:dyDescent="0.75">
      <c r="A6" t="s">
        <v>3</v>
      </c>
      <c r="B6" t="s">
        <v>43</v>
      </c>
      <c r="C6" t="s">
        <v>71</v>
      </c>
      <c r="D6" t="s">
        <v>72</v>
      </c>
      <c r="F6">
        <v>5</v>
      </c>
    </row>
    <row r="7" spans="1:6" x14ac:dyDescent="0.75">
      <c r="A7" t="s">
        <v>4</v>
      </c>
      <c r="B7" t="s">
        <v>44</v>
      </c>
      <c r="C7" t="s">
        <v>71</v>
      </c>
      <c r="D7" t="s">
        <v>72</v>
      </c>
      <c r="F7">
        <v>6</v>
      </c>
    </row>
    <row r="8" spans="1:6" x14ac:dyDescent="0.75">
      <c r="A8" t="s">
        <v>7</v>
      </c>
      <c r="B8" t="s">
        <v>44</v>
      </c>
      <c r="C8" t="s">
        <v>71</v>
      </c>
      <c r="D8" t="s">
        <v>72</v>
      </c>
      <c r="F8">
        <v>7</v>
      </c>
    </row>
    <row r="9" spans="1:6" x14ac:dyDescent="0.75">
      <c r="A9" t="s">
        <v>76</v>
      </c>
      <c r="B9" t="s">
        <v>44</v>
      </c>
      <c r="C9" t="s">
        <v>71</v>
      </c>
      <c r="D9" t="s">
        <v>9</v>
      </c>
      <c r="F9">
        <f>values!H9</f>
        <v>1</v>
      </c>
    </row>
    <row r="10" spans="1:6" x14ac:dyDescent="0.75">
      <c r="A10" t="s">
        <v>76</v>
      </c>
      <c r="B10" t="s">
        <v>43</v>
      </c>
      <c r="C10" t="s">
        <v>70</v>
      </c>
      <c r="D10" t="s">
        <v>9</v>
      </c>
      <c r="F10">
        <f>values!H12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53E7-907C-4887-A997-43A24563AC07}">
  <dimension ref="A1:H12"/>
  <sheetViews>
    <sheetView zoomScale="120" zoomScaleNormal="120" workbookViewId="0">
      <selection activeCell="F9" sqref="F9"/>
    </sheetView>
  </sheetViews>
  <sheetFormatPr defaultRowHeight="14.75" x14ac:dyDescent="0.75"/>
  <cols>
    <col min="3" max="3" width="10.86328125" bestFit="1" customWidth="1"/>
    <col min="7" max="7" width="11.54296875" bestFit="1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8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75">
      <c r="A2">
        <v>2019</v>
      </c>
      <c r="B2" t="s">
        <v>3</v>
      </c>
      <c r="C2" t="s">
        <v>21</v>
      </c>
      <c r="D2">
        <v>1</v>
      </c>
      <c r="E2">
        <v>2019</v>
      </c>
      <c r="F2" t="s">
        <v>4</v>
      </c>
      <c r="G2" t="s">
        <v>21</v>
      </c>
      <c r="H2">
        <v>0.5</v>
      </c>
    </row>
    <row r="3" spans="1:8" x14ac:dyDescent="0.75">
      <c r="A3">
        <v>2019</v>
      </c>
      <c r="B3" t="s">
        <v>4</v>
      </c>
      <c r="C3" t="s">
        <v>21</v>
      </c>
      <c r="D3">
        <v>2</v>
      </c>
      <c r="E3">
        <v>2019</v>
      </c>
      <c r="F3" t="s">
        <v>5</v>
      </c>
      <c r="G3" t="s">
        <v>21</v>
      </c>
      <c r="H3">
        <v>1.5</v>
      </c>
    </row>
    <row r="4" spans="1:8" x14ac:dyDescent="0.75">
      <c r="A4">
        <v>2019</v>
      </c>
      <c r="B4" t="s">
        <v>5</v>
      </c>
      <c r="C4" t="s">
        <v>22</v>
      </c>
      <c r="D4">
        <v>3</v>
      </c>
      <c r="E4">
        <v>2019</v>
      </c>
      <c r="F4" t="s">
        <v>9</v>
      </c>
      <c r="G4" t="s">
        <v>21</v>
      </c>
      <c r="H4">
        <v>1</v>
      </c>
    </row>
    <row r="5" spans="1:8" x14ac:dyDescent="0.75">
      <c r="A5">
        <v>2019</v>
      </c>
      <c r="B5" t="s">
        <v>7</v>
      </c>
      <c r="C5" t="s">
        <v>22</v>
      </c>
      <c r="D5">
        <v>4</v>
      </c>
      <c r="E5">
        <v>2019</v>
      </c>
      <c r="F5" t="s">
        <v>7</v>
      </c>
      <c r="G5" t="s">
        <v>22</v>
      </c>
      <c r="H5">
        <v>1</v>
      </c>
    </row>
    <row r="6" spans="1:8" x14ac:dyDescent="0.75">
      <c r="A6">
        <v>2019</v>
      </c>
      <c r="B6" t="s">
        <v>3</v>
      </c>
      <c r="C6" t="s">
        <v>20</v>
      </c>
      <c r="D6">
        <v>5</v>
      </c>
      <c r="E6">
        <v>2019</v>
      </c>
      <c r="F6" t="s">
        <v>3</v>
      </c>
      <c r="G6" t="s">
        <v>22</v>
      </c>
      <c r="H6">
        <v>2</v>
      </c>
    </row>
    <row r="7" spans="1:8" x14ac:dyDescent="0.75">
      <c r="A7">
        <v>2019</v>
      </c>
      <c r="B7" t="s">
        <v>4</v>
      </c>
      <c r="C7" t="s">
        <v>19</v>
      </c>
      <c r="D7">
        <v>6</v>
      </c>
      <c r="E7">
        <v>2019</v>
      </c>
      <c r="F7" t="s">
        <v>9</v>
      </c>
      <c r="G7" t="s">
        <v>22</v>
      </c>
      <c r="H7">
        <v>4</v>
      </c>
    </row>
    <row r="8" spans="1:8" x14ac:dyDescent="0.75">
      <c r="A8">
        <v>2019</v>
      </c>
      <c r="B8" t="s">
        <v>7</v>
      </c>
      <c r="C8" t="s">
        <v>19</v>
      </c>
      <c r="D8">
        <v>7</v>
      </c>
      <c r="E8">
        <v>2019</v>
      </c>
      <c r="F8" t="s">
        <v>6</v>
      </c>
      <c r="G8" t="s">
        <v>19</v>
      </c>
      <c r="H8">
        <v>3</v>
      </c>
    </row>
    <row r="9" spans="1:8" x14ac:dyDescent="0.75">
      <c r="E9">
        <v>2019</v>
      </c>
      <c r="F9" t="s">
        <v>6</v>
      </c>
      <c r="G9" t="s">
        <v>16</v>
      </c>
      <c r="H9">
        <v>1</v>
      </c>
    </row>
    <row r="10" spans="1:8" x14ac:dyDescent="0.75">
      <c r="E10">
        <v>2019</v>
      </c>
      <c r="F10" t="s">
        <v>6</v>
      </c>
      <c r="G10" t="s">
        <v>20</v>
      </c>
      <c r="H10">
        <v>5</v>
      </c>
    </row>
    <row r="11" spans="1:8" x14ac:dyDescent="0.75">
      <c r="E11">
        <v>2019</v>
      </c>
      <c r="F11" t="s">
        <v>4</v>
      </c>
      <c r="G11" t="s">
        <v>19</v>
      </c>
      <c r="H11">
        <v>10</v>
      </c>
    </row>
    <row r="12" spans="1:8" x14ac:dyDescent="0.75">
      <c r="E12">
        <v>2019</v>
      </c>
      <c r="F12" t="s">
        <v>3</v>
      </c>
      <c r="G12" t="s">
        <v>23</v>
      </c>
      <c r="H1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A5390-CB12-439E-9A28-0A7B4EB9626D}">
  <dimension ref="A1:D3"/>
  <sheetViews>
    <sheetView zoomScale="115" zoomScaleNormal="145" workbookViewId="0">
      <selection activeCell="B17" sqref="B17"/>
    </sheetView>
  </sheetViews>
  <sheetFormatPr defaultRowHeight="14.75" x14ac:dyDescent="0.75"/>
  <cols>
    <col min="1" max="1" width="11" bestFit="1" customWidth="1"/>
    <col min="2" max="2" width="11.7265625" bestFit="1" customWidth="1"/>
    <col min="3" max="3" width="11.86328125" bestFit="1" customWidth="1"/>
    <col min="4" max="4" width="13.7265625" bestFit="1" customWidth="1"/>
  </cols>
  <sheetData>
    <row r="1" spans="1:4" x14ac:dyDescent="0.75">
      <c r="A1" t="s">
        <v>24</v>
      </c>
      <c r="B1" t="s">
        <v>25</v>
      </c>
      <c r="C1" t="s">
        <v>17</v>
      </c>
      <c r="D1" t="s">
        <v>18</v>
      </c>
    </row>
    <row r="2" spans="1:4" x14ac:dyDescent="0.75">
      <c r="A2" t="s">
        <v>21</v>
      </c>
      <c r="B2" t="s">
        <v>23</v>
      </c>
      <c r="C2" t="s">
        <v>19</v>
      </c>
      <c r="D2" t="s">
        <v>16</v>
      </c>
    </row>
    <row r="3" spans="1:4" x14ac:dyDescent="0.75">
      <c r="A3" t="s">
        <v>22</v>
      </c>
      <c r="C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7FA8-F31F-4CF7-B4BE-77DF9ED3EC64}">
  <dimension ref="A1:C7"/>
  <sheetViews>
    <sheetView workbookViewId="0">
      <selection activeCell="C5" sqref="C5"/>
    </sheetView>
  </sheetViews>
  <sheetFormatPr defaultRowHeight="14.75" x14ac:dyDescent="0.75"/>
  <cols>
    <col min="1" max="1" width="11.54296875" bestFit="1" customWidth="1"/>
  </cols>
  <sheetData>
    <row r="1" spans="1:3" x14ac:dyDescent="0.75">
      <c r="B1" t="s">
        <v>14</v>
      </c>
      <c r="C1" t="s">
        <v>15</v>
      </c>
    </row>
    <row r="2" spans="1:3" x14ac:dyDescent="0.75">
      <c r="A2" t="s">
        <v>21</v>
      </c>
      <c r="B2">
        <f>SUMIF(values!C:C,$A2,values!D:D)</f>
        <v>3</v>
      </c>
      <c r="C2">
        <f>SUMIF(values!G:G,$A2,values!H:H)</f>
        <v>3</v>
      </c>
    </row>
    <row r="3" spans="1:3" x14ac:dyDescent="0.75">
      <c r="A3" t="s">
        <v>22</v>
      </c>
      <c r="B3">
        <f>SUMIF(values!C:C,$A3,values!D:D)</f>
        <v>7</v>
      </c>
      <c r="C3">
        <f>SUMIF(values!G:G,$A3,values!H:H)</f>
        <v>7</v>
      </c>
    </row>
    <row r="4" spans="1:3" x14ac:dyDescent="0.75">
      <c r="A4" t="s">
        <v>20</v>
      </c>
      <c r="B4">
        <f>SUMIF(values!C:C,$A4,values!D:D)</f>
        <v>5</v>
      </c>
      <c r="C4">
        <f>SUMIF(values!G:G,$A4,values!H:H)</f>
        <v>5</v>
      </c>
    </row>
    <row r="5" spans="1:3" x14ac:dyDescent="0.75">
      <c r="A5" t="s">
        <v>19</v>
      </c>
      <c r="B5">
        <f>SUMIF(values!C:C,$A5,values!D:D)</f>
        <v>13</v>
      </c>
      <c r="C5">
        <f>SUMIF(values!G:G,$A5,values!H:H)</f>
        <v>13</v>
      </c>
    </row>
    <row r="6" spans="1:3" x14ac:dyDescent="0.75">
      <c r="A6" t="s">
        <v>23</v>
      </c>
      <c r="C6">
        <f>SUMIF(values!G:G,$A6,values!H:H)</f>
        <v>2</v>
      </c>
    </row>
    <row r="7" spans="1:3" x14ac:dyDescent="0.75">
      <c r="A7" t="s">
        <v>16</v>
      </c>
      <c r="C7">
        <f>SUMIF(values!G:G,$A7,values!H:H)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951DD-9832-43FE-8813-B010036472E9}">
  <dimension ref="A1:AB51"/>
  <sheetViews>
    <sheetView workbookViewId="0">
      <selection activeCell="W6" sqref="W6"/>
    </sheetView>
  </sheetViews>
  <sheetFormatPr defaultRowHeight="14.75" x14ac:dyDescent="0.75"/>
  <cols>
    <col min="2" max="2" width="17.08984375" bestFit="1" customWidth="1"/>
    <col min="9" max="9" width="13" bestFit="1" customWidth="1"/>
  </cols>
  <sheetData>
    <row r="1" spans="1:28" x14ac:dyDescent="0.75">
      <c r="A1" s="30" t="s">
        <v>30</v>
      </c>
      <c r="B1" s="28"/>
      <c r="C1" s="28"/>
      <c r="D1" s="28"/>
      <c r="E1" s="28"/>
      <c r="F1" s="2"/>
      <c r="G1" s="2"/>
      <c r="H1" s="2"/>
      <c r="I1" s="28" t="s">
        <v>31</v>
      </c>
      <c r="J1" s="28"/>
      <c r="K1" s="28"/>
      <c r="L1" s="28"/>
      <c r="M1" s="2"/>
      <c r="N1" s="2"/>
      <c r="O1" s="28" t="s">
        <v>42</v>
      </c>
      <c r="P1" s="28"/>
      <c r="Q1" s="28"/>
      <c r="R1" s="28"/>
      <c r="S1" s="28"/>
      <c r="T1" s="2"/>
      <c r="U1" s="2"/>
      <c r="V1" s="2"/>
      <c r="W1" s="28" t="s">
        <v>47</v>
      </c>
      <c r="X1" s="28"/>
      <c r="Y1" s="28"/>
      <c r="Z1" s="29"/>
    </row>
    <row r="2" spans="1:28" x14ac:dyDescent="0.75">
      <c r="A2" s="31" t="s">
        <v>32</v>
      </c>
      <c r="B2" s="24" t="s">
        <v>37</v>
      </c>
      <c r="C2" s="24"/>
      <c r="D2" s="24"/>
      <c r="E2" s="24"/>
      <c r="F2" s="3"/>
      <c r="G2" s="3"/>
      <c r="H2" s="24" t="s">
        <v>32</v>
      </c>
      <c r="I2" s="24" t="s">
        <v>37</v>
      </c>
      <c r="J2" s="24"/>
      <c r="K2" s="24"/>
      <c r="L2" s="24"/>
      <c r="M2" s="3"/>
      <c r="N2" s="3"/>
      <c r="O2" s="24" t="s">
        <v>32</v>
      </c>
      <c r="P2" s="24" t="s">
        <v>37</v>
      </c>
      <c r="Q2" s="24"/>
      <c r="R2" s="24"/>
      <c r="S2" s="24"/>
      <c r="T2" s="3"/>
      <c r="U2" s="3"/>
      <c r="V2" s="24" t="s">
        <v>32</v>
      </c>
      <c r="W2" s="24" t="s">
        <v>37</v>
      </c>
      <c r="X2" s="24"/>
      <c r="Y2" s="24"/>
      <c r="Z2" s="25"/>
    </row>
    <row r="3" spans="1:28" x14ac:dyDescent="0.75">
      <c r="A3" s="31"/>
      <c r="B3" s="3" t="s">
        <v>33</v>
      </c>
      <c r="C3" s="3" t="s">
        <v>34</v>
      </c>
      <c r="D3" s="3" t="s">
        <v>35</v>
      </c>
      <c r="E3" s="3" t="s">
        <v>36</v>
      </c>
      <c r="F3" s="3"/>
      <c r="G3" s="3"/>
      <c r="H3" s="24"/>
      <c r="I3" s="3" t="s">
        <v>33</v>
      </c>
      <c r="J3" s="3" t="s">
        <v>34</v>
      </c>
      <c r="K3" s="3" t="s">
        <v>35</v>
      </c>
      <c r="L3" s="3" t="s">
        <v>36</v>
      </c>
      <c r="M3" s="3"/>
      <c r="N3" s="3"/>
      <c r="O3" s="24"/>
      <c r="P3" s="3" t="s">
        <v>43</v>
      </c>
      <c r="Q3" s="3" t="s">
        <v>44</v>
      </c>
      <c r="R3" s="3" t="s">
        <v>45</v>
      </c>
      <c r="S3" s="3" t="s">
        <v>46</v>
      </c>
      <c r="T3" s="3"/>
      <c r="U3" s="3"/>
      <c r="V3" s="24"/>
      <c r="W3" s="3" t="s">
        <v>43</v>
      </c>
      <c r="X3" s="3" t="s">
        <v>44</v>
      </c>
      <c r="Y3" s="3" t="s">
        <v>45</v>
      </c>
      <c r="Z3" s="4" t="s">
        <v>46</v>
      </c>
      <c r="AB3" t="s">
        <v>51</v>
      </c>
    </row>
    <row r="4" spans="1:28" x14ac:dyDescent="0.75">
      <c r="A4" s="5" t="s">
        <v>33</v>
      </c>
      <c r="B4" s="3">
        <v>0.5</v>
      </c>
      <c r="C4" s="3">
        <v>1</v>
      </c>
      <c r="D4" s="3">
        <v>1.5</v>
      </c>
      <c r="E4" s="3">
        <v>2</v>
      </c>
      <c r="F4" s="3"/>
      <c r="G4" s="3"/>
      <c r="H4" s="3" t="s">
        <v>33</v>
      </c>
      <c r="I4" s="3">
        <v>3</v>
      </c>
      <c r="J4" s="3">
        <v>0</v>
      </c>
      <c r="K4" s="3">
        <v>0</v>
      </c>
      <c r="L4" s="3">
        <v>0</v>
      </c>
      <c r="M4" s="3"/>
      <c r="N4" s="3"/>
      <c r="O4" s="3" t="s">
        <v>33</v>
      </c>
      <c r="P4" s="3">
        <v>0.25</v>
      </c>
      <c r="Q4" s="3">
        <v>0.5</v>
      </c>
      <c r="R4" s="3">
        <v>0.1</v>
      </c>
      <c r="S4" s="3">
        <v>0</v>
      </c>
      <c r="T4" s="3"/>
      <c r="U4" s="3"/>
      <c r="V4" s="3" t="s">
        <v>33</v>
      </c>
      <c r="W4" s="3">
        <f>SUM(P4:P6)*0.3</f>
        <v>0.33899999999999997</v>
      </c>
      <c r="X4" s="3">
        <f>SUM(Q4:Q6)*0.7</f>
        <v>0.66499999999999992</v>
      </c>
      <c r="Y4" s="3">
        <v>0</v>
      </c>
      <c r="Z4" s="4">
        <v>0</v>
      </c>
    </row>
    <row r="5" spans="1:28" x14ac:dyDescent="0.75">
      <c r="A5" s="5" t="s">
        <v>34</v>
      </c>
      <c r="B5" s="3">
        <v>2</v>
      </c>
      <c r="C5" s="3">
        <v>1.5</v>
      </c>
      <c r="D5" s="3">
        <v>1</v>
      </c>
      <c r="E5" s="3">
        <v>0.5</v>
      </c>
      <c r="F5" s="3"/>
      <c r="G5" s="3"/>
      <c r="H5" s="3" t="s">
        <v>34</v>
      </c>
      <c r="I5" s="3">
        <v>0</v>
      </c>
      <c r="J5" s="3">
        <v>3.5</v>
      </c>
      <c r="K5" s="3">
        <v>0</v>
      </c>
      <c r="L5" s="3">
        <v>0</v>
      </c>
      <c r="M5" s="3"/>
      <c r="N5" s="3"/>
      <c r="O5" s="3" t="s">
        <v>34</v>
      </c>
      <c r="P5" s="3">
        <v>0.75</v>
      </c>
      <c r="Q5" s="3">
        <v>0.25</v>
      </c>
      <c r="R5" s="3">
        <v>0.12</v>
      </c>
      <c r="S5" s="3">
        <v>0.2</v>
      </c>
      <c r="T5" s="3"/>
      <c r="U5" s="3"/>
      <c r="V5" s="3" t="s">
        <v>34</v>
      </c>
      <c r="W5" s="3">
        <f>SUM(P4:P6)-W4</f>
        <v>0.79099999999999993</v>
      </c>
      <c r="X5" s="3">
        <f>SUM(Q4:Q6)-X4</f>
        <v>0.28500000000000003</v>
      </c>
      <c r="Y5" s="3">
        <v>0</v>
      </c>
      <c r="Z5" s="4">
        <v>0</v>
      </c>
    </row>
    <row r="6" spans="1:28" x14ac:dyDescent="0.75">
      <c r="A6" s="5" t="s">
        <v>9</v>
      </c>
      <c r="B6" s="3">
        <v>0.5</v>
      </c>
      <c r="C6" s="3">
        <v>1</v>
      </c>
      <c r="D6" s="3">
        <v>0</v>
      </c>
      <c r="E6" s="3">
        <v>0</v>
      </c>
      <c r="F6" s="3"/>
      <c r="G6" s="3"/>
      <c r="H6" s="3" t="s">
        <v>9</v>
      </c>
      <c r="I6" s="3">
        <v>0</v>
      </c>
      <c r="J6" s="3">
        <v>0</v>
      </c>
      <c r="K6" s="3">
        <v>2.5</v>
      </c>
      <c r="L6" s="3">
        <v>2.5</v>
      </c>
      <c r="M6" s="3"/>
      <c r="N6" s="3"/>
      <c r="O6" s="3" t="s">
        <v>9</v>
      </c>
      <c r="P6" s="3">
        <v>0.13</v>
      </c>
      <c r="Q6" s="3">
        <v>0.2</v>
      </c>
      <c r="R6" s="3">
        <v>0</v>
      </c>
      <c r="S6" s="3">
        <v>0</v>
      </c>
      <c r="T6" s="3"/>
      <c r="U6" s="3"/>
      <c r="V6" s="3" t="s">
        <v>9</v>
      </c>
      <c r="W6" s="3">
        <v>0</v>
      </c>
      <c r="X6" s="3">
        <v>0</v>
      </c>
      <c r="Y6" s="3">
        <f>SUM(R4:R6)</f>
        <v>0.22</v>
      </c>
      <c r="Z6" s="4">
        <f>SUM(S4:S6)</f>
        <v>0.2</v>
      </c>
    </row>
    <row r="7" spans="1:28" ht="15.5" thickBot="1" x14ac:dyDescent="0.9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</row>
    <row r="8" spans="1:28" x14ac:dyDescent="0.75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0"/>
    </row>
    <row r="9" spans="1:28" x14ac:dyDescent="0.75">
      <c r="A9" s="11" t="s">
        <v>39</v>
      </c>
      <c r="B9" s="3"/>
      <c r="C9" s="3"/>
      <c r="D9" s="3"/>
      <c r="E9" s="3"/>
      <c r="F9" s="3"/>
      <c r="G9" s="3"/>
      <c r="H9" s="12" t="s">
        <v>41</v>
      </c>
      <c r="I9" s="3"/>
      <c r="J9" s="3"/>
      <c r="K9" s="3"/>
      <c r="L9" s="3"/>
      <c r="M9" s="3"/>
      <c r="N9" s="3"/>
      <c r="O9" s="12" t="s">
        <v>39</v>
      </c>
      <c r="P9" s="3"/>
      <c r="Q9" s="3"/>
      <c r="R9" s="3"/>
      <c r="S9" s="3"/>
      <c r="T9" s="3"/>
      <c r="U9" s="3"/>
      <c r="V9" s="12" t="s">
        <v>49</v>
      </c>
      <c r="W9" s="3"/>
      <c r="X9" s="3"/>
      <c r="Y9" s="3"/>
      <c r="Z9" s="4"/>
      <c r="AB9" t="s">
        <v>52</v>
      </c>
    </row>
    <row r="10" spans="1:28" x14ac:dyDescent="0.75">
      <c r="A10" s="31" t="s">
        <v>32</v>
      </c>
      <c r="B10" s="24" t="s">
        <v>37</v>
      </c>
      <c r="C10" s="24"/>
      <c r="D10" s="13"/>
      <c r="E10" s="13"/>
      <c r="F10" s="3"/>
      <c r="G10" s="3"/>
      <c r="H10" s="3"/>
      <c r="I10" s="3"/>
      <c r="J10" s="3"/>
      <c r="K10" s="3"/>
      <c r="L10" s="3"/>
      <c r="M10" s="3"/>
      <c r="N10" s="3"/>
      <c r="O10" s="24" t="s">
        <v>32</v>
      </c>
      <c r="P10" s="24" t="s">
        <v>37</v>
      </c>
      <c r="Q10" s="24"/>
      <c r="R10" s="3"/>
      <c r="S10" s="3"/>
      <c r="T10" s="3"/>
      <c r="U10" s="3"/>
      <c r="V10" s="24" t="s">
        <v>32</v>
      </c>
      <c r="W10" s="24" t="s">
        <v>37</v>
      </c>
      <c r="X10" s="24"/>
      <c r="Y10" s="24"/>
      <c r="Z10" s="25"/>
    </row>
    <row r="11" spans="1:28" x14ac:dyDescent="0.75">
      <c r="A11" s="31"/>
      <c r="B11" s="3" t="s">
        <v>33</v>
      </c>
      <c r="C11" s="3" t="s">
        <v>34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24"/>
      <c r="P11" s="3" t="s">
        <v>33</v>
      </c>
      <c r="Q11" s="3" t="s">
        <v>34</v>
      </c>
      <c r="R11" s="3"/>
      <c r="S11" s="3"/>
      <c r="T11" s="3"/>
      <c r="U11" s="3"/>
      <c r="V11" s="24"/>
      <c r="W11" s="3" t="s">
        <v>43</v>
      </c>
      <c r="X11" s="3" t="s">
        <v>44</v>
      </c>
      <c r="Y11" s="3" t="s">
        <v>45</v>
      </c>
      <c r="Z11" s="4" t="s">
        <v>46</v>
      </c>
    </row>
    <row r="12" spans="1:28" x14ac:dyDescent="0.75">
      <c r="A12" s="5" t="s">
        <v>33</v>
      </c>
      <c r="B12" s="3">
        <f>B4/SUM(B$4:B$5)</f>
        <v>0.2</v>
      </c>
      <c r="C12" s="3">
        <f>C4/SUM(C$4:C$5)</f>
        <v>0.4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 t="s">
        <v>33</v>
      </c>
      <c r="P12" s="3">
        <f>P4/SUM(P$4:P$5)</f>
        <v>0.25</v>
      </c>
      <c r="Q12" s="3">
        <f>Q4/SUM(Q$4:Q$5)</f>
        <v>0.66666666666666663</v>
      </c>
      <c r="R12" s="3"/>
      <c r="S12" s="3"/>
      <c r="T12" s="3"/>
      <c r="U12" s="3"/>
      <c r="V12" s="3" t="s">
        <v>33</v>
      </c>
      <c r="W12" s="3">
        <f>W4/SUM(W$4:W$6)</f>
        <v>0.3</v>
      </c>
      <c r="X12" s="3">
        <f>X4/SUM(X$4:X$6)</f>
        <v>0.7</v>
      </c>
      <c r="Y12" s="3">
        <f>Y4/SUM(Y$4:Y$6)</f>
        <v>0</v>
      </c>
      <c r="Z12" s="4">
        <f>Z4/SUM(Z$4:Z$6)</f>
        <v>0</v>
      </c>
    </row>
    <row r="13" spans="1:28" x14ac:dyDescent="0.75">
      <c r="A13" s="5" t="s">
        <v>34</v>
      </c>
      <c r="B13" s="3">
        <f>B5/SUM(B$4:B$5)</f>
        <v>0.8</v>
      </c>
      <c r="C13" s="3">
        <f>C5/SUM(C$4:C$5)</f>
        <v>0.6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">
        <v>34</v>
      </c>
      <c r="P13" s="3">
        <f>P5/SUM(P$4:P$5)</f>
        <v>0.75</v>
      </c>
      <c r="Q13" s="3">
        <f>Q5/SUM(Q$4:Q$5)</f>
        <v>0.33333333333333331</v>
      </c>
      <c r="R13" s="3"/>
      <c r="S13" s="3"/>
      <c r="T13" s="3"/>
      <c r="U13" s="3"/>
      <c r="V13" s="3" t="s">
        <v>34</v>
      </c>
      <c r="W13" s="3">
        <f>W5/SUM(W$4:W$6)</f>
        <v>0.7</v>
      </c>
      <c r="X13" s="3">
        <f t="shared" ref="X13" si="0">X5/SUM(X$4:X$6)</f>
        <v>0.30000000000000004</v>
      </c>
      <c r="Y13" s="3">
        <v>0</v>
      </c>
      <c r="Z13" s="4">
        <f t="shared" ref="Z13" si="1">Z5/SUM(Z$4:Z$6)</f>
        <v>0</v>
      </c>
    </row>
    <row r="14" spans="1:28" ht="15.5" thickBot="1" x14ac:dyDescent="0.9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</row>
    <row r="15" spans="1:28" x14ac:dyDescent="0.75">
      <c r="A15" s="32" t="s">
        <v>38</v>
      </c>
      <c r="B15" s="26"/>
      <c r="C15" s="26"/>
      <c r="D15" s="26"/>
      <c r="E15" s="26"/>
      <c r="F15" s="3"/>
      <c r="G15" s="3"/>
      <c r="H15" s="26" t="s">
        <v>40</v>
      </c>
      <c r="I15" s="26"/>
      <c r="J15" s="26"/>
      <c r="K15" s="26"/>
      <c r="L15" s="26"/>
      <c r="M15" s="3"/>
      <c r="N15" s="3"/>
      <c r="O15" s="26" t="s">
        <v>42</v>
      </c>
      <c r="P15" s="26"/>
      <c r="Q15" s="26"/>
      <c r="R15" s="26"/>
      <c r="S15" s="26"/>
      <c r="T15" s="3"/>
      <c r="U15" s="3"/>
      <c r="V15" s="3"/>
      <c r="W15" s="26" t="s">
        <v>50</v>
      </c>
      <c r="X15" s="26"/>
      <c r="Y15" s="26"/>
      <c r="Z15" s="27"/>
    </row>
    <row r="16" spans="1:28" x14ac:dyDescent="0.75">
      <c r="A16" s="31" t="s">
        <v>32</v>
      </c>
      <c r="B16" s="24" t="s">
        <v>37</v>
      </c>
      <c r="C16" s="24"/>
      <c r="D16" s="24"/>
      <c r="E16" s="24"/>
      <c r="F16" s="3"/>
      <c r="G16" s="3"/>
      <c r="H16" s="24" t="s">
        <v>32</v>
      </c>
      <c r="I16" s="24" t="s">
        <v>37</v>
      </c>
      <c r="J16" s="24"/>
      <c r="K16" s="24"/>
      <c r="L16" s="24"/>
      <c r="M16" s="3"/>
      <c r="N16" s="3"/>
      <c r="O16" s="24" t="s">
        <v>32</v>
      </c>
      <c r="P16" s="24" t="s">
        <v>37</v>
      </c>
      <c r="Q16" s="24"/>
      <c r="R16" s="24"/>
      <c r="S16" s="24"/>
      <c r="T16" s="3"/>
      <c r="U16" s="3"/>
      <c r="V16" s="24" t="s">
        <v>32</v>
      </c>
      <c r="W16" s="24" t="s">
        <v>37</v>
      </c>
      <c r="X16" s="24"/>
      <c r="Y16" s="24"/>
      <c r="Z16" s="25"/>
    </row>
    <row r="17" spans="1:28" x14ac:dyDescent="0.75">
      <c r="A17" s="31"/>
      <c r="B17" s="3" t="s">
        <v>33</v>
      </c>
      <c r="C17" s="3" t="s">
        <v>34</v>
      </c>
      <c r="D17" s="3" t="s">
        <v>35</v>
      </c>
      <c r="E17" s="3" t="s">
        <v>36</v>
      </c>
      <c r="F17" s="15" t="s">
        <v>55</v>
      </c>
      <c r="G17" s="3"/>
      <c r="H17" s="24"/>
      <c r="I17" s="3" t="s">
        <v>33</v>
      </c>
      <c r="J17" s="3" t="s">
        <v>34</v>
      </c>
      <c r="K17" s="3" t="s">
        <v>35</v>
      </c>
      <c r="L17" s="3" t="s">
        <v>36</v>
      </c>
      <c r="M17" s="3"/>
      <c r="N17" s="3"/>
      <c r="O17" s="24"/>
      <c r="P17" s="3" t="s">
        <v>43</v>
      </c>
      <c r="Q17" s="3" t="s">
        <v>44</v>
      </c>
      <c r="R17" s="3" t="s">
        <v>45</v>
      </c>
      <c r="S17" s="3" t="s">
        <v>46</v>
      </c>
      <c r="T17" s="3"/>
      <c r="U17" s="3"/>
      <c r="V17" s="24"/>
      <c r="W17" s="3" t="s">
        <v>43</v>
      </c>
      <c r="X17" s="3" t="s">
        <v>44</v>
      </c>
      <c r="Y17" s="3" t="s">
        <v>45</v>
      </c>
      <c r="Z17" s="4" t="s">
        <v>46</v>
      </c>
      <c r="AB17" t="s">
        <v>53</v>
      </c>
    </row>
    <row r="18" spans="1:28" x14ac:dyDescent="0.75">
      <c r="A18" s="5" t="s">
        <v>33</v>
      </c>
      <c r="B18" s="3">
        <f>B4</f>
        <v>0.5</v>
      </c>
      <c r="C18" s="3">
        <f t="shared" ref="C18:E18" si="2">C4</f>
        <v>1</v>
      </c>
      <c r="D18" s="3">
        <f t="shared" si="2"/>
        <v>1.5</v>
      </c>
      <c r="E18" s="3">
        <f t="shared" si="2"/>
        <v>2</v>
      </c>
      <c r="F18" s="15">
        <f>SUM(B18:E18)</f>
        <v>5</v>
      </c>
      <c r="G18" s="3"/>
      <c r="H18" s="3" t="s">
        <v>33</v>
      </c>
      <c r="I18" s="3">
        <f>I4</f>
        <v>3</v>
      </c>
      <c r="J18" s="3">
        <f t="shared" ref="J18:L18" si="3">J4</f>
        <v>0</v>
      </c>
      <c r="K18" s="3">
        <f t="shared" si="3"/>
        <v>0</v>
      </c>
      <c r="L18" s="3">
        <f t="shared" si="3"/>
        <v>0</v>
      </c>
      <c r="M18" s="3"/>
      <c r="N18" s="3"/>
      <c r="O18" s="3" t="s">
        <v>33</v>
      </c>
      <c r="P18" s="3">
        <v>0.25</v>
      </c>
      <c r="Q18" s="3">
        <v>0.5</v>
      </c>
      <c r="R18" s="3">
        <v>0.1</v>
      </c>
      <c r="S18" s="3">
        <v>0</v>
      </c>
      <c r="T18" s="3"/>
      <c r="U18" s="3"/>
      <c r="V18" s="3" t="s">
        <v>33</v>
      </c>
      <c r="W18" s="3">
        <f>W4</f>
        <v>0.33899999999999997</v>
      </c>
      <c r="X18" s="3">
        <f t="shared" ref="X18:Z18" si="4">X4</f>
        <v>0.66499999999999992</v>
      </c>
      <c r="Y18" s="3">
        <f t="shared" si="4"/>
        <v>0</v>
      </c>
      <c r="Z18" s="4">
        <f t="shared" si="4"/>
        <v>0</v>
      </c>
    </row>
    <row r="19" spans="1:28" x14ac:dyDescent="0.75">
      <c r="A19" s="5" t="s">
        <v>34</v>
      </c>
      <c r="B19" s="3">
        <f t="shared" ref="B19:E19" si="5">B5</f>
        <v>2</v>
      </c>
      <c r="C19" s="3">
        <f t="shared" si="5"/>
        <v>1.5</v>
      </c>
      <c r="D19" s="3">
        <f t="shared" si="5"/>
        <v>1</v>
      </c>
      <c r="E19" s="3">
        <f t="shared" si="5"/>
        <v>0.5</v>
      </c>
      <c r="F19" s="15">
        <f t="shared" ref="F19:F21" si="6">SUM(B19:E19)</f>
        <v>5</v>
      </c>
      <c r="G19" s="3"/>
      <c r="H19" s="3" t="s">
        <v>34</v>
      </c>
      <c r="I19" s="3">
        <f t="shared" ref="I19:L19" si="7">I5</f>
        <v>0</v>
      </c>
      <c r="J19" s="3">
        <f t="shared" si="7"/>
        <v>3.5</v>
      </c>
      <c r="K19" s="3">
        <f t="shared" si="7"/>
        <v>0</v>
      </c>
      <c r="L19" s="3">
        <f t="shared" si="7"/>
        <v>0</v>
      </c>
      <c r="M19" s="3"/>
      <c r="N19" s="3"/>
      <c r="O19" s="3" t="s">
        <v>34</v>
      </c>
      <c r="P19" s="3">
        <v>0.75</v>
      </c>
      <c r="Q19" s="3">
        <v>0.25</v>
      </c>
      <c r="R19" s="3">
        <v>0.12</v>
      </c>
      <c r="S19" s="3">
        <v>0.2</v>
      </c>
      <c r="T19" s="3"/>
      <c r="U19" s="3"/>
      <c r="V19" s="3" t="s">
        <v>34</v>
      </c>
      <c r="W19" s="3">
        <f t="shared" ref="W19:Z19" si="8">W5</f>
        <v>0.79099999999999993</v>
      </c>
      <c r="X19" s="3">
        <f t="shared" si="8"/>
        <v>0.28500000000000003</v>
      </c>
      <c r="Y19" s="3">
        <f t="shared" si="8"/>
        <v>0</v>
      </c>
      <c r="Z19" s="4">
        <f t="shared" si="8"/>
        <v>0</v>
      </c>
    </row>
    <row r="20" spans="1:28" x14ac:dyDescent="0.75">
      <c r="A20" s="5" t="s">
        <v>35</v>
      </c>
      <c r="B20" s="3">
        <f>B12*B$6</f>
        <v>0.1</v>
      </c>
      <c r="C20" s="3">
        <f>C12*C$6</f>
        <v>0.4</v>
      </c>
      <c r="D20" s="3">
        <v>0</v>
      </c>
      <c r="E20" s="3">
        <v>0</v>
      </c>
      <c r="F20" s="15">
        <f t="shared" si="6"/>
        <v>0.5</v>
      </c>
      <c r="G20" s="3"/>
      <c r="H20" s="3" t="s">
        <v>35</v>
      </c>
      <c r="I20" s="3">
        <v>0</v>
      </c>
      <c r="J20" s="3">
        <v>0</v>
      </c>
      <c r="K20" s="3">
        <f>K6</f>
        <v>2.5</v>
      </c>
      <c r="L20" s="3">
        <v>0</v>
      </c>
      <c r="M20" s="3"/>
      <c r="N20" s="3"/>
      <c r="O20" s="3" t="s">
        <v>35</v>
      </c>
      <c r="P20" s="3">
        <f>P12*P$6</f>
        <v>3.2500000000000001E-2</v>
      </c>
      <c r="Q20" s="3">
        <f>Q12*Q$6</f>
        <v>0.13333333333333333</v>
      </c>
      <c r="R20" s="3">
        <v>0</v>
      </c>
      <c r="S20" s="3">
        <v>0</v>
      </c>
      <c r="T20" s="3"/>
      <c r="U20" s="3"/>
      <c r="V20" s="3" t="s">
        <v>35</v>
      </c>
      <c r="W20" s="3">
        <v>0</v>
      </c>
      <c r="X20" s="3">
        <v>0</v>
      </c>
      <c r="Y20" s="3">
        <f>W12*Y$6</f>
        <v>6.6000000000000003E-2</v>
      </c>
      <c r="Z20" s="4">
        <f>X12*Z$6</f>
        <v>0.13999999999999999</v>
      </c>
    </row>
    <row r="21" spans="1:28" ht="15.5" thickBot="1" x14ac:dyDescent="0.9">
      <c r="A21" s="6" t="s">
        <v>36</v>
      </c>
      <c r="B21" s="7">
        <f>B13*B$6</f>
        <v>0.4</v>
      </c>
      <c r="C21" s="7">
        <f>C13*C$6</f>
        <v>0.6</v>
      </c>
      <c r="D21" s="7">
        <v>0</v>
      </c>
      <c r="E21" s="7">
        <v>0</v>
      </c>
      <c r="F21" s="15">
        <f t="shared" si="6"/>
        <v>1</v>
      </c>
      <c r="G21" s="7"/>
      <c r="H21" s="7" t="s">
        <v>36</v>
      </c>
      <c r="I21" s="7">
        <v>0</v>
      </c>
      <c r="J21" s="7">
        <v>0</v>
      </c>
      <c r="K21" s="7">
        <v>0</v>
      </c>
      <c r="L21" s="7">
        <f>L6</f>
        <v>2.5</v>
      </c>
      <c r="M21" s="7"/>
      <c r="N21" s="7"/>
      <c r="O21" s="7" t="s">
        <v>36</v>
      </c>
      <c r="P21" s="7">
        <f>P13*P$6</f>
        <v>9.7500000000000003E-2</v>
      </c>
      <c r="Q21" s="7">
        <f>Q13*Q$6</f>
        <v>6.6666666666666666E-2</v>
      </c>
      <c r="R21" s="7">
        <v>0</v>
      </c>
      <c r="S21" s="7">
        <v>0</v>
      </c>
      <c r="T21" s="7"/>
      <c r="U21" s="7"/>
      <c r="V21" s="7" t="s">
        <v>36</v>
      </c>
      <c r="W21" s="7">
        <v>0</v>
      </c>
      <c r="X21" s="7">
        <v>0</v>
      </c>
      <c r="Y21" s="7">
        <f>W13*Y$6</f>
        <v>0.154</v>
      </c>
      <c r="Z21" s="8">
        <f>X13*Z$6</f>
        <v>6.0000000000000012E-2</v>
      </c>
    </row>
    <row r="22" spans="1:28" x14ac:dyDescent="0.75">
      <c r="A22" s="20" t="s">
        <v>55</v>
      </c>
      <c r="B22" s="18">
        <f>SUM(B18:B21)</f>
        <v>3</v>
      </c>
      <c r="C22" s="18">
        <f t="shared" ref="C22:E22" si="9">SUM(C18:C21)</f>
        <v>3.5</v>
      </c>
      <c r="D22" s="18">
        <f t="shared" si="9"/>
        <v>2.5</v>
      </c>
      <c r="E22" s="18">
        <f t="shared" si="9"/>
        <v>2.5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10"/>
    </row>
    <row r="23" spans="1:28" x14ac:dyDescent="0.75">
      <c r="A23" s="5"/>
      <c r="B23" s="3"/>
      <c r="C23" s="1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6" t="s">
        <v>54</v>
      </c>
      <c r="P23" s="26"/>
      <c r="Q23" s="26"/>
      <c r="R23" s="26"/>
      <c r="S23" s="26"/>
      <c r="T23" s="3"/>
      <c r="U23" s="3"/>
      <c r="V23" s="3"/>
      <c r="W23" s="26" t="s">
        <v>48</v>
      </c>
      <c r="X23" s="26"/>
      <c r="Y23" s="26"/>
      <c r="Z23" s="27"/>
      <c r="AB23" t="s">
        <v>52</v>
      </c>
    </row>
    <row r="24" spans="1:28" x14ac:dyDescent="0.75">
      <c r="A24" s="3" t="s">
        <v>32</v>
      </c>
      <c r="B24" s="12" t="s">
        <v>56</v>
      </c>
      <c r="C24" s="1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4" t="s">
        <v>32</v>
      </c>
      <c r="P24" s="24" t="s">
        <v>37</v>
      </c>
      <c r="Q24" s="24"/>
      <c r="R24" s="24"/>
      <c r="S24" s="24"/>
      <c r="T24" s="3"/>
      <c r="U24" s="3"/>
      <c r="V24" s="24" t="s">
        <v>32</v>
      </c>
      <c r="W24" s="24" t="s">
        <v>37</v>
      </c>
      <c r="X24" s="24"/>
      <c r="Y24" s="24"/>
      <c r="Z24" s="25"/>
      <c r="AA24" s="3"/>
    </row>
    <row r="25" spans="1:28" x14ac:dyDescent="0.75">
      <c r="A25" s="3" t="s">
        <v>33</v>
      </c>
      <c r="B25" s="3">
        <f>SUM(P18:S18)</f>
        <v>0.85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4"/>
      <c r="P25" s="3" t="s">
        <v>43</v>
      </c>
      <c r="Q25" s="3" t="s">
        <v>44</v>
      </c>
      <c r="R25" s="3" t="s">
        <v>45</v>
      </c>
      <c r="S25" s="3" t="s">
        <v>46</v>
      </c>
      <c r="T25" s="15" t="s">
        <v>55</v>
      </c>
      <c r="U25" s="3"/>
      <c r="V25" s="24"/>
      <c r="W25" s="3" t="s">
        <v>43</v>
      </c>
      <c r="X25" s="3" t="s">
        <v>44</v>
      </c>
      <c r="Y25" s="3" t="s">
        <v>45</v>
      </c>
      <c r="Z25" s="4" t="s">
        <v>46</v>
      </c>
      <c r="AA25" s="3"/>
    </row>
    <row r="26" spans="1:28" x14ac:dyDescent="0.75">
      <c r="A26" s="3" t="s">
        <v>34</v>
      </c>
      <c r="B26" s="3">
        <f>SUM(P19:S19)</f>
        <v>1.32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 t="s">
        <v>33</v>
      </c>
      <c r="P26" s="3">
        <f>P18/SUM($P18:$S18)</f>
        <v>0.29411764705882354</v>
      </c>
      <c r="Q26" s="3">
        <f>Q18/SUM($P18:$S18)</f>
        <v>0.58823529411764708</v>
      </c>
      <c r="R26" s="3">
        <f t="shared" ref="P26:S29" si="10">R18/SUM($P18:$S18)</f>
        <v>0.11764705882352942</v>
      </c>
      <c r="S26" s="3">
        <f t="shared" si="10"/>
        <v>0</v>
      </c>
      <c r="T26" s="3">
        <f>SUM(P26:S26)</f>
        <v>1</v>
      </c>
      <c r="U26" s="3"/>
      <c r="V26" s="3" t="s">
        <v>33</v>
      </c>
      <c r="W26" s="3">
        <f>W18/SUM(W$18:W$21)</f>
        <v>0.3</v>
      </c>
      <c r="X26" s="3">
        <f t="shared" ref="W26:Z29" si="11">X18/SUM(X$18:X$21)</f>
        <v>0.7</v>
      </c>
      <c r="Y26" s="3">
        <f t="shared" si="11"/>
        <v>0</v>
      </c>
      <c r="Z26" s="4">
        <f t="shared" si="11"/>
        <v>0</v>
      </c>
      <c r="AA26" s="3"/>
    </row>
    <row r="27" spans="1:28" x14ac:dyDescent="0.75">
      <c r="A27" s="3" t="s">
        <v>35</v>
      </c>
      <c r="B27" s="3">
        <f>SUM(P20:S20)</f>
        <v>0.16583333333333333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 t="s">
        <v>34</v>
      </c>
      <c r="P27" s="3">
        <f t="shared" si="10"/>
        <v>0.56818181818181812</v>
      </c>
      <c r="Q27" s="3">
        <f t="shared" si="10"/>
        <v>0.18939393939393939</v>
      </c>
      <c r="R27" s="3">
        <f t="shared" si="10"/>
        <v>9.0909090909090898E-2</v>
      </c>
      <c r="S27" s="3">
        <f t="shared" si="10"/>
        <v>0.15151515151515152</v>
      </c>
      <c r="T27" s="3">
        <f t="shared" ref="T27:T29" si="12">SUM(P27:S27)</f>
        <v>1</v>
      </c>
      <c r="U27" s="3"/>
      <c r="V27" s="3" t="s">
        <v>34</v>
      </c>
      <c r="W27" s="3">
        <f t="shared" si="11"/>
        <v>0.7</v>
      </c>
      <c r="X27" s="3">
        <f t="shared" si="11"/>
        <v>0.30000000000000004</v>
      </c>
      <c r="Y27" s="3">
        <f t="shared" si="11"/>
        <v>0</v>
      </c>
      <c r="Z27" s="4">
        <f t="shared" si="11"/>
        <v>0</v>
      </c>
      <c r="AA27" s="3"/>
    </row>
    <row r="28" spans="1:28" x14ac:dyDescent="0.75">
      <c r="A28" s="3" t="s">
        <v>36</v>
      </c>
      <c r="B28" s="3">
        <f t="shared" ref="B28" si="13">SUM(P21:S21)</f>
        <v>0.16416666666666668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 t="s">
        <v>35</v>
      </c>
      <c r="P28" s="3">
        <f t="shared" si="10"/>
        <v>0.19597989949748745</v>
      </c>
      <c r="Q28" s="3">
        <f t="shared" si="10"/>
        <v>0.8040201005025126</v>
      </c>
      <c r="R28" s="3">
        <f t="shared" si="10"/>
        <v>0</v>
      </c>
      <c r="S28" s="3">
        <f t="shared" si="10"/>
        <v>0</v>
      </c>
      <c r="T28" s="3">
        <f t="shared" si="12"/>
        <v>1</v>
      </c>
      <c r="U28" s="3"/>
      <c r="V28" s="3" t="s">
        <v>35</v>
      </c>
      <c r="W28" s="3">
        <f t="shared" si="11"/>
        <v>0</v>
      </c>
      <c r="X28" s="3">
        <f t="shared" si="11"/>
        <v>0</v>
      </c>
      <c r="Y28" s="3">
        <f t="shared" si="11"/>
        <v>0.3</v>
      </c>
      <c r="Z28" s="4">
        <f t="shared" si="11"/>
        <v>0.69999999999999984</v>
      </c>
      <c r="AA28" s="3"/>
    </row>
    <row r="29" spans="1:28" x14ac:dyDescent="0.7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 t="s">
        <v>36</v>
      </c>
      <c r="P29" s="3">
        <f t="shared" si="10"/>
        <v>0.59390862944162437</v>
      </c>
      <c r="Q29" s="3">
        <f t="shared" si="10"/>
        <v>0.40609137055837558</v>
      </c>
      <c r="R29" s="3">
        <f t="shared" si="10"/>
        <v>0</v>
      </c>
      <c r="S29" s="3">
        <f t="shared" si="10"/>
        <v>0</v>
      </c>
      <c r="T29" s="3">
        <f t="shared" si="12"/>
        <v>1</v>
      </c>
      <c r="U29" s="3"/>
      <c r="V29" s="3" t="s">
        <v>36</v>
      </c>
      <c r="W29" s="3">
        <f t="shared" si="11"/>
        <v>0</v>
      </c>
      <c r="X29" s="3">
        <f t="shared" si="11"/>
        <v>0</v>
      </c>
      <c r="Y29" s="3">
        <f t="shared" si="11"/>
        <v>0.7</v>
      </c>
      <c r="Z29" s="4">
        <f t="shared" si="11"/>
        <v>0.30000000000000004</v>
      </c>
      <c r="AA29" s="3"/>
    </row>
    <row r="30" spans="1:28" ht="15.5" thickBot="1" x14ac:dyDescent="0.9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6" t="s">
        <v>55</v>
      </c>
      <c r="W30" s="7">
        <f>SUM(W26:W29)</f>
        <v>1</v>
      </c>
      <c r="X30" s="7">
        <f t="shared" ref="X30:Z30" si="14">SUM(X26:X29)</f>
        <v>1</v>
      </c>
      <c r="Y30" s="7">
        <f t="shared" si="14"/>
        <v>1</v>
      </c>
      <c r="Z30" s="8">
        <f t="shared" si="14"/>
        <v>0.99999999999999989</v>
      </c>
      <c r="AA30" s="3"/>
    </row>
    <row r="31" spans="1:28" x14ac:dyDescent="0.7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8" x14ac:dyDescent="0.75">
      <c r="A32" s="12" t="s">
        <v>59</v>
      </c>
      <c r="B32" s="3" t="s">
        <v>26</v>
      </c>
      <c r="C32" s="3" t="s">
        <v>27</v>
      </c>
      <c r="D32" s="3" t="s">
        <v>28</v>
      </c>
      <c r="E32" s="3" t="s">
        <v>29</v>
      </c>
      <c r="F32" s="15" t="s">
        <v>55</v>
      </c>
      <c r="G32" s="3"/>
      <c r="H32" s="3"/>
      <c r="I32" s="3"/>
      <c r="J32" s="3"/>
      <c r="K32" s="3"/>
      <c r="L32" s="3"/>
      <c r="M32" s="3"/>
      <c r="O32" s="12" t="s">
        <v>57</v>
      </c>
      <c r="P32" t="s">
        <v>26</v>
      </c>
      <c r="Q32" t="s">
        <v>27</v>
      </c>
      <c r="R32" t="s">
        <v>28</v>
      </c>
      <c r="S32" t="s">
        <v>29</v>
      </c>
      <c r="V32" s="3" t="s">
        <v>58</v>
      </c>
    </row>
    <row r="33" spans="1:25" x14ac:dyDescent="0.75">
      <c r="A33" t="s">
        <v>26</v>
      </c>
      <c r="B33">
        <f ca="1">B18-$B25*P33</f>
        <v>7.5000000000000011E-2</v>
      </c>
      <c r="C33">
        <f ca="1">C18-$B25*Q33</f>
        <v>0.67500000000000004</v>
      </c>
      <c r="D33">
        <f t="shared" ref="D33:E33" ca="1" si="15">D18-$B25*R33</f>
        <v>1.47</v>
      </c>
      <c r="E33">
        <f t="shared" ca="1" si="15"/>
        <v>1.93</v>
      </c>
      <c r="F33">
        <f ca="1">SUM(B33:E33)</f>
        <v>4.1499999999999995</v>
      </c>
      <c r="O33" t="s">
        <v>26</v>
      </c>
      <c r="P33" s="17">
        <f ca="1">SUMPRODUCT($P26:$S26,OFFSET($W$26:$Z$26,V$33,0))</f>
        <v>0.5</v>
      </c>
      <c r="Q33" s="17">
        <f t="shared" ref="Q33:S33" ca="1" si="16">SUMPRODUCT($P26:$S26,OFFSET($W$26:$Z$26,W$33,0))</f>
        <v>0.38235294117647062</v>
      </c>
      <c r="R33" s="17">
        <f t="shared" ca="1" si="16"/>
        <v>3.5294117647058823E-2</v>
      </c>
      <c r="S33" s="17">
        <f t="shared" ca="1" si="16"/>
        <v>8.2352941176470587E-2</v>
      </c>
      <c r="V33">
        <v>0</v>
      </c>
      <c r="W33">
        <f>V33+1</f>
        <v>1</v>
      </c>
      <c r="X33">
        <f>W33+1</f>
        <v>2</v>
      </c>
      <c r="Y33">
        <f>X33+1</f>
        <v>3</v>
      </c>
    </row>
    <row r="34" spans="1:25" x14ac:dyDescent="0.75">
      <c r="A34" t="s">
        <v>27</v>
      </c>
      <c r="B34">
        <f ca="1">B19-$B26*P34</f>
        <v>1.6</v>
      </c>
      <c r="C34">
        <f ca="1">C19-$B26*Q34</f>
        <v>0.9</v>
      </c>
      <c r="D34">
        <f t="shared" ref="D34:D36" ca="1" si="17">D19-$B26*R34</f>
        <v>0.82400000000000007</v>
      </c>
      <c r="E34">
        <f t="shared" ref="E34:E36" ca="1" si="18">E19-$B26*S34</f>
        <v>0.35599999999999998</v>
      </c>
      <c r="F34">
        <f t="shared" ref="F34:F36" ca="1" si="19">SUM(B34:E34)</f>
        <v>3.6799999999999997</v>
      </c>
      <c r="O34" t="s">
        <v>27</v>
      </c>
      <c r="P34" s="17">
        <f ca="1">SUMPRODUCT($P27:$S27,OFFSET($W$26:$Z$26,V$33,0))</f>
        <v>0.30303030303030298</v>
      </c>
      <c r="Q34" s="17">
        <f t="shared" ref="Q34:S34" ca="1" si="20">SUMPRODUCT($P27:$S27,OFFSET($W$26:$Z$26,W$33,0))</f>
        <v>0.45454545454545447</v>
      </c>
      <c r="R34" s="17">
        <f t="shared" ca="1" si="20"/>
        <v>0.1333333333333333</v>
      </c>
      <c r="S34" s="17">
        <f t="shared" ca="1" si="20"/>
        <v>0.1090909090909091</v>
      </c>
    </row>
    <row r="35" spans="1:25" x14ac:dyDescent="0.75">
      <c r="A35" t="s">
        <v>35</v>
      </c>
      <c r="B35">
        <f ca="1">B20-$B27*P35</f>
        <v>-3.0833333333333268E-3</v>
      </c>
      <c r="C35">
        <f t="shared" ref="C35:C36" ca="1" si="21">C20-$B27*Q35</f>
        <v>0.33725000000000005</v>
      </c>
      <c r="D35">
        <f t="shared" ca="1" si="17"/>
        <v>0</v>
      </c>
      <c r="E35">
        <f t="shared" ca="1" si="18"/>
        <v>0</v>
      </c>
      <c r="F35">
        <f t="shared" ca="1" si="19"/>
        <v>0.33416666666666672</v>
      </c>
      <c r="O35" t="s">
        <v>35</v>
      </c>
      <c r="P35" s="17">
        <f t="shared" ref="P35:S35" ca="1" si="22">SUMPRODUCT($P28:$S28,OFFSET($W$26:$Z$26,V$33,0))</f>
        <v>0.62160804020100502</v>
      </c>
      <c r="Q35" s="17">
        <f t="shared" ca="1" si="22"/>
        <v>0.37839195979899498</v>
      </c>
      <c r="R35" s="17">
        <f t="shared" ca="1" si="22"/>
        <v>0</v>
      </c>
      <c r="S35" s="17">
        <f t="shared" ca="1" si="22"/>
        <v>0</v>
      </c>
    </row>
    <row r="36" spans="1:25" x14ac:dyDescent="0.75">
      <c r="A36" t="s">
        <v>36</v>
      </c>
      <c r="B36">
        <f t="shared" ref="B36" ca="1" si="23">B21-$B28*P36</f>
        <v>0.32408333333333333</v>
      </c>
      <c r="C36">
        <f t="shared" ca="1" si="21"/>
        <v>0.51174999999999993</v>
      </c>
      <c r="D36">
        <f t="shared" ca="1" si="17"/>
        <v>0</v>
      </c>
      <c r="E36">
        <f t="shared" ca="1" si="18"/>
        <v>0</v>
      </c>
      <c r="F36">
        <f t="shared" ca="1" si="19"/>
        <v>0.83583333333333321</v>
      </c>
      <c r="O36" t="s">
        <v>36</v>
      </c>
      <c r="P36" s="17">
        <f t="shared" ref="P36:S36" ca="1" si="24">SUMPRODUCT($P29:$S29,OFFSET($W$26:$Z$26,V$33,0))</f>
        <v>0.46243654822335023</v>
      </c>
      <c r="Q36" s="17">
        <f t="shared" ca="1" si="24"/>
        <v>0.53756345177664977</v>
      </c>
      <c r="R36" s="17">
        <f t="shared" ca="1" si="24"/>
        <v>0</v>
      </c>
      <c r="S36" s="17">
        <f t="shared" ca="1" si="24"/>
        <v>0</v>
      </c>
    </row>
    <row r="37" spans="1:25" x14ac:dyDescent="0.75">
      <c r="A37" s="14" t="s">
        <v>55</v>
      </c>
      <c r="B37">
        <f ca="1">SUM(B33:B36)</f>
        <v>1.996</v>
      </c>
      <c r="C37">
        <f t="shared" ref="C37:E37" ca="1" si="25">SUM(C33:C36)</f>
        <v>2.4240000000000004</v>
      </c>
      <c r="D37">
        <f t="shared" ca="1" si="25"/>
        <v>2.294</v>
      </c>
      <c r="E37">
        <f t="shared" ca="1" si="25"/>
        <v>2.286</v>
      </c>
    </row>
    <row r="41" spans="1:25" x14ac:dyDescent="0.75">
      <c r="A41" s="1" t="s">
        <v>60</v>
      </c>
      <c r="B41" s="3" t="s">
        <v>26</v>
      </c>
      <c r="C41" s="3" t="s">
        <v>27</v>
      </c>
      <c r="D41" s="3" t="s">
        <v>28</v>
      </c>
      <c r="E41" s="3" t="s">
        <v>29</v>
      </c>
      <c r="F41" s="15" t="s">
        <v>55</v>
      </c>
    </row>
    <row r="42" spans="1:25" x14ac:dyDescent="0.75">
      <c r="A42" t="s">
        <v>26</v>
      </c>
      <c r="B42">
        <f ca="1">B33</f>
        <v>7.5000000000000011E-2</v>
      </c>
      <c r="C42">
        <f t="shared" ref="C42:E42" ca="1" si="26">C33</f>
        <v>0.67500000000000004</v>
      </c>
      <c r="D42">
        <f t="shared" ca="1" si="26"/>
        <v>1.47</v>
      </c>
      <c r="E42">
        <f t="shared" ca="1" si="26"/>
        <v>1.93</v>
      </c>
      <c r="F42">
        <f ca="1">SUM(B42:E42)</f>
        <v>4.1499999999999995</v>
      </c>
    </row>
    <row r="43" spans="1:25" x14ac:dyDescent="0.75">
      <c r="A43" t="s">
        <v>27</v>
      </c>
      <c r="B43">
        <f ca="1">B34</f>
        <v>1.6</v>
      </c>
      <c r="C43">
        <f t="shared" ref="C43:E43" ca="1" si="27">C34</f>
        <v>0.9</v>
      </c>
      <c r="D43">
        <f t="shared" ca="1" si="27"/>
        <v>0.82400000000000007</v>
      </c>
      <c r="E43">
        <f t="shared" ca="1" si="27"/>
        <v>0.35599999999999998</v>
      </c>
      <c r="F43">
        <f t="shared" ref="F43:F44" ca="1" si="28">SUM(B43:E43)</f>
        <v>3.6799999999999997</v>
      </c>
    </row>
    <row r="44" spans="1:25" x14ac:dyDescent="0.75">
      <c r="A44" t="s">
        <v>9</v>
      </c>
      <c r="B44">
        <f ca="1">SUM(B35:B36)</f>
        <v>0.32100000000000001</v>
      </c>
      <c r="C44">
        <f t="shared" ref="C44:E44" ca="1" si="29">SUM(C35:C36)</f>
        <v>0.84899999999999998</v>
      </c>
      <c r="D44">
        <f t="shared" ca="1" si="29"/>
        <v>0</v>
      </c>
      <c r="E44">
        <f t="shared" ca="1" si="29"/>
        <v>0</v>
      </c>
      <c r="F44">
        <f t="shared" ca="1" si="28"/>
        <v>1.17</v>
      </c>
    </row>
    <row r="45" spans="1:25" x14ac:dyDescent="0.75">
      <c r="A45" s="14" t="s">
        <v>55</v>
      </c>
      <c r="B45">
        <f ca="1">SUM(B42:B44)</f>
        <v>1.996</v>
      </c>
      <c r="C45">
        <f ca="1">SUM(C42:C44)</f>
        <v>2.4240000000000004</v>
      </c>
      <c r="D45">
        <f ca="1">SUM(D42:D44)</f>
        <v>2.294</v>
      </c>
      <c r="E45">
        <f ca="1">SUM(E42:E44)</f>
        <v>2.286</v>
      </c>
    </row>
    <row r="47" spans="1:25" x14ac:dyDescent="0.75">
      <c r="A47" s="1" t="s">
        <v>61</v>
      </c>
      <c r="B47" s="1" t="s">
        <v>63</v>
      </c>
      <c r="C47" s="1" t="s">
        <v>62</v>
      </c>
      <c r="H47" t="s">
        <v>64</v>
      </c>
      <c r="I47" t="s">
        <v>65</v>
      </c>
      <c r="J47" t="s">
        <v>66</v>
      </c>
    </row>
    <row r="48" spans="1:25" x14ac:dyDescent="0.75">
      <c r="A48" s="1" t="s">
        <v>26</v>
      </c>
      <c r="B48" s="19">
        <f ca="1">B45</f>
        <v>1.996</v>
      </c>
      <c r="C48" s="19">
        <f>I18-SUM(W18:Z18)</f>
        <v>1.996</v>
      </c>
      <c r="H48" t="s">
        <v>26</v>
      </c>
      <c r="I48">
        <f ca="1">F42+SUM(P18:S18)</f>
        <v>4.9999999999999991</v>
      </c>
      <c r="J48">
        <f>SUM(B4:E4)</f>
        <v>5</v>
      </c>
    </row>
    <row r="49" spans="1:10" x14ac:dyDescent="0.75">
      <c r="A49" s="1" t="s">
        <v>27</v>
      </c>
      <c r="B49">
        <f ca="1">C45</f>
        <v>2.4240000000000004</v>
      </c>
      <c r="C49">
        <f>J19-SUM(W19:Z19)</f>
        <v>2.4239999999999999</v>
      </c>
      <c r="H49" t="s">
        <v>27</v>
      </c>
      <c r="I49">
        <f ca="1">F43+SUM(P19:S19)</f>
        <v>5</v>
      </c>
      <c r="J49">
        <f t="shared" ref="J49:J50" si="30">SUM(B5:E5)</f>
        <v>5</v>
      </c>
    </row>
    <row r="50" spans="1:10" x14ac:dyDescent="0.75">
      <c r="A50" s="1" t="s">
        <v>28</v>
      </c>
      <c r="B50">
        <f ca="1">D45</f>
        <v>2.294</v>
      </c>
      <c r="C50">
        <f>K20-SUM(W20:Z20)</f>
        <v>2.294</v>
      </c>
      <c r="H50" t="s">
        <v>9</v>
      </c>
      <c r="I50">
        <f ca="1">F44+SUM(P20:S21)</f>
        <v>1.5</v>
      </c>
      <c r="J50">
        <f t="shared" si="30"/>
        <v>1.5</v>
      </c>
    </row>
    <row r="51" spans="1:10" x14ac:dyDescent="0.75">
      <c r="A51" s="1" t="s">
        <v>29</v>
      </c>
      <c r="B51">
        <f ca="1">E45</f>
        <v>2.286</v>
      </c>
      <c r="C51">
        <f>L21-SUM(W21:Z21)</f>
        <v>2.286</v>
      </c>
    </row>
  </sheetData>
  <mergeCells count="36">
    <mergeCell ref="A1:E1"/>
    <mergeCell ref="A2:A3"/>
    <mergeCell ref="B2:E2"/>
    <mergeCell ref="A15:E15"/>
    <mergeCell ref="A16:A17"/>
    <mergeCell ref="B16:E16"/>
    <mergeCell ref="A10:A11"/>
    <mergeCell ref="B10:C10"/>
    <mergeCell ref="H2:H3"/>
    <mergeCell ref="I2:L2"/>
    <mergeCell ref="I1:L1"/>
    <mergeCell ref="H15:L15"/>
    <mergeCell ref="H16:H17"/>
    <mergeCell ref="I16:L16"/>
    <mergeCell ref="O1:S1"/>
    <mergeCell ref="O2:O3"/>
    <mergeCell ref="P2:S2"/>
    <mergeCell ref="W1:Z1"/>
    <mergeCell ref="V2:V3"/>
    <mergeCell ref="W2:Z2"/>
    <mergeCell ref="O16:O17"/>
    <mergeCell ref="P16:S16"/>
    <mergeCell ref="W15:Z15"/>
    <mergeCell ref="V16:V17"/>
    <mergeCell ref="W16:Z16"/>
    <mergeCell ref="O10:O11"/>
    <mergeCell ref="P10:Q10"/>
    <mergeCell ref="V10:V11"/>
    <mergeCell ref="W10:Z10"/>
    <mergeCell ref="O15:S15"/>
    <mergeCell ref="W24:Z24"/>
    <mergeCell ref="W23:Z23"/>
    <mergeCell ref="V24:V25"/>
    <mergeCell ref="O23:S23"/>
    <mergeCell ref="O24:O25"/>
    <mergeCell ref="P24:S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6695-9CF0-422D-B3B6-D67366EF1276}">
  <dimension ref="A1:AF52"/>
  <sheetViews>
    <sheetView topLeftCell="A10" workbookViewId="0">
      <selection activeCell="B52" sqref="B52"/>
    </sheetView>
  </sheetViews>
  <sheetFormatPr defaultRowHeight="14.75" x14ac:dyDescent="0.75"/>
  <cols>
    <col min="2" max="2" width="17.08984375" bestFit="1" customWidth="1"/>
    <col min="9" max="9" width="13" bestFit="1" customWidth="1"/>
    <col min="30" max="30" width="22.81640625" bestFit="1" customWidth="1"/>
  </cols>
  <sheetData>
    <row r="1" spans="1:32" x14ac:dyDescent="0.75">
      <c r="A1" s="30" t="s">
        <v>30</v>
      </c>
      <c r="B1" s="28"/>
      <c r="C1" s="28"/>
      <c r="D1" s="28"/>
      <c r="E1" s="28"/>
      <c r="F1" s="2"/>
      <c r="G1" s="2"/>
      <c r="H1" s="2"/>
      <c r="I1" s="28" t="s">
        <v>31</v>
      </c>
      <c r="J1" s="28"/>
      <c r="K1" s="28"/>
      <c r="L1" s="28"/>
      <c r="M1" s="2"/>
      <c r="N1" s="2"/>
      <c r="O1" s="28" t="s">
        <v>42</v>
      </c>
      <c r="P1" s="28"/>
      <c r="Q1" s="28"/>
      <c r="R1" s="21"/>
      <c r="S1" s="21"/>
      <c r="T1" s="2"/>
      <c r="U1" s="2"/>
      <c r="V1" s="2"/>
      <c r="W1" s="28" t="s">
        <v>47</v>
      </c>
      <c r="X1" s="28"/>
      <c r="Y1" s="21"/>
      <c r="Z1" s="23"/>
    </row>
    <row r="2" spans="1:32" x14ac:dyDescent="0.75">
      <c r="A2" s="31" t="s">
        <v>32</v>
      </c>
      <c r="B2" s="24" t="s">
        <v>37</v>
      </c>
      <c r="C2" s="24"/>
      <c r="D2" s="24"/>
      <c r="E2" s="24"/>
      <c r="F2" s="3"/>
      <c r="G2" s="3"/>
      <c r="H2" s="24" t="s">
        <v>32</v>
      </c>
      <c r="I2" s="24" t="s">
        <v>37</v>
      </c>
      <c r="J2" s="24"/>
      <c r="K2" s="24"/>
      <c r="L2" s="24"/>
      <c r="M2" s="3"/>
      <c r="N2" s="3"/>
      <c r="O2" s="24" t="s">
        <v>32</v>
      </c>
      <c r="P2" s="24" t="s">
        <v>37</v>
      </c>
      <c r="Q2" s="24"/>
      <c r="R2" s="13"/>
      <c r="S2" s="13"/>
      <c r="T2" s="3"/>
      <c r="U2" s="3"/>
      <c r="V2" s="24" t="s">
        <v>32</v>
      </c>
      <c r="W2" s="24" t="s">
        <v>37</v>
      </c>
      <c r="X2" s="24"/>
      <c r="Y2" s="13"/>
      <c r="Z2" s="22"/>
    </row>
    <row r="3" spans="1:32" x14ac:dyDescent="0.75">
      <c r="A3" s="31"/>
      <c r="B3" s="3" t="s">
        <v>33</v>
      </c>
      <c r="C3" s="3" t="s">
        <v>34</v>
      </c>
      <c r="D3" s="3" t="s">
        <v>35</v>
      </c>
      <c r="E3" s="3" t="s">
        <v>36</v>
      </c>
      <c r="F3" s="3"/>
      <c r="G3" s="3"/>
      <c r="H3" s="24"/>
      <c r="I3" s="3" t="s">
        <v>33</v>
      </c>
      <c r="J3" s="3" t="s">
        <v>34</v>
      </c>
      <c r="K3" s="3" t="s">
        <v>35</v>
      </c>
      <c r="L3" s="3" t="s">
        <v>36</v>
      </c>
      <c r="M3" s="3"/>
      <c r="N3" s="3"/>
      <c r="O3" s="24"/>
      <c r="P3" s="3" t="s">
        <v>43</v>
      </c>
      <c r="Q3" s="3" t="s">
        <v>44</v>
      </c>
      <c r="R3" s="3"/>
      <c r="S3" s="3"/>
      <c r="T3" s="3"/>
      <c r="U3" s="3"/>
      <c r="V3" s="24"/>
      <c r="W3" s="3" t="s">
        <v>43</v>
      </c>
      <c r="X3" s="3" t="s">
        <v>44</v>
      </c>
      <c r="Y3" s="3"/>
      <c r="Z3" s="4"/>
      <c r="AB3" t="s">
        <v>51</v>
      </c>
      <c r="AE3" t="s">
        <v>43</v>
      </c>
      <c r="AF3" t="s">
        <v>44</v>
      </c>
    </row>
    <row r="4" spans="1:32" x14ac:dyDescent="0.75">
      <c r="A4" s="5" t="s">
        <v>33</v>
      </c>
      <c r="B4" s="3">
        <v>0.5</v>
      </c>
      <c r="C4" s="3">
        <v>1</v>
      </c>
      <c r="D4" s="3">
        <v>1.5</v>
      </c>
      <c r="E4" s="3">
        <v>2</v>
      </c>
      <c r="F4" s="3"/>
      <c r="G4" s="3"/>
      <c r="H4" s="3" t="s">
        <v>33</v>
      </c>
      <c r="I4" s="3">
        <v>3</v>
      </c>
      <c r="J4" s="3">
        <v>0</v>
      </c>
      <c r="K4" s="3">
        <v>0</v>
      </c>
      <c r="L4" s="3">
        <v>0</v>
      </c>
      <c r="M4" s="3"/>
      <c r="N4" s="3"/>
      <c r="O4" s="3" t="s">
        <v>33</v>
      </c>
      <c r="P4" s="3">
        <f>SimpleExample!P4+SimpleExample!R4</f>
        <v>0.35</v>
      </c>
      <c r="Q4" s="3">
        <f>SimpleExample!Q4+SimpleExample!S4</f>
        <v>0.5</v>
      </c>
      <c r="R4" s="3"/>
      <c r="S4" s="3"/>
      <c r="T4" s="3"/>
      <c r="U4" s="3"/>
      <c r="V4" s="3" t="s">
        <v>33</v>
      </c>
      <c r="W4" s="3">
        <f>SUM(P4:P6)*AE$4*0.3</f>
        <v>0.28349999999999997</v>
      </c>
      <c r="X4" s="3">
        <f>SUM(Q4:Q6)*AF$4*0.6</f>
        <v>0.34499999999999997</v>
      </c>
      <c r="Y4" s="3"/>
      <c r="Z4" s="4"/>
      <c r="AD4" t="s">
        <v>77</v>
      </c>
      <c r="AE4">
        <v>0.7</v>
      </c>
      <c r="AF4">
        <v>0.5</v>
      </c>
    </row>
    <row r="5" spans="1:32" x14ac:dyDescent="0.75">
      <c r="A5" s="5" t="s">
        <v>34</v>
      </c>
      <c r="B5" s="3">
        <v>2</v>
      </c>
      <c r="C5" s="3">
        <v>1.5</v>
      </c>
      <c r="D5" s="3">
        <v>1</v>
      </c>
      <c r="E5" s="3">
        <v>0.5</v>
      </c>
      <c r="F5" s="3"/>
      <c r="G5" s="3"/>
      <c r="H5" s="3" t="s">
        <v>34</v>
      </c>
      <c r="I5" s="3">
        <v>0</v>
      </c>
      <c r="J5" s="3">
        <v>3.5</v>
      </c>
      <c r="K5" s="3">
        <v>0</v>
      </c>
      <c r="L5" s="3">
        <v>0</v>
      </c>
      <c r="M5" s="3"/>
      <c r="N5" s="3"/>
      <c r="O5" s="3" t="s">
        <v>34</v>
      </c>
      <c r="P5" s="3">
        <f>SimpleExample!P5+SimpleExample!R5</f>
        <v>0.87</v>
      </c>
      <c r="Q5" s="3">
        <f>SimpleExample!Q5+SimpleExample!S5</f>
        <v>0.45</v>
      </c>
      <c r="R5" s="3"/>
      <c r="S5" s="3"/>
      <c r="T5" s="3"/>
      <c r="U5" s="3"/>
      <c r="V5" s="3" t="s">
        <v>34</v>
      </c>
      <c r="W5" s="3">
        <f>SUM(P4:P6)*AE$4-W4</f>
        <v>0.66149999999999998</v>
      </c>
      <c r="X5" s="3">
        <f>SUM(Q4:Q6)*AF$4-X4</f>
        <v>0.22999999999999998</v>
      </c>
      <c r="Y5" s="3"/>
      <c r="Z5" s="4"/>
    </row>
    <row r="6" spans="1:32" x14ac:dyDescent="0.75">
      <c r="A6" s="5" t="s">
        <v>9</v>
      </c>
      <c r="B6" s="3">
        <v>0.5</v>
      </c>
      <c r="C6" s="3">
        <v>1</v>
      </c>
      <c r="D6" s="3">
        <v>0</v>
      </c>
      <c r="E6" s="3">
        <v>0</v>
      </c>
      <c r="F6" s="3"/>
      <c r="G6" s="3"/>
      <c r="H6" s="3" t="s">
        <v>9</v>
      </c>
      <c r="I6" s="3">
        <v>0</v>
      </c>
      <c r="J6" s="3">
        <v>0</v>
      </c>
      <c r="K6" s="3">
        <v>2.5</v>
      </c>
      <c r="L6" s="3">
        <v>2.5</v>
      </c>
      <c r="M6" s="3"/>
      <c r="N6" s="3"/>
      <c r="O6" s="3" t="s">
        <v>9</v>
      </c>
      <c r="P6" s="3">
        <f>SimpleExample!P6+SimpleExample!R6</f>
        <v>0.13</v>
      </c>
      <c r="Q6" s="3">
        <f>SimpleExample!Q6+SimpleExample!S6</f>
        <v>0.2</v>
      </c>
      <c r="R6" s="3"/>
      <c r="S6" s="3"/>
      <c r="T6" s="3"/>
      <c r="U6" s="3"/>
      <c r="V6" s="3" t="s">
        <v>9</v>
      </c>
      <c r="W6" s="3">
        <f>SUM(P4:P6)*(1-AE$4)</f>
        <v>0.40500000000000008</v>
      </c>
      <c r="X6" s="3">
        <f>SUM(Q4:Q6)*(1-AF$4)</f>
        <v>0.57499999999999996</v>
      </c>
      <c r="Y6" s="3"/>
      <c r="Z6" s="4"/>
    </row>
    <row r="7" spans="1:32" ht="15.5" thickBot="1" x14ac:dyDescent="0.9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</row>
    <row r="8" spans="1:32" x14ac:dyDescent="0.75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10"/>
    </row>
    <row r="9" spans="1:32" x14ac:dyDescent="0.75">
      <c r="A9" s="11" t="s">
        <v>39</v>
      </c>
      <c r="B9" s="3"/>
      <c r="C9" s="3"/>
      <c r="D9" s="3"/>
      <c r="E9" s="3"/>
      <c r="F9" s="3"/>
      <c r="G9" s="3"/>
      <c r="H9" s="12" t="s">
        <v>41</v>
      </c>
      <c r="I9" s="3"/>
      <c r="J9" s="3"/>
      <c r="K9" s="3"/>
      <c r="L9" s="3"/>
      <c r="M9" s="3"/>
      <c r="N9" s="3"/>
      <c r="O9" s="12" t="s">
        <v>39</v>
      </c>
      <c r="P9" s="3"/>
      <c r="Q9" s="3"/>
      <c r="R9" s="3"/>
      <c r="S9" s="3"/>
      <c r="T9" s="3"/>
      <c r="U9" s="3"/>
      <c r="V9" s="12" t="s">
        <v>78</v>
      </c>
      <c r="W9" s="3"/>
      <c r="X9" s="3"/>
      <c r="Y9" s="3"/>
      <c r="Z9" s="4"/>
      <c r="AB9" t="s">
        <v>52</v>
      </c>
    </row>
    <row r="10" spans="1:32" x14ac:dyDescent="0.75">
      <c r="A10" s="31" t="s">
        <v>32</v>
      </c>
      <c r="B10" s="24" t="s">
        <v>37</v>
      </c>
      <c r="C10" s="24"/>
      <c r="D10" s="13"/>
      <c r="E10" s="13"/>
      <c r="F10" s="3"/>
      <c r="G10" s="3"/>
      <c r="H10" s="3"/>
      <c r="I10" s="3"/>
      <c r="J10" s="3"/>
      <c r="K10" s="3"/>
      <c r="L10" s="3"/>
      <c r="M10" s="3"/>
      <c r="N10" s="3"/>
      <c r="O10" s="24" t="s">
        <v>32</v>
      </c>
      <c r="P10" s="24" t="s">
        <v>37</v>
      </c>
      <c r="Q10" s="24"/>
      <c r="R10" s="3"/>
      <c r="S10" s="3"/>
      <c r="T10" s="3"/>
      <c r="U10" s="3"/>
      <c r="V10" s="24" t="s">
        <v>32</v>
      </c>
      <c r="W10" s="24" t="s">
        <v>37</v>
      </c>
      <c r="X10" s="24"/>
      <c r="Y10" s="13"/>
      <c r="Z10" s="22"/>
    </row>
    <row r="11" spans="1:32" x14ac:dyDescent="0.75">
      <c r="A11" s="31"/>
      <c r="B11" s="3" t="s">
        <v>33</v>
      </c>
      <c r="C11" s="3" t="s">
        <v>34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24"/>
      <c r="P11" s="3" t="s">
        <v>43</v>
      </c>
      <c r="Q11" s="3" t="s">
        <v>44</v>
      </c>
      <c r="R11" s="3"/>
      <c r="S11" s="3"/>
      <c r="T11" s="3"/>
      <c r="U11" s="3"/>
      <c r="V11" s="24"/>
      <c r="W11" s="3" t="s">
        <v>43</v>
      </c>
      <c r="X11" s="3" t="s">
        <v>44</v>
      </c>
      <c r="Y11" s="3"/>
      <c r="Z11" s="4"/>
    </row>
    <row r="12" spans="1:32" x14ac:dyDescent="0.75">
      <c r="A12" s="5" t="s">
        <v>33</v>
      </c>
      <c r="B12" s="3">
        <f>B4/SUM(B$4:B$5)</f>
        <v>0.2</v>
      </c>
      <c r="C12" s="3">
        <f>C4/SUM(C$4:C$5)</f>
        <v>0.4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 t="s">
        <v>33</v>
      </c>
      <c r="P12" s="3">
        <f>P4/SUM(P$4:P$5)</f>
        <v>0.28688524590163933</v>
      </c>
      <c r="Q12" s="3">
        <f>Q4/SUM(Q$4:Q$5)</f>
        <v>0.52631578947368418</v>
      </c>
      <c r="R12" s="3"/>
      <c r="S12" s="3"/>
      <c r="T12" s="3"/>
      <c r="U12" s="3"/>
      <c r="V12" s="3" t="s">
        <v>33</v>
      </c>
      <c r="W12" s="3">
        <f>W4/SUM(W$4:W$6)</f>
        <v>0.20999999999999996</v>
      </c>
      <c r="X12" s="3">
        <f>X4/SUM(X$4:X$6)</f>
        <v>0.3</v>
      </c>
      <c r="Y12" s="3"/>
      <c r="Z12" s="4"/>
    </row>
    <row r="13" spans="1:32" x14ac:dyDescent="0.75">
      <c r="A13" s="5" t="s">
        <v>34</v>
      </c>
      <c r="B13" s="3">
        <f>B5/SUM(B$4:B$5)</f>
        <v>0.8</v>
      </c>
      <c r="C13" s="3">
        <f>C5/SUM(C$4:C$5)</f>
        <v>0.6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 t="s">
        <v>34</v>
      </c>
      <c r="P13" s="3">
        <f>P5/SUM(P$4:P$5)</f>
        <v>0.71311475409836067</v>
      </c>
      <c r="Q13" s="3">
        <f>Q5/SUM(Q$4:Q$5)</f>
        <v>0.47368421052631582</v>
      </c>
      <c r="R13" s="3"/>
      <c r="S13" s="3"/>
      <c r="T13" s="3"/>
      <c r="U13" s="3"/>
      <c r="V13" s="3" t="s">
        <v>34</v>
      </c>
      <c r="W13" s="3">
        <f>W5/SUM(W$4:W$6)</f>
        <v>0.48999999999999994</v>
      </c>
      <c r="X13" s="3">
        <f t="shared" ref="X13" si="0">X5/SUM(X$4:X$6)</f>
        <v>0.2</v>
      </c>
      <c r="Y13" s="3"/>
      <c r="Z13" s="4"/>
    </row>
    <row r="14" spans="1:32" x14ac:dyDescent="0.7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 t="s">
        <v>9</v>
      </c>
      <c r="W14" s="3">
        <f>W6/SUM(W$4:W$6)</f>
        <v>0.30000000000000004</v>
      </c>
      <c r="X14" s="3">
        <f>X6/SUM(X$4:X$6)</f>
        <v>0.5</v>
      </c>
      <c r="Y14" s="3"/>
      <c r="Z14" s="4"/>
    </row>
    <row r="15" spans="1:32" ht="15.5" thickBot="1" x14ac:dyDescent="0.9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</row>
    <row r="16" spans="1:32" x14ac:dyDescent="0.75">
      <c r="A16" s="30" t="s">
        <v>38</v>
      </c>
      <c r="B16" s="28"/>
      <c r="C16" s="28"/>
      <c r="D16" s="28"/>
      <c r="E16" s="28"/>
      <c r="F16" s="2"/>
      <c r="G16" s="2"/>
      <c r="H16" s="28" t="s">
        <v>40</v>
      </c>
      <c r="I16" s="28"/>
      <c r="J16" s="28"/>
      <c r="K16" s="28"/>
      <c r="L16" s="28"/>
      <c r="M16" s="2"/>
      <c r="N16" s="2"/>
      <c r="O16" s="28" t="s">
        <v>42</v>
      </c>
      <c r="P16" s="28"/>
      <c r="Q16" s="28"/>
      <c r="R16" s="28"/>
      <c r="S16" s="28"/>
      <c r="T16" s="2"/>
      <c r="U16" s="2"/>
      <c r="V16" s="2"/>
      <c r="W16" s="28" t="s">
        <v>50</v>
      </c>
      <c r="X16" s="28"/>
      <c r="Y16" s="28"/>
      <c r="Z16" s="29"/>
    </row>
    <row r="17" spans="1:28" x14ac:dyDescent="0.75">
      <c r="A17" s="31" t="s">
        <v>32</v>
      </c>
      <c r="B17" s="24" t="s">
        <v>37</v>
      </c>
      <c r="C17" s="24"/>
      <c r="D17" s="24"/>
      <c r="E17" s="24"/>
      <c r="F17" s="3"/>
      <c r="G17" s="3"/>
      <c r="H17" s="24" t="s">
        <v>32</v>
      </c>
      <c r="I17" s="24" t="s">
        <v>37</v>
      </c>
      <c r="J17" s="24"/>
      <c r="K17" s="24"/>
      <c r="L17" s="24"/>
      <c r="M17" s="3"/>
      <c r="N17" s="3"/>
      <c r="O17" s="24" t="s">
        <v>32</v>
      </c>
      <c r="P17" s="24" t="s">
        <v>37</v>
      </c>
      <c r="Q17" s="24"/>
      <c r="R17" s="24"/>
      <c r="S17" s="24"/>
      <c r="T17" s="3"/>
      <c r="U17" s="3"/>
      <c r="V17" s="24" t="s">
        <v>32</v>
      </c>
      <c r="W17" s="24" t="s">
        <v>37</v>
      </c>
      <c r="X17" s="24"/>
      <c r="Y17" s="24"/>
      <c r="Z17" s="25"/>
    </row>
    <row r="18" spans="1:28" x14ac:dyDescent="0.75">
      <c r="A18" s="31"/>
      <c r="B18" s="3" t="s">
        <v>33</v>
      </c>
      <c r="C18" s="3" t="s">
        <v>34</v>
      </c>
      <c r="D18" s="3" t="s">
        <v>35</v>
      </c>
      <c r="E18" s="3" t="s">
        <v>36</v>
      </c>
      <c r="F18" s="15" t="s">
        <v>55</v>
      </c>
      <c r="G18" s="3"/>
      <c r="H18" s="24"/>
      <c r="I18" s="3" t="s">
        <v>33</v>
      </c>
      <c r="J18" s="3" t="s">
        <v>34</v>
      </c>
      <c r="K18" s="3" t="s">
        <v>35</v>
      </c>
      <c r="L18" s="3" t="s">
        <v>36</v>
      </c>
      <c r="M18" s="3"/>
      <c r="N18" s="3"/>
      <c r="O18" s="24"/>
      <c r="P18" s="3" t="s">
        <v>43</v>
      </c>
      <c r="Q18" s="3" t="s">
        <v>44</v>
      </c>
      <c r="R18" s="3" t="s">
        <v>45</v>
      </c>
      <c r="S18" s="3" t="s">
        <v>46</v>
      </c>
      <c r="T18" s="3"/>
      <c r="U18" s="3"/>
      <c r="V18" s="24"/>
      <c r="W18" s="3" t="s">
        <v>43</v>
      </c>
      <c r="X18" s="3" t="s">
        <v>44</v>
      </c>
      <c r="Y18" s="3" t="s">
        <v>45</v>
      </c>
      <c r="Z18" s="4" t="s">
        <v>46</v>
      </c>
      <c r="AB18" t="s">
        <v>53</v>
      </c>
    </row>
    <row r="19" spans="1:28" x14ac:dyDescent="0.75">
      <c r="A19" s="5" t="s">
        <v>33</v>
      </c>
      <c r="B19" s="3">
        <f>B4</f>
        <v>0.5</v>
      </c>
      <c r="C19" s="3">
        <f t="shared" ref="C19:E19" si="1">C4</f>
        <v>1</v>
      </c>
      <c r="D19" s="3">
        <f t="shared" si="1"/>
        <v>1.5</v>
      </c>
      <c r="E19" s="3">
        <f t="shared" si="1"/>
        <v>2</v>
      </c>
      <c r="F19" s="15">
        <f>SUM(B19:E19)</f>
        <v>5</v>
      </c>
      <c r="G19" s="3"/>
      <c r="H19" s="3" t="s">
        <v>33</v>
      </c>
      <c r="I19" s="3">
        <f>I4</f>
        <v>3</v>
      </c>
      <c r="J19" s="3">
        <f t="shared" ref="J19:L19" si="2">J4</f>
        <v>0</v>
      </c>
      <c r="K19" s="3">
        <f t="shared" si="2"/>
        <v>0</v>
      </c>
      <c r="L19" s="3">
        <f t="shared" si="2"/>
        <v>0</v>
      </c>
      <c r="M19" s="3"/>
      <c r="N19" s="3"/>
      <c r="O19" s="3" t="s">
        <v>33</v>
      </c>
      <c r="P19" s="3">
        <f>P4*(1-W$14)</f>
        <v>0.24499999999999997</v>
      </c>
      <c r="Q19" s="3">
        <f>Q4*(1-X$14)</f>
        <v>0.25</v>
      </c>
      <c r="R19" s="3">
        <f>P4-P19</f>
        <v>0.10500000000000001</v>
      </c>
      <c r="S19" s="3">
        <f t="shared" ref="S19:S20" si="3">Q4-Q19</f>
        <v>0.25</v>
      </c>
      <c r="T19" s="3"/>
      <c r="U19" s="3"/>
      <c r="V19" s="3" t="s">
        <v>33</v>
      </c>
      <c r="W19" s="3">
        <f>W4</f>
        <v>0.28349999999999997</v>
      </c>
      <c r="X19" s="3">
        <f>X4</f>
        <v>0.34499999999999997</v>
      </c>
      <c r="Y19" s="3">
        <v>0</v>
      </c>
      <c r="Z19" s="4">
        <v>0</v>
      </c>
    </row>
    <row r="20" spans="1:28" x14ac:dyDescent="0.75">
      <c r="A20" s="5" t="s">
        <v>34</v>
      </c>
      <c r="B20" s="3">
        <f t="shared" ref="B20:E20" si="4">B5</f>
        <v>2</v>
      </c>
      <c r="C20" s="3">
        <f t="shared" si="4"/>
        <v>1.5</v>
      </c>
      <c r="D20" s="3">
        <f t="shared" si="4"/>
        <v>1</v>
      </c>
      <c r="E20" s="3">
        <f t="shared" si="4"/>
        <v>0.5</v>
      </c>
      <c r="F20" s="15">
        <f t="shared" ref="F20:F22" si="5">SUM(B20:E20)</f>
        <v>5</v>
      </c>
      <c r="G20" s="3"/>
      <c r="H20" s="3" t="s">
        <v>34</v>
      </c>
      <c r="I20" s="3">
        <f t="shared" ref="I20:L20" si="6">I5</f>
        <v>0</v>
      </c>
      <c r="J20" s="3">
        <f t="shared" si="6"/>
        <v>3.5</v>
      </c>
      <c r="K20" s="3">
        <f t="shared" si="6"/>
        <v>0</v>
      </c>
      <c r="L20" s="3">
        <f t="shared" si="6"/>
        <v>0</v>
      </c>
      <c r="M20" s="3"/>
      <c r="N20" s="3"/>
      <c r="O20" s="3" t="s">
        <v>34</v>
      </c>
      <c r="P20" s="3">
        <f>P5*(1-W$14)</f>
        <v>0.60899999999999999</v>
      </c>
      <c r="Q20" s="3">
        <f>Q5*(1-X$14)</f>
        <v>0.22500000000000001</v>
      </c>
      <c r="R20" s="3">
        <f t="shared" ref="R20" si="7">P5-P20</f>
        <v>0.26100000000000001</v>
      </c>
      <c r="S20" s="3">
        <f t="shared" si="3"/>
        <v>0.22500000000000001</v>
      </c>
      <c r="T20" s="3"/>
      <c r="U20" s="3"/>
      <c r="V20" s="3" t="s">
        <v>34</v>
      </c>
      <c r="W20" s="3">
        <f t="shared" ref="W20:X20" si="8">W5</f>
        <v>0.66149999999999998</v>
      </c>
      <c r="X20" s="3">
        <f t="shared" si="8"/>
        <v>0.22999999999999998</v>
      </c>
      <c r="Y20" s="3">
        <v>0</v>
      </c>
      <c r="Z20" s="4">
        <v>0</v>
      </c>
    </row>
    <row r="21" spans="1:28" x14ac:dyDescent="0.75">
      <c r="A21" s="5" t="s">
        <v>35</v>
      </c>
      <c r="B21" s="3">
        <f>B12*B$6</f>
        <v>0.1</v>
      </c>
      <c r="C21" s="3">
        <f>C12*C$6</f>
        <v>0.4</v>
      </c>
      <c r="D21" s="3">
        <v>0</v>
      </c>
      <c r="E21" s="3">
        <v>0</v>
      </c>
      <c r="F21" s="15">
        <f t="shared" si="5"/>
        <v>0.5</v>
      </c>
      <c r="G21" s="3"/>
      <c r="H21" s="3" t="s">
        <v>35</v>
      </c>
      <c r="I21" s="3">
        <v>0</v>
      </c>
      <c r="J21" s="3">
        <v>0</v>
      </c>
      <c r="K21" s="3">
        <f>K6</f>
        <v>2.5</v>
      </c>
      <c r="L21" s="3">
        <v>0</v>
      </c>
      <c r="M21" s="3"/>
      <c r="N21" s="3"/>
      <c r="O21" s="3" t="s">
        <v>35</v>
      </c>
      <c r="P21" s="3">
        <f>P12*P$6</f>
        <v>3.7295081967213116E-2</v>
      </c>
      <c r="Q21" s="3">
        <f>Q12*Q$6</f>
        <v>0.10526315789473684</v>
      </c>
      <c r="R21" s="3">
        <v>0</v>
      </c>
      <c r="S21" s="3">
        <v>0</v>
      </c>
      <c r="T21" s="3"/>
      <c r="U21" s="3"/>
      <c r="V21" s="3" t="s">
        <v>35</v>
      </c>
      <c r="W21" s="3">
        <v>0</v>
      </c>
      <c r="X21" s="3">
        <v>0</v>
      </c>
      <c r="Y21" s="3">
        <f>W$6*W12/(1-W$14)</f>
        <v>0.12150000000000001</v>
      </c>
      <c r="Z21" s="4">
        <f>X$6*X12/(1-X$14)</f>
        <v>0.34499999999999997</v>
      </c>
    </row>
    <row r="22" spans="1:28" ht="15.5" thickBot="1" x14ac:dyDescent="0.9">
      <c r="A22" s="6" t="s">
        <v>36</v>
      </c>
      <c r="B22" s="7">
        <f>B13*B$6</f>
        <v>0.4</v>
      </c>
      <c r="C22" s="7">
        <f>C13*C$6</f>
        <v>0.6</v>
      </c>
      <c r="D22" s="7">
        <v>0</v>
      </c>
      <c r="E22" s="7">
        <v>0</v>
      </c>
      <c r="F22" s="16">
        <f t="shared" si="5"/>
        <v>1</v>
      </c>
      <c r="G22" s="7"/>
      <c r="H22" s="7" t="s">
        <v>36</v>
      </c>
      <c r="I22" s="7">
        <v>0</v>
      </c>
      <c r="J22" s="7">
        <v>0</v>
      </c>
      <c r="K22" s="7">
        <v>0</v>
      </c>
      <c r="L22" s="7">
        <f>L6</f>
        <v>2.5</v>
      </c>
      <c r="M22" s="7"/>
      <c r="N22" s="7"/>
      <c r="O22" s="7" t="s">
        <v>36</v>
      </c>
      <c r="P22" s="7">
        <f>P13*P$6</f>
        <v>9.2704918032786895E-2</v>
      </c>
      <c r="Q22" s="7">
        <f>Q13*Q$6</f>
        <v>9.4736842105263175E-2</v>
      </c>
      <c r="R22" s="7">
        <v>0</v>
      </c>
      <c r="S22" s="7">
        <v>0</v>
      </c>
      <c r="T22" s="7"/>
      <c r="U22" s="7"/>
      <c r="V22" s="7" t="s">
        <v>36</v>
      </c>
      <c r="W22" s="7">
        <v>0</v>
      </c>
      <c r="X22" s="7">
        <v>0</v>
      </c>
      <c r="Y22" s="7">
        <f>W$6*W13/(1-W$14)</f>
        <v>0.28350000000000003</v>
      </c>
      <c r="Z22" s="8">
        <f>X$6*X13/(1-X$14)</f>
        <v>0.22999999999999998</v>
      </c>
    </row>
    <row r="23" spans="1:28" x14ac:dyDescent="0.75">
      <c r="A23" s="20" t="s">
        <v>55</v>
      </c>
      <c r="B23" s="18">
        <f>SUM(B19:B22)</f>
        <v>3</v>
      </c>
      <c r="C23" s="18">
        <f t="shared" ref="C23:E23" si="9">SUM(C19:C22)</f>
        <v>3.5</v>
      </c>
      <c r="D23" s="18">
        <f t="shared" si="9"/>
        <v>2.5</v>
      </c>
      <c r="E23" s="18">
        <f t="shared" si="9"/>
        <v>2.5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0"/>
    </row>
    <row r="24" spans="1:28" x14ac:dyDescent="0.75">
      <c r="A24" s="5"/>
      <c r="B24" s="3"/>
      <c r="C24" s="1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6" t="s">
        <v>54</v>
      </c>
      <c r="P24" s="26"/>
      <c r="Q24" s="26"/>
      <c r="R24" s="26"/>
      <c r="S24" s="26"/>
      <c r="T24" s="3"/>
      <c r="U24" s="3"/>
      <c r="V24" s="3"/>
      <c r="W24" s="26" t="s">
        <v>48</v>
      </c>
      <c r="X24" s="26"/>
      <c r="Y24" s="26"/>
      <c r="Z24" s="27"/>
      <c r="AB24" t="s">
        <v>52</v>
      </c>
    </row>
    <row r="25" spans="1:28" x14ac:dyDescent="0.75">
      <c r="A25" s="3" t="s">
        <v>32</v>
      </c>
      <c r="B25" s="12" t="s">
        <v>56</v>
      </c>
      <c r="C25" s="1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4" t="s">
        <v>32</v>
      </c>
      <c r="P25" s="24" t="s">
        <v>37</v>
      </c>
      <c r="Q25" s="24"/>
      <c r="R25" s="24"/>
      <c r="S25" s="24"/>
      <c r="T25" s="3"/>
      <c r="U25" s="3"/>
      <c r="V25" s="24" t="s">
        <v>32</v>
      </c>
      <c r="W25" s="24" t="s">
        <v>37</v>
      </c>
      <c r="X25" s="24"/>
      <c r="Y25" s="24"/>
      <c r="Z25" s="25"/>
      <c r="AA25" s="3"/>
    </row>
    <row r="26" spans="1:28" x14ac:dyDescent="0.75">
      <c r="A26" s="3" t="s">
        <v>33</v>
      </c>
      <c r="B26" s="3">
        <f>SUM(P19:S19)</f>
        <v>0.85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4"/>
      <c r="P26" s="3" t="s">
        <v>43</v>
      </c>
      <c r="Q26" s="3" t="s">
        <v>44</v>
      </c>
      <c r="R26" s="3" t="s">
        <v>45</v>
      </c>
      <c r="S26" s="3" t="s">
        <v>46</v>
      </c>
      <c r="T26" s="15" t="s">
        <v>55</v>
      </c>
      <c r="U26" s="3"/>
      <c r="V26" s="24"/>
      <c r="W26" s="3" t="s">
        <v>43</v>
      </c>
      <c r="X26" s="3" t="s">
        <v>44</v>
      </c>
      <c r="Y26" s="3" t="s">
        <v>45</v>
      </c>
      <c r="Z26" s="4" t="s">
        <v>46</v>
      </c>
      <c r="AA26" s="3"/>
    </row>
    <row r="27" spans="1:28" x14ac:dyDescent="0.75">
      <c r="A27" s="3" t="s">
        <v>34</v>
      </c>
      <c r="B27" s="3">
        <f>SUM(P20:S20)</f>
        <v>1.32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 t="s">
        <v>33</v>
      </c>
      <c r="P27" s="3">
        <f>P19/SUM($P19:$S19)</f>
        <v>0.28823529411764703</v>
      </c>
      <c r="Q27" s="3">
        <f>Q19/SUM($P19:$S19)</f>
        <v>0.29411764705882354</v>
      </c>
      <c r="R27" s="3">
        <f>R19/SUM($P19:$S19)</f>
        <v>0.1235294117647059</v>
      </c>
      <c r="S27" s="3">
        <f>S19/SUM($P19:$S19)</f>
        <v>0.29411764705882354</v>
      </c>
      <c r="T27" s="3">
        <f>SUM(P27:S27)</f>
        <v>1</v>
      </c>
      <c r="U27" s="3"/>
      <c r="V27" s="3" t="s">
        <v>33</v>
      </c>
      <c r="W27" s="3">
        <f>W19/SUM(W$19:W$22)</f>
        <v>0.3</v>
      </c>
      <c r="X27" s="3">
        <f t="shared" ref="W27:Z30" si="10">X19/SUM(X$19:X$22)</f>
        <v>0.6</v>
      </c>
      <c r="Y27" s="3">
        <f t="shared" si="10"/>
        <v>0</v>
      </c>
      <c r="Z27" s="4">
        <f>Z19/SUM(Z$19:Z$22)</f>
        <v>0</v>
      </c>
      <c r="AA27" s="3"/>
    </row>
    <row r="28" spans="1:28" x14ac:dyDescent="0.75">
      <c r="A28" s="3" t="s">
        <v>35</v>
      </c>
      <c r="B28" s="3">
        <f>SUM(P21:S21)</f>
        <v>0.14255823986194996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 t="s">
        <v>34</v>
      </c>
      <c r="P28" s="3">
        <f t="shared" ref="P28:S30" si="11">P20/SUM($P20:$S20)</f>
        <v>0.46136363636363631</v>
      </c>
      <c r="Q28" s="3">
        <f>Q20/SUM($P20:$S20)</f>
        <v>0.17045454545454544</v>
      </c>
      <c r="R28" s="3">
        <f>R20/SUM($P20:$S20)</f>
        <v>0.19772727272727272</v>
      </c>
      <c r="S28" s="3">
        <f t="shared" si="11"/>
        <v>0.17045454545454544</v>
      </c>
      <c r="T28" s="3">
        <f t="shared" ref="T28:T30" si="12">SUM(P28:S28)</f>
        <v>0.99999999999999989</v>
      </c>
      <c r="U28" s="3"/>
      <c r="V28" s="3" t="s">
        <v>34</v>
      </c>
      <c r="W28" s="3">
        <f t="shared" si="10"/>
        <v>0.70000000000000007</v>
      </c>
      <c r="X28" s="3">
        <f t="shared" si="10"/>
        <v>0.4</v>
      </c>
      <c r="Y28" s="3">
        <f t="shared" si="10"/>
        <v>0</v>
      </c>
      <c r="Z28" s="4">
        <f t="shared" si="10"/>
        <v>0</v>
      </c>
      <c r="AA28" s="3"/>
    </row>
    <row r="29" spans="1:28" x14ac:dyDescent="0.75">
      <c r="A29" s="3" t="s">
        <v>36</v>
      </c>
      <c r="B29" s="3">
        <f>SUM(P22:S22)</f>
        <v>0.18744176013805008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 t="s">
        <v>35</v>
      </c>
      <c r="P29" s="3">
        <f t="shared" si="11"/>
        <v>0.26161295203510365</v>
      </c>
      <c r="Q29" s="3">
        <f t="shared" si="11"/>
        <v>0.73838704796489629</v>
      </c>
      <c r="R29" s="3">
        <f t="shared" si="11"/>
        <v>0</v>
      </c>
      <c r="S29" s="3">
        <f t="shared" si="11"/>
        <v>0</v>
      </c>
      <c r="T29" s="3">
        <f t="shared" si="12"/>
        <v>1</v>
      </c>
      <c r="U29" s="3"/>
      <c r="V29" s="3" t="s">
        <v>35</v>
      </c>
      <c r="W29" s="3">
        <f t="shared" si="10"/>
        <v>0</v>
      </c>
      <c r="X29" s="3">
        <f t="shared" si="10"/>
        <v>0</v>
      </c>
      <c r="Y29" s="3">
        <f>Y21/SUM(Y$19:Y$22)</f>
        <v>0.3</v>
      </c>
      <c r="Z29" s="4">
        <f t="shared" si="10"/>
        <v>0.6</v>
      </c>
      <c r="AA29" s="3"/>
    </row>
    <row r="30" spans="1:28" x14ac:dyDescent="0.7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 t="s">
        <v>36</v>
      </c>
      <c r="P30" s="3">
        <f t="shared" si="11"/>
        <v>0.49457985224055784</v>
      </c>
      <c r="Q30" s="3">
        <f t="shared" si="11"/>
        <v>0.50542014775944211</v>
      </c>
      <c r="R30" s="3">
        <f t="shared" si="11"/>
        <v>0</v>
      </c>
      <c r="S30" s="3">
        <f t="shared" si="11"/>
        <v>0</v>
      </c>
      <c r="T30" s="3">
        <f t="shared" si="12"/>
        <v>1</v>
      </c>
      <c r="U30" s="3"/>
      <c r="V30" s="3" t="s">
        <v>36</v>
      </c>
      <c r="W30" s="3">
        <f t="shared" si="10"/>
        <v>0</v>
      </c>
      <c r="X30" s="3">
        <f t="shared" si="10"/>
        <v>0</v>
      </c>
      <c r="Y30" s="3">
        <f t="shared" si="10"/>
        <v>0.70000000000000007</v>
      </c>
      <c r="Z30" s="4">
        <f>Z22/SUM(Z$19:Z$22)</f>
        <v>0.4</v>
      </c>
      <c r="AA30" s="3"/>
    </row>
    <row r="31" spans="1:28" ht="15.5" thickBot="1" x14ac:dyDescent="0.9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16" t="s">
        <v>55</v>
      </c>
      <c r="W31" s="7">
        <f>SUM(W27:W30)</f>
        <v>1</v>
      </c>
      <c r="X31" s="7">
        <f t="shared" ref="X31:Z31" si="13">SUM(X27:X30)</f>
        <v>1</v>
      </c>
      <c r="Y31" s="7">
        <f t="shared" si="13"/>
        <v>1</v>
      </c>
      <c r="Z31" s="8">
        <f t="shared" si="13"/>
        <v>1</v>
      </c>
      <c r="AA31" s="3"/>
    </row>
    <row r="32" spans="1:28" x14ac:dyDescent="0.7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5" x14ac:dyDescent="0.75">
      <c r="A33" s="12" t="s">
        <v>59</v>
      </c>
      <c r="B33" s="3" t="s">
        <v>26</v>
      </c>
      <c r="C33" s="3" t="s">
        <v>27</v>
      </c>
      <c r="D33" s="3" t="s">
        <v>28</v>
      </c>
      <c r="E33" s="3" t="s">
        <v>29</v>
      </c>
      <c r="F33" s="15" t="s">
        <v>55</v>
      </c>
      <c r="G33" s="3"/>
      <c r="H33" s="3"/>
      <c r="I33" s="3"/>
      <c r="J33" s="3"/>
      <c r="K33" s="3"/>
      <c r="L33" s="3"/>
      <c r="M33" s="3"/>
      <c r="O33" s="12" t="s">
        <v>57</v>
      </c>
      <c r="P33" t="s">
        <v>26</v>
      </c>
      <c r="Q33" t="s">
        <v>27</v>
      </c>
      <c r="R33" t="s">
        <v>28</v>
      </c>
      <c r="S33" t="s">
        <v>29</v>
      </c>
      <c r="V33" s="3" t="s">
        <v>58</v>
      </c>
    </row>
    <row r="34" spans="1:25" x14ac:dyDescent="0.75">
      <c r="A34" t="s">
        <v>26</v>
      </c>
      <c r="B34">
        <f ca="1">B19-$B26*P34</f>
        <v>0.27649999999999997</v>
      </c>
      <c r="C34">
        <f ca="1">C19-$B26*Q34</f>
        <v>0.72850000000000004</v>
      </c>
      <c r="D34">
        <f t="shared" ref="D34:E37" ca="1" si="14">D19-$B26*R34</f>
        <v>1.3185</v>
      </c>
      <c r="E34">
        <f t="shared" ca="1" si="14"/>
        <v>1.8265</v>
      </c>
      <c r="F34">
        <f ca="1">SUM(B34:E34)</f>
        <v>4.1500000000000004</v>
      </c>
      <c r="O34" t="s">
        <v>26</v>
      </c>
      <c r="P34" s="17">
        <f ca="1">SUMPRODUCT($P27:$S27,OFFSET($W$27:$Z$27,V$34,0))</f>
        <v>0.26294117647058823</v>
      </c>
      <c r="Q34" s="17">
        <f t="shared" ref="Q34:S35" ca="1" si="15">SUMPRODUCT($P27:$S27,OFFSET($W$27:$Z$27,W$34,0))</f>
        <v>0.31941176470588234</v>
      </c>
      <c r="R34" s="17">
        <f t="shared" ca="1" si="15"/>
        <v>0.21352941176470591</v>
      </c>
      <c r="S34" s="17">
        <f t="shared" ca="1" si="15"/>
        <v>0.20411764705882357</v>
      </c>
      <c r="T34" s="17"/>
      <c r="V34">
        <v>0</v>
      </c>
      <c r="W34">
        <f>V34+1</f>
        <v>1</v>
      </c>
      <c r="X34">
        <f>W34+1</f>
        <v>2</v>
      </c>
      <c r="Y34">
        <f>X34+1</f>
        <v>3</v>
      </c>
    </row>
    <row r="35" spans="1:25" x14ac:dyDescent="0.75">
      <c r="A35" t="s">
        <v>27</v>
      </c>
      <c r="B35">
        <f ca="1">B20-$B27*P35</f>
        <v>1.6823000000000001</v>
      </c>
      <c r="C35">
        <f ca="1">C20-$B27*Q35</f>
        <v>0.98370000000000002</v>
      </c>
      <c r="D35">
        <f t="shared" ca="1" si="14"/>
        <v>0.78670000000000007</v>
      </c>
      <c r="E35">
        <f t="shared" ca="1" si="14"/>
        <v>0.22729999999999995</v>
      </c>
      <c r="F35">
        <f t="shared" ref="F35:F37" ca="1" si="16">SUM(B35:E35)</f>
        <v>3.6800000000000006</v>
      </c>
      <c r="O35" t="s">
        <v>27</v>
      </c>
      <c r="P35" s="17">
        <f ca="1">SUMPRODUCT($P28:$S28,OFFSET($W$27:$Z$27,V$34,0))</f>
        <v>0.24068181818181816</v>
      </c>
      <c r="Q35" s="17">
        <f t="shared" ca="1" si="15"/>
        <v>0.39113636363636362</v>
      </c>
      <c r="R35" s="17">
        <f t="shared" ca="1" si="15"/>
        <v>0.16159090909090906</v>
      </c>
      <c r="S35" s="17">
        <f t="shared" ca="1" si="15"/>
        <v>0.2065909090909091</v>
      </c>
      <c r="T35" s="17"/>
    </row>
    <row r="36" spans="1:25" x14ac:dyDescent="0.75">
      <c r="A36" t="s">
        <v>35</v>
      </c>
      <c r="B36">
        <f ca="1">B21-$B28*P36</f>
        <v>2.5653580672993975E-2</v>
      </c>
      <c r="C36">
        <f t="shared" ref="C36:C37" ca="1" si="17">C21-$B28*Q36</f>
        <v>0.33178817946505612</v>
      </c>
      <c r="D36">
        <f t="shared" ca="1" si="14"/>
        <v>0</v>
      </c>
      <c r="E36">
        <f t="shared" ca="1" si="14"/>
        <v>0</v>
      </c>
      <c r="F36">
        <f t="shared" ca="1" si="16"/>
        <v>0.35744176013805007</v>
      </c>
      <c r="O36" t="s">
        <v>35</v>
      </c>
      <c r="P36" s="17">
        <f t="shared" ref="P36:S37" ca="1" si="18">SUMPRODUCT($P29:$S29,OFFSET($W$27:$Z$27,V$34,0))</f>
        <v>0.52151611438946888</v>
      </c>
      <c r="Q36" s="17">
        <f t="shared" ca="1" si="18"/>
        <v>0.47848388561053112</v>
      </c>
      <c r="R36" s="17">
        <f t="shared" ca="1" si="18"/>
        <v>0</v>
      </c>
      <c r="S36" s="17">
        <f t="shared" ca="1" si="18"/>
        <v>0</v>
      </c>
      <c r="T36" s="17"/>
    </row>
    <row r="37" spans="1:25" x14ac:dyDescent="0.75">
      <c r="A37" t="s">
        <v>36</v>
      </c>
      <c r="B37">
        <f t="shared" ref="B37" ca="1" si="19">B22-$B29*P37</f>
        <v>0.31534641932700602</v>
      </c>
      <c r="C37">
        <f t="shared" ca="1" si="17"/>
        <v>0.49721182053494384</v>
      </c>
      <c r="D37">
        <f t="shared" ca="1" si="14"/>
        <v>0</v>
      </c>
      <c r="E37">
        <f t="shared" ca="1" si="14"/>
        <v>0</v>
      </c>
      <c r="F37">
        <f t="shared" ca="1" si="16"/>
        <v>0.81255823986194986</v>
      </c>
      <c r="O37" t="s">
        <v>36</v>
      </c>
      <c r="P37" s="17">
        <f t="shared" ca="1" si="18"/>
        <v>0.4516260443278326</v>
      </c>
      <c r="Q37" s="17">
        <f t="shared" ca="1" si="18"/>
        <v>0.5483739556721674</v>
      </c>
      <c r="R37" s="17">
        <f t="shared" ca="1" si="18"/>
        <v>0</v>
      </c>
      <c r="S37" s="17">
        <f t="shared" ca="1" si="18"/>
        <v>0</v>
      </c>
      <c r="T37" s="17"/>
    </row>
    <row r="38" spans="1:25" x14ac:dyDescent="0.75">
      <c r="A38" s="14" t="s">
        <v>55</v>
      </c>
      <c r="B38">
        <f ca="1">SUM(B34:B37)</f>
        <v>2.2998000000000003</v>
      </c>
      <c r="C38">
        <f t="shared" ref="C38:E38" ca="1" si="20">SUM(C34:C37)</f>
        <v>2.5411999999999999</v>
      </c>
      <c r="D38">
        <f t="shared" ca="1" si="20"/>
        <v>2.1052</v>
      </c>
      <c r="E38">
        <f t="shared" ca="1" si="20"/>
        <v>2.0537999999999998</v>
      </c>
    </row>
    <row r="42" spans="1:25" x14ac:dyDescent="0.75">
      <c r="A42" s="1" t="s">
        <v>60</v>
      </c>
      <c r="B42" s="3" t="s">
        <v>26</v>
      </c>
      <c r="C42" s="3" t="s">
        <v>27</v>
      </c>
      <c r="D42" s="3" t="s">
        <v>28</v>
      </c>
      <c r="E42" s="3" t="s">
        <v>29</v>
      </c>
      <c r="F42" s="15" t="s">
        <v>55</v>
      </c>
    </row>
    <row r="43" spans="1:25" x14ac:dyDescent="0.75">
      <c r="A43" t="s">
        <v>26</v>
      </c>
      <c r="B43">
        <f ca="1">B34</f>
        <v>0.27649999999999997</v>
      </c>
      <c r="C43">
        <f t="shared" ref="C43:E44" ca="1" si="21">C34</f>
        <v>0.72850000000000004</v>
      </c>
      <c r="D43">
        <f t="shared" ca="1" si="21"/>
        <v>1.3185</v>
      </c>
      <c r="E43">
        <f t="shared" ca="1" si="21"/>
        <v>1.8265</v>
      </c>
      <c r="F43">
        <f ca="1">SUM(B43:E43)</f>
        <v>4.1500000000000004</v>
      </c>
    </row>
    <row r="44" spans="1:25" x14ac:dyDescent="0.75">
      <c r="A44" t="s">
        <v>27</v>
      </c>
      <c r="B44">
        <f ca="1">B35</f>
        <v>1.6823000000000001</v>
      </c>
      <c r="C44">
        <f t="shared" ca="1" si="21"/>
        <v>0.98370000000000002</v>
      </c>
      <c r="D44">
        <f t="shared" ca="1" si="21"/>
        <v>0.78670000000000007</v>
      </c>
      <c r="E44">
        <f t="shared" ca="1" si="21"/>
        <v>0.22729999999999995</v>
      </c>
      <c r="F44">
        <f t="shared" ref="F44:F45" ca="1" si="22">SUM(B44:E44)</f>
        <v>3.6800000000000006</v>
      </c>
    </row>
    <row r="45" spans="1:25" x14ac:dyDescent="0.75">
      <c r="A45" t="s">
        <v>9</v>
      </c>
      <c r="B45">
        <f ca="1">SUM(B36:B37)</f>
        <v>0.34099999999999997</v>
      </c>
      <c r="C45">
        <f t="shared" ref="C45:D45" ca="1" si="23">SUM(C36:C37)</f>
        <v>0.82899999999999996</v>
      </c>
      <c r="D45">
        <f t="shared" ca="1" si="23"/>
        <v>0</v>
      </c>
      <c r="E45">
        <f ca="1">SUM(E36:E37)</f>
        <v>0</v>
      </c>
      <c r="F45">
        <f t="shared" ca="1" si="22"/>
        <v>1.17</v>
      </c>
    </row>
    <row r="46" spans="1:25" x14ac:dyDescent="0.75">
      <c r="A46" s="14" t="s">
        <v>55</v>
      </c>
      <c r="B46">
        <f ca="1">SUM(B43:B45)</f>
        <v>2.2998000000000003</v>
      </c>
      <c r="C46">
        <f ca="1">SUM(C43:C45)</f>
        <v>2.5411999999999999</v>
      </c>
      <c r="D46">
        <f ca="1">SUM(D43:D45)</f>
        <v>2.1052</v>
      </c>
      <c r="E46">
        <f ca="1">SUM(E43:E45)</f>
        <v>2.0537999999999998</v>
      </c>
    </row>
    <row r="48" spans="1:25" x14ac:dyDescent="0.75">
      <c r="A48" s="1" t="s">
        <v>61</v>
      </c>
      <c r="B48" s="1" t="s">
        <v>63</v>
      </c>
      <c r="C48" s="1" t="s">
        <v>62</v>
      </c>
      <c r="H48" t="s">
        <v>64</v>
      </c>
      <c r="I48" t="s">
        <v>65</v>
      </c>
      <c r="J48" t="s">
        <v>66</v>
      </c>
    </row>
    <row r="49" spans="1:10" x14ac:dyDescent="0.75">
      <c r="A49" s="1" t="s">
        <v>26</v>
      </c>
      <c r="B49" s="19">
        <f ca="1">B46</f>
        <v>2.2998000000000003</v>
      </c>
      <c r="C49" s="19">
        <f>I19-SUM(W19:Z19)</f>
        <v>2.3715000000000002</v>
      </c>
      <c r="D49" s="19"/>
      <c r="H49" t="s">
        <v>26</v>
      </c>
      <c r="I49">
        <f ca="1">F43+SUM(P19:S19)</f>
        <v>5</v>
      </c>
      <c r="J49">
        <f>SUM(B4:E4)</f>
        <v>5</v>
      </c>
    </row>
    <row r="50" spans="1:10" x14ac:dyDescent="0.75">
      <c r="A50" s="1" t="s">
        <v>27</v>
      </c>
      <c r="B50">
        <f ca="1">C46</f>
        <v>2.5411999999999999</v>
      </c>
      <c r="C50">
        <f>J20-SUM(W20:Z20)</f>
        <v>2.6085000000000003</v>
      </c>
      <c r="H50" t="s">
        <v>27</v>
      </c>
      <c r="I50">
        <f ca="1">F44+SUM(P20:S20)</f>
        <v>5.0000000000000009</v>
      </c>
      <c r="J50">
        <f t="shared" ref="J50:J51" si="24">SUM(B5:E5)</f>
        <v>5</v>
      </c>
    </row>
    <row r="51" spans="1:10" x14ac:dyDescent="0.75">
      <c r="A51" s="1" t="s">
        <v>28</v>
      </c>
      <c r="B51">
        <f ca="1">D46</f>
        <v>2.1052</v>
      </c>
      <c r="C51">
        <f>K21-SUM(W21:Z21)</f>
        <v>2.0335000000000001</v>
      </c>
      <c r="H51" t="s">
        <v>9</v>
      </c>
      <c r="I51">
        <f ca="1">F45+SUM(P21:S22)</f>
        <v>1.5</v>
      </c>
      <c r="J51">
        <f t="shared" si="24"/>
        <v>1.5</v>
      </c>
    </row>
    <row r="52" spans="1:10" x14ac:dyDescent="0.75">
      <c r="A52" s="1" t="s">
        <v>29</v>
      </c>
      <c r="B52">
        <f ca="1">E46</f>
        <v>2.0537999999999998</v>
      </c>
      <c r="C52">
        <f>L22-SUM(W22:Z22)</f>
        <v>1.9864999999999999</v>
      </c>
    </row>
  </sheetData>
  <mergeCells count="36">
    <mergeCell ref="A1:E1"/>
    <mergeCell ref="I1:L1"/>
    <mergeCell ref="A2:A3"/>
    <mergeCell ref="B2:E2"/>
    <mergeCell ref="H2:H3"/>
    <mergeCell ref="I2:L2"/>
    <mergeCell ref="A10:A11"/>
    <mergeCell ref="B10:C10"/>
    <mergeCell ref="O10:O11"/>
    <mergeCell ref="P10:Q10"/>
    <mergeCell ref="V10:V11"/>
    <mergeCell ref="A16:E16"/>
    <mergeCell ref="H16:L16"/>
    <mergeCell ref="O16:S16"/>
    <mergeCell ref="W16:Z16"/>
    <mergeCell ref="A17:A18"/>
    <mergeCell ref="B17:E17"/>
    <mergeCell ref="H17:H18"/>
    <mergeCell ref="I17:L17"/>
    <mergeCell ref="O17:O18"/>
    <mergeCell ref="P17:S17"/>
    <mergeCell ref="O24:S24"/>
    <mergeCell ref="W24:Z24"/>
    <mergeCell ref="O25:O26"/>
    <mergeCell ref="P25:S25"/>
    <mergeCell ref="V25:V26"/>
    <mergeCell ref="W25:Z25"/>
    <mergeCell ref="O1:Q1"/>
    <mergeCell ref="W2:X2"/>
    <mergeCell ref="W1:X1"/>
    <mergeCell ref="W10:X10"/>
    <mergeCell ref="V17:V18"/>
    <mergeCell ref="W17:Z17"/>
    <mergeCell ref="V2:V3"/>
    <mergeCell ref="P2:Q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demand</vt:lpstr>
      <vt:lpstr>supply</vt:lpstr>
      <vt:lpstr>values</vt:lpstr>
      <vt:lpstr>subsets</vt:lpstr>
      <vt:lpstr>testSums</vt:lpstr>
      <vt:lpstr>SimpleExample</vt:lpstr>
      <vt:lpstr>SimpleExample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Skjødt Berg</dc:creator>
  <cp:lastModifiedBy>Rasmus Kehlet Skjødt Berg</cp:lastModifiedBy>
  <dcterms:created xsi:type="dcterms:W3CDTF">2023-01-03T13:27:28Z</dcterms:created>
  <dcterms:modified xsi:type="dcterms:W3CDTF">2025-02-11T06:55:22Z</dcterms:modified>
</cp:coreProperties>
</file>