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3\Data\"/>
    </mc:Choice>
  </mc:AlternateContent>
  <bookViews>
    <workbookView xWindow="0" yWindow="0" windowWidth="21945" windowHeight="8340" activeTab="4"/>
  </bookViews>
  <sheets>
    <sheet name="Log" sheetId="2" r:id="rId1"/>
    <sheet name="Fundamentals" sheetId="9" r:id="rId2"/>
    <sheet name="Load" sheetId="3" r:id="rId3"/>
    <sheet name="Generators_FuelMix" sheetId="10" r:id="rId4"/>
    <sheet name="Generators_Other" sheetId="11" r:id="rId5"/>
    <sheet name="Generators_Categories" sheetId="12" r:id="rId6"/>
    <sheet name="Scalars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1" l="1"/>
  <c r="H2" i="11"/>
  <c r="B2" i="10"/>
  <c r="F3" i="11"/>
  <c r="H3" i="11"/>
  <c r="H4" i="11" l="1"/>
  <c r="D2" i="11" l="1"/>
  <c r="D4" i="10"/>
  <c r="D4" i="11"/>
  <c r="F4" i="11"/>
  <c r="D5" i="11"/>
  <c r="C3" i="10"/>
  <c r="H5" i="11"/>
  <c r="D3" i="11"/>
  <c r="F5" i="11" l="1"/>
</calcChain>
</file>

<file path=xl/sharedStrings.xml><?xml version="1.0" encoding="utf-8"?>
<sst xmlns="http://schemas.openxmlformats.org/spreadsheetml/2006/main" count="97" uniqueCount="60">
  <si>
    <t>Coal</t>
  </si>
  <si>
    <t>NatGas</t>
  </si>
  <si>
    <t>FuelPrice</t>
  </si>
  <si>
    <t>FuelPrice/BFt</t>
  </si>
  <si>
    <t>FuelPrice/FuelPrice</t>
  </si>
  <si>
    <t>EUR/GJ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</si>
  <si>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</si>
  <si>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</si>
  <si>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</si>
  <si>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</si>
  <si>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</si>
  <si>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</si>
  <si>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</si>
  <si>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</si>
  <si>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</si>
  <si>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</si>
  <si>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</si>
  <si>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</si>
  <si>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</si>
  <si>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</si>
  <si>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</si>
  <si>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</si>
  <si>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</si>
  <si>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</si>
  <si>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</si>
  <si>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</si>
  <si>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</si>
  <si>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</si>
  <si>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FuelMix</t>
  </si>
  <si>
    <t>GJ</t>
  </si>
  <si>
    <t>EUR/GJ output</t>
  </si>
  <si>
    <t>GJ input / GJ output</t>
  </si>
  <si>
    <t>Load/Load</t>
  </si>
  <si>
    <t>BioMass</t>
  </si>
  <si>
    <t>FOM/id</t>
  </si>
  <si>
    <t>FOM/FOM</t>
  </si>
  <si>
    <t>FOM</t>
  </si>
  <si>
    <t>( 1000 EUR / (GJ/h generating capacity) ) / year</t>
  </si>
  <si>
    <t>Load/c</t>
  </si>
  <si>
    <t>CO2Cap</t>
  </si>
  <si>
    <t>RESCap</t>
  </si>
  <si>
    <t>Variable</t>
  </si>
  <si>
    <t>Units</t>
  </si>
  <si>
    <t>Description</t>
  </si>
  <si>
    <t>Consumer 1</t>
  </si>
  <si>
    <t>NatGas Plant</t>
  </si>
  <si>
    <t>Coal Plant</t>
  </si>
  <si>
    <t>Biomass plant</t>
  </si>
  <si>
    <t>Wind turbine</t>
  </si>
  <si>
    <t>MWP/c</t>
  </si>
  <si>
    <t>MWP/MWP</t>
  </si>
  <si>
    <t>InvestCost_A/tech</t>
  </si>
  <si>
    <t>InvestCost_A/InvestCost_A</t>
  </si>
  <si>
    <t>Condensation (Coal)</t>
  </si>
  <si>
    <t>Condensation (Gas)</t>
  </si>
  <si>
    <t>Condensation (Bio)</t>
  </si>
  <si>
    <t>Offshore wind</t>
  </si>
  <si>
    <t>TechCap/tech</t>
  </si>
  <si>
    <t>TechCap/TechCap</t>
  </si>
  <si>
    <t>Internal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</si>
</sst>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_-;\-* #,##0.000_-;_-* &quot;-&quot;??_-;_-@_-"/>
    <numFmt numFmtId="165" formatCode="_-* #,##0.0000_-;\-* #,##0.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2" borderId="1" xfId="0" applyFont="1" applyFill="1" applyBorder="1"/>
    <xf numFmtId="0" fontId="0" fillId="0" borderId="1" xfId="0" applyFont="1" applyBorder="1"/>
    <xf numFmtId="164" fontId="0" fillId="0" borderId="0" xfId="1" applyNumberFormat="1" applyFont="1"/>
    <xf numFmtId="43" fontId="0" fillId="0" borderId="0" xfId="1" applyNumberFormat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5" totalsRowShown="0" headerRowDxfId="4">
  <autoFilter ref="A1:B5"/>
  <tableColumns count="2">
    <tableColumn id="1" name="GeneratingCapacity/id"/>
    <tableColumn id="2" name="GeneratingCapacity/GeneratingCapac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:D5" totalsRowShown="0">
  <autoFilter ref="C1:D5"/>
  <tableColumns count="2">
    <tableColumn id="1" name="OtherMC/id"/>
    <tableColumn id="2" name="OtherMC/OtherMC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E1:F5" totalsRowShown="0">
  <autoFilter ref="E1:F5"/>
  <tableColumns count="2">
    <tableColumn id="1" name="FOM/id"/>
    <tableColumn id="2" name="FOM/FOM" dataDxfId="3" dataCellStyle="Comm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G1:H5" totalsRowShown="0" headerRowDxfId="2">
  <autoFilter ref="G1:H5"/>
  <tableColumns count="2">
    <tableColumn id="1" name="InvestCost_A/tech"/>
    <tableColumn id="2" name="InvestCost_A/InvestCost_A" dataDxfId="1" dataCellStyle="Comm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I1:J5" totalsRowShown="0" headerRowDxfId="0">
  <autoFilter ref="I1:J5"/>
  <tableColumns count="2">
    <tableColumn id="1" name="TechCap/tech" dataCellStyle="Normal"/>
    <tableColumn id="2" name="TechCap/TechCa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B5" totalsRowShown="0">
  <autoFilter ref="A1:B5"/>
  <tableColumns count="2">
    <tableColumn id="1" name="id2tech/id"/>
    <tableColumn id="2" name="id2tech/tec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="115" zoomScaleNormal="115" workbookViewId="0">
      <selection activeCell="B13" sqref="B13"/>
    </sheetView>
  </sheetViews>
  <sheetFormatPr defaultRowHeight="15" x14ac:dyDescent="0.25"/>
  <cols>
    <col min="1" max="1" width="19.85546875" bestFit="1" customWidth="1"/>
    <col min="2" max="2" width="51.85546875" customWidth="1"/>
    <col min="3" max="3" width="47.85546875" bestFit="1" customWidth="1"/>
  </cols>
  <sheetData>
    <row r="1" spans="1:3" x14ac:dyDescent="0.25">
      <c r="A1" s="2" t="s">
        <v>41</v>
      </c>
      <c r="B1" s="2" t="s">
        <v>42</v>
      </c>
      <c r="C1" s="2" t="s">
        <v>43</v>
      </c>
    </row>
    <row r="2" spans="1:3" x14ac:dyDescent="0.25">
      <c r="A2" t="s">
        <v>2</v>
      </c>
      <c r="B2" t="s">
        <v>5</v>
      </c>
    </row>
    <row r="3" spans="1:3" x14ac:dyDescent="0.25">
      <c r="A3" t="s">
        <v>10</v>
      </c>
      <c r="B3" t="s">
        <v>12</v>
      </c>
    </row>
    <row r="4" spans="1:3" x14ac:dyDescent="0.25">
      <c r="A4" t="s">
        <v>10</v>
      </c>
      <c r="B4" t="s">
        <v>11</v>
      </c>
    </row>
    <row r="5" spans="1:3" x14ac:dyDescent="0.25">
      <c r="A5" t="s">
        <v>6</v>
      </c>
      <c r="B5" t="s">
        <v>16</v>
      </c>
    </row>
    <row r="6" spans="1:3" x14ac:dyDescent="0.25">
      <c r="A6" t="s">
        <v>6</v>
      </c>
      <c r="B6" t="s">
        <v>17</v>
      </c>
    </row>
    <row r="7" spans="1:3" x14ac:dyDescent="0.25">
      <c r="A7" t="s">
        <v>18</v>
      </c>
      <c r="B7" t="s">
        <v>29</v>
      </c>
    </row>
    <row r="8" spans="1:3" x14ac:dyDescent="0.25">
      <c r="A8" t="s">
        <v>28</v>
      </c>
      <c r="B8" t="s">
        <v>31</v>
      </c>
    </row>
    <row r="9" spans="1:3" x14ac:dyDescent="0.25">
      <c r="A9" t="s">
        <v>20</v>
      </c>
      <c r="B9" t="s">
        <v>29</v>
      </c>
    </row>
    <row r="10" spans="1:3" x14ac:dyDescent="0.25">
      <c r="A10" t="s">
        <v>23</v>
      </c>
      <c r="B10" t="s">
        <v>30</v>
      </c>
    </row>
    <row r="11" spans="1:3" x14ac:dyDescent="0.25">
      <c r="A11" t="s">
        <v>36</v>
      </c>
      <c r="B11" s="4" t="s">
        <v>37</v>
      </c>
    </row>
    <row r="13" spans="1:3" x14ac:dyDescent="0.25">
      <c r="A13" t="s">
        <v>59</v>
      </c>
      <c r="B13">
        <v>0.05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11" sqref="D11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3</v>
      </c>
      <c r="B1" s="2" t="s">
        <v>4</v>
      </c>
      <c r="C1" s="2" t="s">
        <v>7</v>
      </c>
      <c r="D1" s="2" t="s">
        <v>14</v>
      </c>
      <c r="E1" s="2" t="s">
        <v>9</v>
      </c>
      <c r="F1" s="2" t="s">
        <v>13</v>
      </c>
      <c r="G1" s="2" t="s">
        <v>15</v>
      </c>
    </row>
    <row r="2" spans="1:7" x14ac:dyDescent="0.25">
      <c r="A2" t="s">
        <v>0</v>
      </c>
      <c r="B2" s="1">
        <v>5.2</v>
      </c>
      <c r="C2" t="s">
        <v>0</v>
      </c>
      <c r="D2" t="s">
        <v>8</v>
      </c>
      <c r="E2">
        <v>9.4370000000000009E-2</v>
      </c>
      <c r="F2" t="s">
        <v>8</v>
      </c>
      <c r="G2">
        <v>0</v>
      </c>
    </row>
    <row r="3" spans="1:7" x14ac:dyDescent="0.25">
      <c r="A3" t="s">
        <v>1</v>
      </c>
      <c r="B3" s="1">
        <v>10.14</v>
      </c>
      <c r="C3" t="s">
        <v>1</v>
      </c>
      <c r="D3" t="s">
        <v>8</v>
      </c>
      <c r="E3">
        <v>5.7000000000000002E-2</v>
      </c>
    </row>
    <row r="4" spans="1:7" x14ac:dyDescent="0.25">
      <c r="A4" t="s">
        <v>33</v>
      </c>
      <c r="B4" s="1">
        <v>10.335570469798657</v>
      </c>
      <c r="C4" t="s">
        <v>33</v>
      </c>
      <c r="D4" t="s">
        <v>8</v>
      </c>
      <c r="E4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" sqref="C1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9.28515625" bestFit="1" customWidth="1"/>
    <col min="4" max="4" width="36.140625" bestFit="1" customWidth="1"/>
  </cols>
  <sheetData>
    <row r="1" spans="1:4" x14ac:dyDescent="0.25">
      <c r="A1" t="s">
        <v>38</v>
      </c>
      <c r="B1" t="s">
        <v>32</v>
      </c>
      <c r="C1" t="s">
        <v>49</v>
      </c>
      <c r="D1" t="s">
        <v>50</v>
      </c>
    </row>
    <row r="2" spans="1:4" x14ac:dyDescent="0.25">
      <c r="A2" t="s">
        <v>44</v>
      </c>
      <c r="B2">
        <v>100</v>
      </c>
      <c r="C2" t="s">
        <v>44</v>
      </c>
      <c r="D2">
        <v>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2" sqref="B2"/>
    </sheetView>
  </sheetViews>
  <sheetFormatPr defaultRowHeight="15" x14ac:dyDescent="0.25"/>
  <cols>
    <col min="1" max="1" width="14.5703125" bestFit="1" customWidth="1"/>
    <col min="2" max="2" width="9.85546875" bestFit="1" customWidth="1"/>
    <col min="3" max="3" width="12.28515625" bestFit="1" customWidth="1"/>
    <col min="4" max="4" width="13.42578125" bestFit="1" customWidth="1"/>
    <col min="5" max="5" width="12.7109375" bestFit="1" customWidth="1"/>
  </cols>
  <sheetData>
    <row r="1" spans="1:5" x14ac:dyDescent="0.25">
      <c r="A1" t="s">
        <v>19</v>
      </c>
      <c r="B1" t="s">
        <v>46</v>
      </c>
      <c r="C1" t="s">
        <v>45</v>
      </c>
      <c r="D1" t="s">
        <v>47</v>
      </c>
      <c r="E1" t="s">
        <v>48</v>
      </c>
    </row>
    <row r="2" spans="1:5" x14ac:dyDescent="0.25">
      <c r="A2" t="s">
        <v>0</v>
      </c>
      <c r="B2">
        <f>0.96/(0.48*(1+0.96))</f>
        <v>1.0204081632653061</v>
      </c>
      <c r="C2">
        <v>0</v>
      </c>
      <c r="D2">
        <v>0</v>
      </c>
      <c r="E2">
        <v>0</v>
      </c>
    </row>
    <row r="3" spans="1:5" x14ac:dyDescent="0.25">
      <c r="A3" t="s">
        <v>1</v>
      </c>
      <c r="B3">
        <v>0</v>
      </c>
      <c r="C3">
        <f>1/0.41</f>
        <v>2.4390243902439024</v>
      </c>
      <c r="D3">
        <v>0</v>
      </c>
      <c r="E3">
        <v>0</v>
      </c>
    </row>
    <row r="4" spans="1:5" x14ac:dyDescent="0.25">
      <c r="A4" t="s">
        <v>33</v>
      </c>
      <c r="B4">
        <v>0</v>
      </c>
      <c r="C4">
        <v>0</v>
      </c>
      <c r="D4">
        <f>0.46/(0.31*(1+0.46))</f>
        <v>1.0163499779054352</v>
      </c>
      <c r="E4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H4" sqref="H4"/>
    </sheetView>
  </sheetViews>
  <sheetFormatPr defaultRowHeight="15" x14ac:dyDescent="0.25"/>
  <cols>
    <col min="1" max="1" width="23.140625" customWidth="1"/>
    <col min="2" max="2" width="38.85546875" customWidth="1"/>
    <col min="3" max="3" width="13.85546875" customWidth="1"/>
    <col min="4" max="4" width="20.28515625" customWidth="1"/>
    <col min="5" max="5" width="13.42578125" bestFit="1" customWidth="1"/>
    <col min="6" max="6" width="12.5703125" customWidth="1"/>
    <col min="7" max="7" width="18.42578125" bestFit="1" customWidth="1"/>
    <col min="8" max="8" width="25.85546875" bestFit="1" customWidth="1"/>
    <col min="9" max="9" width="19.28515625" bestFit="1" customWidth="1"/>
    <col min="10" max="10" width="17.7109375" customWidth="1"/>
  </cols>
  <sheetData>
    <row r="1" spans="1:10" x14ac:dyDescent="0.25">
      <c r="A1" s="3" t="s">
        <v>21</v>
      </c>
      <c r="B1" s="3" t="s">
        <v>22</v>
      </c>
      <c r="C1" t="s">
        <v>24</v>
      </c>
      <c r="D1" t="s">
        <v>25</v>
      </c>
      <c r="E1" t="s">
        <v>34</v>
      </c>
      <c r="F1" t="s">
        <v>35</v>
      </c>
      <c r="G1" s="2" t="s">
        <v>51</v>
      </c>
      <c r="H1" s="2" t="s">
        <v>52</v>
      </c>
      <c r="I1" s="2" t="s">
        <v>57</v>
      </c>
      <c r="J1" s="2" t="s">
        <v>58</v>
      </c>
    </row>
    <row r="2" spans="1:10" x14ac:dyDescent="0.25">
      <c r="A2" t="s">
        <v>46</v>
      </c>
      <c r="B2">
        <v>50</v>
      </c>
      <c r="C2" t="s">
        <v>46</v>
      </c>
      <c r="D2">
        <f>2.84/3.6</f>
        <v>0.78888888888888886</v>
      </c>
      <c r="E2" t="s">
        <v>46</v>
      </c>
      <c r="F2" s="7">
        <f>30355/(6000*3.6)</f>
        <v>1.405324074074074</v>
      </c>
      <c r="G2" t="s">
        <v>53</v>
      </c>
      <c r="H2" s="8">
        <f>(1860000/6000)*Log!B13/(1+Log!B13-(1/((1+Log!B13)^(24))))</f>
        <v>20.947868345486839</v>
      </c>
      <c r="I2" t="s">
        <v>53</v>
      </c>
      <c r="J2">
        <v>1000</v>
      </c>
    </row>
    <row r="3" spans="1:10" x14ac:dyDescent="0.25">
      <c r="A3" t="s">
        <v>45</v>
      </c>
      <c r="B3">
        <v>30</v>
      </c>
      <c r="C3" t="s">
        <v>45</v>
      </c>
      <c r="D3">
        <f>4.5/3.6</f>
        <v>1.25</v>
      </c>
      <c r="E3" t="s">
        <v>45</v>
      </c>
      <c r="F3" s="7">
        <f>7745/(5000*3.6)</f>
        <v>0.43027777777777776</v>
      </c>
      <c r="G3" t="s">
        <v>54</v>
      </c>
      <c r="H3" s="8">
        <f>(440000/5000)*Log!B13/(1+Log!B13-(1/((1+Log!B13)^(24))))</f>
        <v>5.946491659364006</v>
      </c>
      <c r="I3" t="s">
        <v>54</v>
      </c>
      <c r="J3">
        <v>1000</v>
      </c>
    </row>
    <row r="4" spans="1:10" x14ac:dyDescent="0.25">
      <c r="A4" t="s">
        <v>47</v>
      </c>
      <c r="B4">
        <v>60</v>
      </c>
      <c r="C4" t="s">
        <v>47</v>
      </c>
      <c r="D4">
        <f>1.72/3.6</f>
        <v>0.47777777777777775</v>
      </c>
      <c r="E4" t="s">
        <v>47</v>
      </c>
      <c r="F4" s="7">
        <f>63000/(8000*3.6)</f>
        <v>2.1875</v>
      </c>
      <c r="G4" t="s">
        <v>55</v>
      </c>
      <c r="H4" s="8">
        <f>(2850000/8000)*Log!B13/(1+Log!B13-(1/((1+Log!B13)^(24))))</f>
        <v>24.073155155095762</v>
      </c>
      <c r="I4" t="s">
        <v>55</v>
      </c>
      <c r="J4">
        <v>1000</v>
      </c>
    </row>
    <row r="5" spans="1:10" x14ac:dyDescent="0.25">
      <c r="A5" t="s">
        <v>48</v>
      </c>
      <c r="B5">
        <v>35</v>
      </c>
      <c r="C5" t="s">
        <v>48</v>
      </c>
      <c r="D5">
        <f>3.89/3.6</f>
        <v>1.0805555555555555</v>
      </c>
      <c r="E5" t="s">
        <v>48</v>
      </c>
      <c r="F5" s="7">
        <f>39000/(4800*3.6)</f>
        <v>2.2569444444444446</v>
      </c>
      <c r="G5" t="s">
        <v>56</v>
      </c>
      <c r="H5" s="9">
        <f>(1800000/4800)*Log!B13/(1+Log!B13-(1/((1+Log!B13)^(29))))</f>
        <v>23.232655385813064</v>
      </c>
      <c r="I5" t="s">
        <v>56</v>
      </c>
      <c r="J5">
        <v>100</v>
      </c>
    </row>
  </sheetData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8" sqref="C8"/>
    </sheetView>
  </sheetViews>
  <sheetFormatPr defaultRowHeight="15" x14ac:dyDescent="0.25"/>
  <cols>
    <col min="1" max="1" width="12.28515625" customWidth="1"/>
    <col min="2" max="2" width="19.28515625" bestFit="1" customWidth="1"/>
  </cols>
  <sheetData>
    <row r="1" spans="1:2" x14ac:dyDescent="0.25">
      <c r="A1" t="s">
        <v>26</v>
      </c>
      <c r="B1" t="s">
        <v>27</v>
      </c>
    </row>
    <row r="2" spans="1:2" x14ac:dyDescent="0.25">
      <c r="A2" s="5" t="s">
        <v>46</v>
      </c>
      <c r="B2" t="s">
        <v>53</v>
      </c>
    </row>
    <row r="3" spans="1:2" x14ac:dyDescent="0.25">
      <c r="A3" s="6" t="s">
        <v>45</v>
      </c>
      <c r="B3" t="s">
        <v>54</v>
      </c>
    </row>
    <row r="4" spans="1:2" x14ac:dyDescent="0.25">
      <c r="A4" s="5" t="s">
        <v>47</v>
      </c>
      <c r="B4" t="s">
        <v>55</v>
      </c>
    </row>
    <row r="5" spans="1:2" x14ac:dyDescent="0.25">
      <c r="A5" s="6" t="s">
        <v>48</v>
      </c>
      <c r="B5" t="s">
        <v>56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9" sqref="E9"/>
    </sheetView>
  </sheetViews>
  <sheetFormatPr defaultRowHeight="15" x14ac:dyDescent="0.25"/>
  <sheetData>
    <row r="1" spans="1:2" x14ac:dyDescent="0.25">
      <c r="A1" t="s">
        <v>39</v>
      </c>
      <c r="B1">
        <v>5</v>
      </c>
    </row>
    <row r="2" spans="1:2" x14ac:dyDescent="0.25">
      <c r="A2" t="s">
        <v>40</v>
      </c>
      <c r="B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</vt:lpstr>
      <vt:lpstr>Fundamentals</vt:lpstr>
      <vt:lpstr>Load</vt:lpstr>
      <vt:lpstr>Generators_FuelMix</vt:lpstr>
      <vt:lpstr>Generators_Other</vt:lpstr>
      <vt:lpstr>Generators_Categories</vt:lpstr>
      <vt:lpstr>Scalars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2023-09-22T07:42:44Z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2023-06-23T07:27:52Z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ffee940f-5898-4b49-9b5e-4f1ad146dd9c</vt:lpwstr>
  </property>
  <property fmtid="{D5CDD505-2E9C-101B-9397-08002B2CF9AE}" pid="8" name="MSIP_Label_6a2630e2-1ac5-455e-8217-0156b1936a76_ContentBits">
    <vt:lpwstr>0</vt:lpwstr>
  </property>
</Properties>
</file>