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3\Documentation\Data\"/>
    </mc:Choice>
  </mc:AlternateContent>
  <bookViews>
    <workbookView xWindow="0" yWindow="0" windowWidth="38400" windowHeight="17700" activeTab="5"/>
  </bookViews>
  <sheets>
    <sheet name="Log" sheetId="2" r:id="rId1"/>
    <sheet name="Fundamentals" sheetId="17" r:id="rId2"/>
    <sheet name="Load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HourlyVariation" sheetId="22" r:id="rId8"/>
    <sheet name="Scalars" sheetId="23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6" l="1"/>
  <c r="C8" i="16"/>
  <c r="N5" i="18"/>
  <c r="G5" i="18" l="1"/>
  <c r="C4" i="16" l="1"/>
  <c r="K4" i="16"/>
  <c r="K10" i="16" l="1"/>
  <c r="K8" i="16"/>
  <c r="K15" i="16" l="1"/>
  <c r="K14" i="16"/>
  <c r="K13" i="16"/>
  <c r="K12" i="16"/>
  <c r="K11" i="16"/>
  <c r="K9" i="16"/>
  <c r="K7" i="16"/>
  <c r="K6" i="16"/>
  <c r="K5" i="16"/>
  <c r="K3" i="16"/>
  <c r="K2" i="16"/>
  <c r="O5" i="16" l="1"/>
  <c r="C7" i="16"/>
  <c r="C6" i="16"/>
  <c r="C5" i="16"/>
  <c r="C3" i="16" l="1"/>
  <c r="C2" i="16" l="1"/>
</calcChain>
</file>

<file path=xl/sharedStrings.xml><?xml version="1.0" encoding="utf-8"?>
<sst xmlns="http://schemas.openxmlformats.org/spreadsheetml/2006/main" count="404" uniqueCount="152">
  <si>
    <t>Coal</t>
  </si>
  <si>
    <t>NatGas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</si>
  <si>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</si>
  <si>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</si>
  <si>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</si>
  <si>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</si>
  <si>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</si>
  <si>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</si>
  <si>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</si>
  <si>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</si>
  <si>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</si>
  <si>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</si>
  <si>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</si>
  <si>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</si>
  <si>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</si>
  <si>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</si>
  <si>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</si>
  <si>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</si>
  <si>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</si>
  <si>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</si>
  <si>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FuelMix/id</t>
  </si>
  <si>
    <t>FuelMix/BFt</t>
  </si>
  <si>
    <t>FuelMix/FuelMix</t>
  </si>
  <si>
    <t>E2H/id</t>
  </si>
  <si>
    <t>E2H/E2H</t>
  </si>
  <si>
    <t>Uranium</t>
  </si>
  <si>
    <t>PV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</si>
  <si>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</si>
  <si>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</si>
  <si>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</si>
  <si>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</si>
  <si>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</si>
  <si>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</si>
  <si>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</si>
  <si>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</si>
  <si>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</si>
  <si>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</si>
  <si>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</si>
  <si>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</si>
  <si>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</si>
  <si>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</si>
  <si>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</si>
  <si>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</si>
  <si>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Load</t>
  </si>
  <si>
    <t>lineCapacity/lineCapacity</t>
  </si>
  <si>
    <t>lineMC/lineMC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</si>
  <si>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</si>
  <si>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</si>
  <si>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</si>
  <si>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</si>
  <si>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</si>
  <si>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</si>
  <si>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</si>
  <si>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</si>
  <si>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</si>
  <si>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</si>
  <si>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GeneratingCap_E/id</t>
  </si>
  <si>
    <t>GeneratingCap_E/GeneratingCap_E</t>
  </si>
  <si>
    <t>GeneratingCap_H/GeneratingCap_H</t>
  </si>
  <si>
    <t>GeneratingCap_H/id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</si>
  <si>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</si>
  <si>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</si>
  <si>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</si>
  <si>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</si>
  <si>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</si>
  <si>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</si>
  <si>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</si>
  <si>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</si>
  <si>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</si>
  <si>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</si>
  <si>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CO2Cap/g</t>
  </si>
  <si>
    <t>CO2Cap/CO2Cap</t>
  </si>
  <si>
    <t>RESCap/g</t>
  </si>
  <si>
    <t>RESCap/RESCap</t>
  </si>
  <si>
    <t>Variable</t>
  </si>
  <si>
    <t>Units</t>
  </si>
  <si>
    <t>Description</t>
  </si>
  <si>
    <t>LoadVariation</t>
  </si>
  <si>
    <t>Coefficient in [0,1].</t>
  </si>
  <si>
    <t xml:space="preserve"> Sums to 1 over hours (h).</t>
  </si>
  <si>
    <t>CapVariation</t>
  </si>
  <si>
    <t xml:space="preserve"> Scales hourly generation capacity compared to max.</t>
  </si>
  <si>
    <r>
      <t xml:space="preserve">Max capacity for import/exports through line </t>
    </r>
    <r>
      <rPr>
        <i/>
        <sz val="11"/>
        <color theme="1"/>
        <rFont val="Calibri"/>
        <family val="2"/>
        <scheme val="minor"/>
      </rPr>
      <t>l</t>
    </r>
  </si>
  <si>
    <t>DK</t>
  </si>
  <si>
    <t>Energy Hub</t>
  </si>
  <si>
    <t>MWP_E/c_E</t>
  </si>
  <si>
    <t>MWP_E/MWP_E</t>
  </si>
  <si>
    <t>Base (E)</t>
  </si>
  <si>
    <t>Flexible (E)</t>
  </si>
  <si>
    <t>Base (H)</t>
  </si>
  <si>
    <t>MWP_H/c_H</t>
  </si>
  <si>
    <t>MWP_H/MWP_H</t>
  </si>
  <si>
    <t>Consumer, Energy Hub (E)</t>
  </si>
  <si>
    <t>Backpressure (Coal, DK)</t>
  </si>
  <si>
    <t>Backpressure (Bio, DK)</t>
  </si>
  <si>
    <t>Condensation (Coal, DK)</t>
  </si>
  <si>
    <t>Condensation (Gas, DK)</t>
  </si>
  <si>
    <t>Backpressure (Gas, DK)</t>
  </si>
  <si>
    <t>Nuclear (DK)</t>
  </si>
  <si>
    <t>Boiler (Bio, DK)</t>
  </si>
  <si>
    <t>Boiler (Gas, DK)</t>
  </si>
  <si>
    <t>Wind (DK)</t>
  </si>
  <si>
    <t>PV (DK)</t>
  </si>
  <si>
    <t>Wind (Energy Hub)</t>
  </si>
  <si>
    <t>PV (Energy Hub)</t>
  </si>
  <si>
    <t>Solar heat (DK)</t>
  </si>
  <si>
    <t>Heat pump (DK)</t>
  </si>
  <si>
    <t>E2H</t>
  </si>
  <si>
    <t>Coefficient (negative for heat pumps, positive for backpressure)</t>
  </si>
  <si>
    <t>Electricity-to-heat ratio for combined heat and power plants and heat pumps.</t>
  </si>
  <si>
    <t>Backpressure (Coal)</t>
  </si>
  <si>
    <t>Backpressure (Gas)</t>
  </si>
  <si>
    <t>Backpressure (Bio)</t>
  </si>
  <si>
    <t>Condensation (Coal)</t>
  </si>
  <si>
    <t>Condensation (Gas)</t>
  </si>
  <si>
    <t>Nuclear</t>
  </si>
  <si>
    <t>Offshore wind</t>
  </si>
  <si>
    <t>Boiler (Bio)</t>
  </si>
  <si>
    <t>Boiler (Gas)</t>
  </si>
  <si>
    <t>Solar heat</t>
  </si>
  <si>
    <t>Heat pump</t>
  </si>
  <si>
    <t>Backpressure</t>
  </si>
  <si>
    <t>Standard (E)</t>
  </si>
  <si>
    <t>Standard (H)</t>
  </si>
  <si>
    <t>c_E2g_E/c_E</t>
  </si>
  <si>
    <t>c_E2g_E/g_E</t>
  </si>
  <si>
    <t>c_H2g_H/c_H</t>
  </si>
  <si>
    <t>c_H2g_H/g_H</t>
  </si>
  <si>
    <t>g_E2g/g_E</t>
  </si>
  <si>
    <t>g_E2g/g</t>
  </si>
  <si>
    <t>DK (incl. Hub)</t>
  </si>
  <si>
    <t>g_H2g/g_H</t>
  </si>
  <si>
    <t>g_H2g/g</t>
  </si>
  <si>
    <t>lineCapacity/g_E</t>
  </si>
  <si>
    <t>lineCapacity/g_E_alias</t>
  </si>
  <si>
    <t>lineMC/g_E</t>
  </si>
  <si>
    <t>lineMC/g_E_alias</t>
  </si>
  <si>
    <t>lineFOM/g_E</t>
  </si>
  <si>
    <t>lineFOM/g_E_alias</t>
  </si>
  <si>
    <t>id2g_E/g_E</t>
  </si>
  <si>
    <t>id2g_E/id</t>
  </si>
  <si>
    <t>id2g_H/id</t>
  </si>
  <si>
    <t>id2g_H/g_H</t>
  </si>
  <si>
    <t>InvestCost_A/tech</t>
  </si>
  <si>
    <t>InvestCost_A/InvestCost_A</t>
  </si>
  <si>
    <t>Onshore wind</t>
  </si>
  <si>
    <t>TechCap_E/g_E</t>
  </si>
  <si>
    <t>TechCap_E/tech</t>
  </si>
  <si>
    <t>TechCap_E/TechCap_E</t>
  </si>
  <si>
    <t>TechCap_H/g_H</t>
  </si>
  <si>
    <t>TechCap_H/tech</t>
  </si>
  <si>
    <t>TechCap_H/TechCap_H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</si>
</sst>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2" borderId="1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Fill="1"/>
  </cellXfs>
  <cellStyles count="3">
    <cellStyle name="Comma" xfId="1" builtinId="3"/>
    <cellStyle name="Hyperlink" xfId="2" builtinId="8"/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xj477/Documents/GitHub/EnergyEconomicsE2022/Data/Tech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TechRaw_Storage_H"/>
      <sheetName val="TechRaw_Storage_E"/>
      <sheetName val="TechRaw_ENS_E"/>
      <sheetName val="TechRaw_ENS_H"/>
      <sheetName val="TechRaw_IEA"/>
    </sheetNames>
    <sheetDataSet>
      <sheetData sheetId="0"/>
      <sheetData sheetId="1"/>
      <sheetData sheetId="2"/>
      <sheetData sheetId="3">
        <row r="2">
          <cell r="B2">
            <v>31000</v>
          </cell>
          <cell r="S2">
            <v>105934.90774208044</v>
          </cell>
        </row>
        <row r="3">
          <cell r="B3">
            <v>29300</v>
          </cell>
          <cell r="S3">
            <v>72481.778981423457</v>
          </cell>
        </row>
        <row r="4">
          <cell r="B4">
            <v>66000</v>
          </cell>
          <cell r="S4">
            <v>132608.72059620876</v>
          </cell>
        </row>
        <row r="5">
          <cell r="B5">
            <v>14000</v>
          </cell>
          <cell r="S5">
            <v>59267.062530051473</v>
          </cell>
        </row>
        <row r="6">
          <cell r="B6">
            <v>11300</v>
          </cell>
          <cell r="S6">
            <v>25415.875250388079</v>
          </cell>
        </row>
      </sheetData>
      <sheetData sheetId="4">
        <row r="2">
          <cell r="B2">
            <v>32700</v>
          </cell>
          <cell r="S2">
            <v>39843.531806200088</v>
          </cell>
        </row>
        <row r="3">
          <cell r="B3">
            <v>2000</v>
          </cell>
          <cell r="S3">
            <v>47740.220795943176</v>
          </cell>
        </row>
        <row r="4">
          <cell r="B4">
            <v>1950</v>
          </cell>
          <cell r="S4">
            <v>3345.3128760656982</v>
          </cell>
        </row>
        <row r="5">
          <cell r="B5">
            <v>60.808500000000002</v>
          </cell>
          <cell r="S5">
            <v>15140.084436921501</v>
          </cell>
        </row>
      </sheetData>
      <sheetData sheetId="5">
        <row r="2">
          <cell r="B2">
            <v>88000</v>
          </cell>
          <cell r="O2">
            <v>111510.42920218995</v>
          </cell>
        </row>
        <row r="3">
          <cell r="B3">
            <v>30000</v>
          </cell>
          <cell r="O3">
            <v>55755.214601094973</v>
          </cell>
        </row>
        <row r="4">
          <cell r="B4">
            <v>10000</v>
          </cell>
          <cell r="O4">
            <v>123833.15368993349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B4" totalsRowShown="0">
  <autoFilter ref="A1:B4"/>
  <tableColumns count="2">
    <tableColumn id="1" name="Load_E/c_E"/>
    <tableColumn id="2" name="Load_E/Load_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1" name="Table22" displayName="Table22" ref="G1:H2" totalsRowShown="0">
  <autoFilter ref="G1:H2"/>
  <tableColumns count="2">
    <tableColumn id="1" name="g_H2g/g_H"/>
    <tableColumn id="2" name="g_H2g/g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9" name="Table9" displayName="Table9" ref="A1:C9" totalsRowShown="0" headerRowDxfId="12">
  <autoFilter ref="A1:C9"/>
  <tableColumns count="3">
    <tableColumn id="1" name="FuelMix/id"/>
    <tableColumn id="2" name="FuelMix/BFt"/>
    <tableColumn id="3" name="FuelMix/FuelMix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0" name="Table10" displayName="Table10" ref="D1:E11" totalsRowShown="0" headerRowDxfId="11">
  <autoFilter ref="D1:E11"/>
  <tableColumns count="2">
    <tableColumn id="1" name="GeneratingCap_E/id"/>
    <tableColumn id="2" name="GeneratingCap_E/GeneratingCap_E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1" name="Table11" displayName="Table11" ref="F1:G5" totalsRowShown="0" headerRowDxfId="10">
  <autoFilter ref="F1:G5"/>
  <tableColumns count="2">
    <tableColumn id="1" name="GeneratingCap_H/id"/>
    <tableColumn id="2" name="GeneratingCap_H/GeneratingCap_H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Table12" displayName="Table12" ref="H1:I15" totalsRowShown="0" headerRowDxfId="9">
  <autoFilter ref="H1:I15"/>
  <tableColumns count="2">
    <tableColumn id="1" name="OtherMC/id"/>
    <tableColumn id="2" name="OtherMC/OtherMC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13" name="Table13" displayName="Table13" ref="J1:K15" totalsRowShown="0" headerRowDxfId="8">
  <autoFilter ref="J1:K15"/>
  <tableColumns count="2">
    <tableColumn id="1" name="FOM/id"/>
    <tableColumn id="2" name="FOM/FOM" dataDxfId="7" dataCellStyle="Comma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4" name="Table14" displayName="Table14" ref="N1:O5" totalsRowShown="0" headerRowDxfId="6">
  <autoFilter ref="N1:O5"/>
  <tableColumns count="2">
    <tableColumn id="1" name="E2H/id"/>
    <tableColumn id="2" name="E2H/E2H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0" name="Table23" displayName="Table23" ref="L1:M14" totalsRowShown="0">
  <autoFilter ref="L1:M14"/>
  <tableColumns count="2">
    <tableColumn id="1" name="InvestCost_A/tech"/>
    <tableColumn id="2" name="InvestCost_A/InvestCost_A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id="23" name="Table6" displayName="Table6" ref="P1:R11" totalsRowShown="0" headerRowDxfId="0">
  <autoFilter ref="P1:R11"/>
  <tableColumns count="3">
    <tableColumn id="1" name="TechCap_E/g_E" dataCellStyle="Normal"/>
    <tableColumn id="3" name="TechCap_E/tech"/>
    <tableColumn id="2" name="TechCap_E/TechCap_E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id="24" name="Table24" displayName="Table24" ref="S1:U5" totalsRowShown="0">
  <autoFilter ref="S1:U5"/>
  <tableColumns count="3">
    <tableColumn id="1" name="TechCap_H/g_H"/>
    <tableColumn id="2" name="TechCap_H/tech"/>
    <tableColumn id="3" name="TechCap_H/TechCap_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:D4" totalsRowShown="0">
  <autoFilter ref="C1:D4"/>
  <tableColumns count="2">
    <tableColumn id="1" name="MWP_E/c_E"/>
    <tableColumn id="2" name="MWP_E/MWP_E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id="15" name="Table16" displayName="Table16" ref="A1:B15" totalsRowShown="0" headerRowDxfId="5">
  <autoFilter ref="A1:B15"/>
  <tableColumns count="2">
    <tableColumn id="1" name="id2tech/id"/>
    <tableColumn id="2" name="id2tech/tech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6" name="Table17" displayName="Table17" ref="C1:D15" totalsRowShown="0" headerRowDxfId="4">
  <autoFilter ref="C1:D15"/>
  <tableColumns count="2">
    <tableColumn id="1" name="id2hvt/id"/>
    <tableColumn id="2" name="id2hvt/hvt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id="17" name="Table19" displayName="Table19" ref="E1:F12" totalsRowShown="0" headerRowDxfId="3">
  <autoFilter ref="E1:F12"/>
  <tableColumns count="2">
    <tableColumn id="1" name="id2g_E/id"/>
    <tableColumn id="2" name="id2g_E/g_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Table20" displayName="Table20" ref="I1:J13" totalsRowShown="0" headerRowDxfId="2">
  <autoFilter ref="I1:J13"/>
  <tableColumns count="2">
    <tableColumn id="1" name="tech2modelTech/tech"/>
    <tableColumn id="2" name="tech2modelTech/modelTech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id="22" name="Table1923" displayName="Table1923" ref="G1:H8" totalsRowShown="0" headerRowDxfId="1">
  <autoFilter ref="G1:H8"/>
  <tableColumns count="2">
    <tableColumn id="1" name="id2g_H/id"/>
    <tableColumn id="2" name="id2g_H/g_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:G13" totalsRowShown="0">
  <autoFilter ref="E1:G13"/>
  <tableColumns count="3">
    <tableColumn id="1" name="LoadVariation_E/c_E"/>
    <tableColumn id="2" name="LoadVariation_E/h"/>
    <tableColumn id="3" name="LoadVariation_E/LoadVariation_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H1:I2" totalsRowShown="0">
  <autoFilter ref="H1:I2"/>
  <tableColumns count="2">
    <tableColumn id="1" name="Load_H/c_H"/>
    <tableColumn id="2" name="Load_H/Load_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J1:K2" totalsRowShown="0">
  <autoFilter ref="J1:K2"/>
  <tableColumns count="2">
    <tableColumn id="1" name="MWP_H/c_H"/>
    <tableColumn id="2" name="MWP_H/MWP_H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e37" displayName="Table37" ref="L1:N5" totalsRowShown="0">
  <autoFilter ref="L1:N5"/>
  <tableColumns count="3">
    <tableColumn id="1" name="LoadVariation_H/c_H"/>
    <tableColumn id="2" name="LoadVariation_H/h"/>
    <tableColumn id="3" name="LoadVariation_H/LoadVariation_H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18" displayName="Table18" ref="A1:B4" totalsRowShown="0">
  <autoFilter ref="A1:B4"/>
  <tableColumns count="2">
    <tableColumn id="1" name="c_E2g_E/c_E"/>
    <tableColumn id="2" name="c_E2g_E/g_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C1:D2" totalsRowShown="0" headerRowDxfId="14">
  <autoFilter ref="C1:D2"/>
  <tableColumns count="2">
    <tableColumn id="1" name="c_H2g_H/c_H" dataDxfId="13"/>
    <tableColumn id="2" name="c_H2g_H/g_H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9" name="Table21" displayName="Table21" ref="E1:F3" totalsRowShown="0">
  <autoFilter ref="E1:F3"/>
  <tableColumns count="2">
    <tableColumn id="1" name="g_E2g/g_E"/>
    <tableColumn id="2" name="g_E2g/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65.85546875" bestFit="1" customWidth="1"/>
    <col min="3" max="3" width="71.28515625" bestFit="1" customWidth="1"/>
  </cols>
  <sheetData>
    <row r="1" spans="1:3" x14ac:dyDescent="0.25">
      <c r="A1" s="1" t="s">
        <v>74</v>
      </c>
      <c r="B1" s="1" t="s">
        <v>75</v>
      </c>
      <c r="C1" s="1" t="s">
        <v>76</v>
      </c>
    </row>
    <row r="2" spans="1:3" x14ac:dyDescent="0.25">
      <c r="A2" t="s">
        <v>35</v>
      </c>
      <c r="B2" t="s">
        <v>36</v>
      </c>
    </row>
    <row r="3" spans="1:3" x14ac:dyDescent="0.25">
      <c r="A3" t="s">
        <v>37</v>
      </c>
      <c r="B3" t="s">
        <v>38</v>
      </c>
    </row>
    <row r="4" spans="1:3" x14ac:dyDescent="0.25">
      <c r="A4" t="s">
        <v>37</v>
      </c>
      <c r="B4" t="s">
        <v>39</v>
      </c>
    </row>
    <row r="5" spans="1:3" x14ac:dyDescent="0.25">
      <c r="A5" t="s">
        <v>40</v>
      </c>
      <c r="B5" t="s">
        <v>41</v>
      </c>
    </row>
    <row r="6" spans="1:3" x14ac:dyDescent="0.25">
      <c r="A6" t="s">
        <v>40</v>
      </c>
      <c r="B6" t="s">
        <v>42</v>
      </c>
    </row>
    <row r="7" spans="1:3" x14ac:dyDescent="0.25">
      <c r="A7" t="s">
        <v>43</v>
      </c>
      <c r="B7" t="s">
        <v>10</v>
      </c>
    </row>
    <row r="8" spans="1:3" x14ac:dyDescent="0.25">
      <c r="A8" t="s">
        <v>9</v>
      </c>
      <c r="B8" t="s">
        <v>12</v>
      </c>
    </row>
    <row r="9" spans="1:3" x14ac:dyDescent="0.25">
      <c r="A9" t="s">
        <v>2</v>
      </c>
      <c r="B9" t="s">
        <v>10</v>
      </c>
    </row>
    <row r="10" spans="1:3" x14ac:dyDescent="0.25">
      <c r="A10" t="s">
        <v>3</v>
      </c>
      <c r="B10" t="s">
        <v>11</v>
      </c>
    </row>
    <row r="11" spans="1:3" x14ac:dyDescent="0.25">
      <c r="A11" t="s">
        <v>18</v>
      </c>
      <c r="B11" s="5" t="s">
        <v>19</v>
      </c>
    </row>
    <row r="12" spans="1:3" x14ac:dyDescent="0.25">
      <c r="A12" t="s">
        <v>77</v>
      </c>
      <c r="B12" t="s">
        <v>78</v>
      </c>
      <c r="C12" t="s">
        <v>79</v>
      </c>
    </row>
    <row r="13" spans="1:3" x14ac:dyDescent="0.25">
      <c r="A13" t="s">
        <v>80</v>
      </c>
      <c r="B13" t="s">
        <v>78</v>
      </c>
      <c r="C13" t="s">
        <v>81</v>
      </c>
    </row>
    <row r="14" spans="1:3" x14ac:dyDescent="0.25">
      <c r="A14" t="s">
        <v>47</v>
      </c>
      <c r="B14" t="s">
        <v>48</v>
      </c>
      <c r="C14" t="s">
        <v>82</v>
      </c>
    </row>
    <row r="15" spans="1:3" x14ac:dyDescent="0.25">
      <c r="A15" t="s">
        <v>49</v>
      </c>
      <c r="B15" t="s">
        <v>36</v>
      </c>
    </row>
    <row r="16" spans="1:3" x14ac:dyDescent="0.25">
      <c r="A16" t="s">
        <v>50</v>
      </c>
      <c r="B16" t="s">
        <v>51</v>
      </c>
    </row>
    <row r="17" spans="1:3" x14ac:dyDescent="0.25">
      <c r="A17" t="s">
        <v>107</v>
      </c>
      <c r="B17" t="s">
        <v>108</v>
      </c>
      <c r="C17" t="s">
        <v>109</v>
      </c>
    </row>
    <row r="24" spans="1:3" x14ac:dyDescent="0.25">
      <c r="C24" s="3"/>
    </row>
    <row r="25" spans="1:3" x14ac:dyDescent="0.25">
      <c r="C25" s="3"/>
    </row>
    <row r="26" spans="1:3" x14ac:dyDescent="0.25">
      <c r="C26" s="3"/>
    </row>
    <row r="27" spans="1:3" x14ac:dyDescent="0.25">
      <c r="C27" s="3"/>
    </row>
    <row r="28" spans="1:3" x14ac:dyDescent="0.25">
      <c r="C28" s="3"/>
    </row>
    <row r="29" spans="1:3" x14ac:dyDescent="0.25">
      <c r="C29" s="3"/>
    </row>
    <row r="34" spans="3:3" x14ac:dyDescent="0.25">
      <c r="C34" s="3"/>
    </row>
    <row r="35" spans="3:3" x14ac:dyDescent="0.25">
      <c r="C3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H1" sqref="H1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  <col min="8" max="8" width="10.28515625" bestFit="1" customWidth="1"/>
    <col min="9" max="9" width="15" bestFit="1" customWidth="1"/>
    <col min="10" max="10" width="10.28515625" bestFit="1" customWidth="1"/>
    <col min="11" max="11" width="14.28515625" bestFit="1" customWidth="1"/>
  </cols>
  <sheetData>
    <row r="1" spans="1:11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70</v>
      </c>
      <c r="I1" s="1" t="s">
        <v>71</v>
      </c>
      <c r="J1" s="1" t="s">
        <v>72</v>
      </c>
      <c r="K1" s="1" t="s">
        <v>73</v>
      </c>
    </row>
    <row r="2" spans="1:11" x14ac:dyDescent="0.25">
      <c r="A2" t="s">
        <v>0</v>
      </c>
      <c r="B2" s="4">
        <v>2.3624622108362896</v>
      </c>
      <c r="C2" t="s">
        <v>0</v>
      </c>
      <c r="D2" t="s">
        <v>34</v>
      </c>
      <c r="E2">
        <v>9.4370000000000009E-2</v>
      </c>
      <c r="F2" t="s">
        <v>34</v>
      </c>
      <c r="G2">
        <v>0</v>
      </c>
      <c r="H2" t="s">
        <v>130</v>
      </c>
      <c r="I2">
        <v>40</v>
      </c>
      <c r="J2" t="s">
        <v>130</v>
      </c>
      <c r="K2">
        <v>0.1</v>
      </c>
    </row>
    <row r="3" spans="1:11" x14ac:dyDescent="0.25">
      <c r="A3" t="s">
        <v>1</v>
      </c>
      <c r="B3" s="4">
        <v>5.0462416510206998</v>
      </c>
      <c r="C3" t="s">
        <v>1</v>
      </c>
      <c r="D3" t="s">
        <v>34</v>
      </c>
      <c r="E3">
        <v>5.7000000000000002E-2</v>
      </c>
    </row>
    <row r="4" spans="1:11" x14ac:dyDescent="0.25">
      <c r="A4" t="s">
        <v>13</v>
      </c>
      <c r="B4" s="4">
        <v>10.335570469798657</v>
      </c>
      <c r="C4" t="s">
        <v>13</v>
      </c>
      <c r="D4" t="s">
        <v>34</v>
      </c>
      <c r="E4">
        <v>0</v>
      </c>
    </row>
    <row r="5" spans="1:11" x14ac:dyDescent="0.25">
      <c r="A5" t="s">
        <v>25</v>
      </c>
      <c r="B5" s="4">
        <v>0.47</v>
      </c>
      <c r="C5" t="s">
        <v>25</v>
      </c>
      <c r="D5" t="s">
        <v>34</v>
      </c>
      <c r="E5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K2" sqref="K2"/>
    </sheetView>
  </sheetViews>
  <sheetFormatPr defaultRowHeight="15" x14ac:dyDescent="0.25"/>
  <cols>
    <col min="1" max="1" width="21.42578125" bestFit="1" customWidth="1"/>
    <col min="2" max="2" width="16.5703125" bestFit="1" customWidth="1"/>
    <col min="3" max="3" width="24.28515625" bestFit="1" customWidth="1"/>
    <col min="4" max="4" width="18.28515625" bestFit="1" customWidth="1"/>
    <col min="5" max="5" width="31.140625" bestFit="1" customWidth="1"/>
    <col min="6" max="6" width="17.7109375" bestFit="1" customWidth="1"/>
    <col min="7" max="7" width="33.42578125" bestFit="1" customWidth="1"/>
    <col min="8" max="8" width="19.85546875" bestFit="1" customWidth="1"/>
    <col min="9" max="9" width="17.85546875" bestFit="1" customWidth="1"/>
    <col min="10" max="10" width="31.7109375" bestFit="1" customWidth="1"/>
    <col min="11" max="11" width="18.85546875" bestFit="1" customWidth="1"/>
    <col min="12" max="12" width="21.42578125" bestFit="1" customWidth="1"/>
    <col min="13" max="13" width="20.140625" bestFit="1" customWidth="1"/>
    <col min="14" max="14" width="34" bestFit="1" customWidth="1"/>
  </cols>
  <sheetData>
    <row r="1" spans="1:14" x14ac:dyDescent="0.25">
      <c r="A1" t="s">
        <v>60</v>
      </c>
      <c r="B1" t="s">
        <v>61</v>
      </c>
      <c r="C1" t="s">
        <v>85</v>
      </c>
      <c r="D1" t="s">
        <v>86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90</v>
      </c>
      <c r="K1" t="s">
        <v>91</v>
      </c>
      <c r="L1" t="s">
        <v>67</v>
      </c>
      <c r="M1" t="s">
        <v>68</v>
      </c>
      <c r="N1" t="s">
        <v>69</v>
      </c>
    </row>
    <row r="2" spans="1:14" x14ac:dyDescent="0.25">
      <c r="A2" t="s">
        <v>87</v>
      </c>
      <c r="B2">
        <v>400</v>
      </c>
      <c r="C2" t="s">
        <v>87</v>
      </c>
      <c r="D2">
        <v>50</v>
      </c>
      <c r="E2" t="s">
        <v>87</v>
      </c>
      <c r="F2">
        <v>1</v>
      </c>
      <c r="G2">
        <v>0.1</v>
      </c>
      <c r="H2" t="s">
        <v>89</v>
      </c>
      <c r="I2">
        <v>400</v>
      </c>
      <c r="J2" t="s">
        <v>89</v>
      </c>
      <c r="K2">
        <v>50</v>
      </c>
      <c r="L2" t="s">
        <v>89</v>
      </c>
      <c r="M2">
        <v>1</v>
      </c>
      <c r="N2">
        <v>0.1</v>
      </c>
    </row>
    <row r="3" spans="1:14" x14ac:dyDescent="0.25">
      <c r="A3" t="s">
        <v>88</v>
      </c>
      <c r="B3">
        <v>100</v>
      </c>
      <c r="C3" t="s">
        <v>88</v>
      </c>
      <c r="D3">
        <v>20</v>
      </c>
      <c r="E3" t="s">
        <v>87</v>
      </c>
      <c r="F3">
        <v>2</v>
      </c>
      <c r="G3">
        <v>0.3</v>
      </c>
      <c r="L3" t="s">
        <v>89</v>
      </c>
      <c r="M3">
        <v>2</v>
      </c>
      <c r="N3">
        <v>0.3</v>
      </c>
    </row>
    <row r="4" spans="1:14" x14ac:dyDescent="0.25">
      <c r="A4" t="s">
        <v>92</v>
      </c>
      <c r="B4">
        <v>100</v>
      </c>
      <c r="C4" t="s">
        <v>92</v>
      </c>
      <c r="D4">
        <v>10</v>
      </c>
      <c r="E4" t="s">
        <v>87</v>
      </c>
      <c r="F4">
        <v>3</v>
      </c>
      <c r="G4">
        <v>0.5</v>
      </c>
      <c r="L4" t="s">
        <v>89</v>
      </c>
      <c r="M4">
        <v>3</v>
      </c>
      <c r="N4">
        <v>0.5</v>
      </c>
    </row>
    <row r="5" spans="1:14" x14ac:dyDescent="0.25">
      <c r="E5" t="s">
        <v>87</v>
      </c>
      <c r="F5">
        <v>4</v>
      </c>
      <c r="G5">
        <f>1-SUM(G2:G4)</f>
        <v>9.9999999999999978E-2</v>
      </c>
      <c r="L5" t="s">
        <v>89</v>
      </c>
      <c r="M5">
        <v>4</v>
      </c>
      <c r="N5">
        <f>1-SUM(N2:N4)</f>
        <v>9.9999999999999978E-2</v>
      </c>
    </row>
    <row r="6" spans="1:14" x14ac:dyDescent="0.25">
      <c r="E6" t="s">
        <v>88</v>
      </c>
      <c r="F6">
        <v>1</v>
      </c>
      <c r="G6">
        <v>0.25</v>
      </c>
    </row>
    <row r="7" spans="1:14" x14ac:dyDescent="0.25">
      <c r="E7" t="s">
        <v>88</v>
      </c>
      <c r="F7">
        <v>2</v>
      </c>
      <c r="G7">
        <v>0.25</v>
      </c>
    </row>
    <row r="8" spans="1:14" x14ac:dyDescent="0.25">
      <c r="E8" t="s">
        <v>88</v>
      </c>
      <c r="F8">
        <v>3</v>
      </c>
      <c r="G8">
        <v>0.25</v>
      </c>
    </row>
    <row r="9" spans="1:14" x14ac:dyDescent="0.25">
      <c r="E9" t="s">
        <v>88</v>
      </c>
      <c r="F9">
        <v>4</v>
      </c>
      <c r="G9">
        <v>0.25</v>
      </c>
    </row>
    <row r="10" spans="1:14" x14ac:dyDescent="0.25">
      <c r="E10" t="s">
        <v>92</v>
      </c>
      <c r="F10">
        <v>1</v>
      </c>
      <c r="G10">
        <v>0.25</v>
      </c>
    </row>
    <row r="11" spans="1:14" x14ac:dyDescent="0.25">
      <c r="E11" t="s">
        <v>92</v>
      </c>
      <c r="F11">
        <v>2</v>
      </c>
      <c r="G11">
        <v>0.25</v>
      </c>
    </row>
    <row r="12" spans="1:14" x14ac:dyDescent="0.25">
      <c r="E12" t="s">
        <v>92</v>
      </c>
      <c r="F12">
        <v>3</v>
      </c>
      <c r="G12">
        <v>0.25</v>
      </c>
    </row>
    <row r="13" spans="1:14" x14ac:dyDescent="0.25">
      <c r="E13" t="s">
        <v>92</v>
      </c>
      <c r="F13">
        <v>4</v>
      </c>
      <c r="G13">
        <v>0.25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2" sqref="G2"/>
    </sheetView>
  </sheetViews>
  <sheetFormatPr defaultRowHeight="15" x14ac:dyDescent="0.25"/>
  <cols>
    <col min="1" max="1" width="24.28515625" bestFit="1" customWidth="1"/>
    <col min="2" max="2" width="16.5703125" bestFit="1" customWidth="1"/>
    <col min="3" max="3" width="12.28515625" customWidth="1"/>
    <col min="4" max="4" width="10.140625" customWidth="1"/>
    <col min="5" max="5" width="12" customWidth="1"/>
    <col min="6" max="6" width="13.140625" bestFit="1" customWidth="1"/>
    <col min="7" max="7" width="12.5703125" customWidth="1"/>
    <col min="8" max="8" width="13.140625" bestFit="1" customWidth="1"/>
  </cols>
  <sheetData>
    <row r="1" spans="1:8" x14ac:dyDescent="0.25">
      <c r="A1" t="s">
        <v>124</v>
      </c>
      <c r="B1" t="s">
        <v>125</v>
      </c>
      <c r="C1" s="1" t="s">
        <v>126</v>
      </c>
      <c r="D1" s="1" t="s">
        <v>127</v>
      </c>
      <c r="E1" t="s">
        <v>128</v>
      </c>
      <c r="F1" t="s">
        <v>129</v>
      </c>
      <c r="G1" t="s">
        <v>131</v>
      </c>
      <c r="H1" t="s">
        <v>132</v>
      </c>
    </row>
    <row r="2" spans="1:8" x14ac:dyDescent="0.25">
      <c r="A2" t="s">
        <v>87</v>
      </c>
      <c r="B2" t="s">
        <v>83</v>
      </c>
      <c r="C2" s="6" t="s">
        <v>89</v>
      </c>
      <c r="D2" t="s">
        <v>83</v>
      </c>
      <c r="E2" t="s">
        <v>83</v>
      </c>
      <c r="F2" t="s">
        <v>130</v>
      </c>
      <c r="G2" t="s">
        <v>83</v>
      </c>
      <c r="H2" t="s">
        <v>130</v>
      </c>
    </row>
    <row r="3" spans="1:8" x14ac:dyDescent="0.25">
      <c r="A3" t="s">
        <v>88</v>
      </c>
      <c r="B3" t="s">
        <v>83</v>
      </c>
      <c r="E3" t="s">
        <v>84</v>
      </c>
      <c r="F3" t="s">
        <v>130</v>
      </c>
    </row>
    <row r="4" spans="1:8" x14ac:dyDescent="0.25">
      <c r="A4" t="s">
        <v>92</v>
      </c>
      <c r="B4" t="s">
        <v>84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RowHeight="15" x14ac:dyDescent="0.25"/>
  <sheetData>
    <row r="1" spans="1:9" x14ac:dyDescent="0.25">
      <c r="A1" s="1" t="s">
        <v>133</v>
      </c>
      <c r="B1" s="1" t="s">
        <v>134</v>
      </c>
      <c r="C1" s="1" t="s">
        <v>44</v>
      </c>
      <c r="D1" s="1" t="s">
        <v>135</v>
      </c>
      <c r="E1" s="1" t="s">
        <v>136</v>
      </c>
      <c r="F1" s="1" t="s">
        <v>45</v>
      </c>
      <c r="G1" s="1" t="s">
        <v>137</v>
      </c>
      <c r="H1" s="1" t="s">
        <v>138</v>
      </c>
      <c r="I1" s="1" t="s">
        <v>46</v>
      </c>
    </row>
    <row r="2" spans="1:9" x14ac:dyDescent="0.25">
      <c r="A2" t="s">
        <v>83</v>
      </c>
      <c r="B2" t="s">
        <v>84</v>
      </c>
      <c r="C2">
        <v>10</v>
      </c>
      <c r="D2" t="s">
        <v>83</v>
      </c>
      <c r="E2" t="s">
        <v>84</v>
      </c>
      <c r="F2">
        <v>0.1</v>
      </c>
      <c r="G2" t="s">
        <v>83</v>
      </c>
      <c r="H2" t="s">
        <v>84</v>
      </c>
      <c r="I2">
        <v>1</v>
      </c>
    </row>
    <row r="3" spans="1:9" x14ac:dyDescent="0.25">
      <c r="A3" t="s">
        <v>84</v>
      </c>
      <c r="B3" t="s">
        <v>83</v>
      </c>
      <c r="C3">
        <v>75</v>
      </c>
      <c r="D3" t="s">
        <v>84</v>
      </c>
      <c r="E3" t="s">
        <v>83</v>
      </c>
      <c r="F3">
        <v>0.1</v>
      </c>
      <c r="G3" t="s">
        <v>84</v>
      </c>
      <c r="H3" t="s">
        <v>83</v>
      </c>
      <c r="I3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topLeftCell="J1" workbookViewId="0">
      <selection activeCell="N14" sqref="N14"/>
    </sheetView>
  </sheetViews>
  <sheetFormatPr defaultRowHeight="15" x14ac:dyDescent="0.25"/>
  <cols>
    <col min="1" max="1" width="22.85546875" bestFit="1" customWidth="1"/>
    <col min="2" max="2" width="14.28515625" bestFit="1" customWidth="1"/>
    <col min="3" max="3" width="18.5703125" customWidth="1"/>
    <col min="4" max="4" width="23" bestFit="1" customWidth="1"/>
    <col min="5" max="5" width="34.5703125" customWidth="1"/>
    <col min="6" max="6" width="22.85546875" bestFit="1" customWidth="1"/>
    <col min="7" max="7" width="37.28515625" bestFit="1" customWidth="1"/>
    <col min="8" max="8" width="23.140625" bestFit="1" customWidth="1"/>
    <col min="9" max="9" width="20.28515625" customWidth="1"/>
    <col min="10" max="10" width="23.140625" bestFit="1" customWidth="1"/>
    <col min="11" max="11" width="12.5703125" customWidth="1"/>
    <col min="12" max="12" width="19.42578125" customWidth="1"/>
    <col min="13" max="13" width="27.140625" customWidth="1"/>
    <col min="14" max="14" width="23" bestFit="1" customWidth="1"/>
    <col min="15" max="15" width="10.5703125" customWidth="1"/>
    <col min="16" max="16" width="16.7109375" bestFit="1" customWidth="1"/>
    <col min="17" max="17" width="19.42578125" bestFit="1" customWidth="1"/>
    <col min="18" max="18" width="19.140625" bestFit="1" customWidth="1"/>
    <col min="19" max="19" width="17" customWidth="1"/>
    <col min="20" max="20" width="17.5703125" customWidth="1"/>
    <col min="21" max="21" width="23.42578125" customWidth="1"/>
  </cols>
  <sheetData>
    <row r="1" spans="1:21" x14ac:dyDescent="0.25">
      <c r="A1" s="1" t="s">
        <v>20</v>
      </c>
      <c r="B1" s="1" t="s">
        <v>21</v>
      </c>
      <c r="C1" s="1" t="s">
        <v>22</v>
      </c>
      <c r="D1" s="1" t="s">
        <v>56</v>
      </c>
      <c r="E1" s="1" t="s">
        <v>57</v>
      </c>
      <c r="F1" s="1" t="s">
        <v>59</v>
      </c>
      <c r="G1" s="1" t="s">
        <v>58</v>
      </c>
      <c r="H1" s="1" t="s">
        <v>4</v>
      </c>
      <c r="I1" s="1" t="s">
        <v>5</v>
      </c>
      <c r="J1" s="1" t="s">
        <v>16</v>
      </c>
      <c r="K1" s="1" t="s">
        <v>17</v>
      </c>
      <c r="L1" t="s">
        <v>143</v>
      </c>
      <c r="M1" t="s">
        <v>144</v>
      </c>
      <c r="N1" s="1" t="s">
        <v>23</v>
      </c>
      <c r="O1" s="1" t="s">
        <v>24</v>
      </c>
      <c r="P1" s="1" t="s">
        <v>146</v>
      </c>
      <c r="Q1" s="1" t="s">
        <v>147</v>
      </c>
      <c r="R1" s="1" t="s">
        <v>148</v>
      </c>
      <c r="S1" t="s">
        <v>149</v>
      </c>
      <c r="T1" t="s">
        <v>150</v>
      </c>
      <c r="U1" t="s">
        <v>151</v>
      </c>
    </row>
    <row r="2" spans="1:21" x14ac:dyDescent="0.25">
      <c r="A2" t="s">
        <v>93</v>
      </c>
      <c r="B2" t="s">
        <v>0</v>
      </c>
      <c r="C2">
        <f>1/0.49</f>
        <v>2.0408163265306123</v>
      </c>
      <c r="D2" t="s">
        <v>93</v>
      </c>
      <c r="E2">
        <v>0.01</v>
      </c>
      <c r="F2" t="s">
        <v>99</v>
      </c>
      <c r="G2">
        <v>75</v>
      </c>
      <c r="H2" t="s">
        <v>93</v>
      </c>
      <c r="I2">
        <v>2.9</v>
      </c>
      <c r="J2" t="s">
        <v>93</v>
      </c>
      <c r="K2" s="2">
        <f>([1]TechRaw_ENS_E!$S$2+[1]TechRaw_ENS_E!$B$2)/(3.6*1000)</f>
        <v>38.037474372800126</v>
      </c>
      <c r="L2" t="s">
        <v>110</v>
      </c>
      <c r="M2">
        <v>29.426363261689009</v>
      </c>
      <c r="N2" t="s">
        <v>93</v>
      </c>
      <c r="O2">
        <v>0.84</v>
      </c>
      <c r="P2" t="s">
        <v>83</v>
      </c>
      <c r="Q2" t="s">
        <v>110</v>
      </c>
      <c r="R2">
        <v>1000</v>
      </c>
      <c r="S2" t="s">
        <v>83</v>
      </c>
      <c r="T2" s="7" t="s">
        <v>117</v>
      </c>
      <c r="U2">
        <v>1000</v>
      </c>
    </row>
    <row r="3" spans="1:21" x14ac:dyDescent="0.25">
      <c r="A3" t="s">
        <v>97</v>
      </c>
      <c r="B3" t="s">
        <v>1</v>
      </c>
      <c r="C3">
        <f>1/0.51</f>
        <v>1.9607843137254901</v>
      </c>
      <c r="D3" t="s">
        <v>97</v>
      </c>
      <c r="E3">
        <v>0.01</v>
      </c>
      <c r="F3" t="s">
        <v>100</v>
      </c>
      <c r="G3">
        <v>75</v>
      </c>
      <c r="H3" t="s">
        <v>97</v>
      </c>
      <c r="I3">
        <v>4.4000000000000004</v>
      </c>
      <c r="J3" t="s">
        <v>97</v>
      </c>
      <c r="K3" s="2">
        <f>([1]TechRaw_ENS_E!$S$3+[1]TechRaw_ENS_E!$B$3)/(3.6*1000)</f>
        <v>28.272716383728739</v>
      </c>
      <c r="L3" t="s">
        <v>111</v>
      </c>
      <c r="M3">
        <v>20.133827494839849</v>
      </c>
      <c r="N3" t="s">
        <v>97</v>
      </c>
      <c r="O3">
        <v>1.3</v>
      </c>
      <c r="P3" t="s">
        <v>83</v>
      </c>
      <c r="Q3" t="s">
        <v>111</v>
      </c>
      <c r="R3">
        <v>1000</v>
      </c>
      <c r="S3" t="s">
        <v>83</v>
      </c>
      <c r="T3" s="8" t="s">
        <v>118</v>
      </c>
      <c r="U3">
        <v>1000</v>
      </c>
    </row>
    <row r="4" spans="1:21" x14ac:dyDescent="0.25">
      <c r="A4" t="s">
        <v>94</v>
      </c>
      <c r="B4" t="s">
        <v>13</v>
      </c>
      <c r="C4">
        <f>1/0.31</f>
        <v>3.2258064516129035</v>
      </c>
      <c r="D4" t="s">
        <v>94</v>
      </c>
      <c r="E4">
        <v>0.01</v>
      </c>
      <c r="F4" t="s">
        <v>105</v>
      </c>
      <c r="G4">
        <v>0.01</v>
      </c>
      <c r="H4" t="s">
        <v>94</v>
      </c>
      <c r="I4">
        <v>0.56999999999999995</v>
      </c>
      <c r="J4" t="s">
        <v>94</v>
      </c>
      <c r="K4" s="2">
        <f>([1]TechRaw_ENS_E!$S$4+[1]TechRaw_ENS_E!$B$4)/(3.6*1000)</f>
        <v>55.169089054502436</v>
      </c>
      <c r="L4" t="s">
        <v>112</v>
      </c>
      <c r="M4">
        <v>36.8357557211691</v>
      </c>
      <c r="N4" t="s">
        <v>94</v>
      </c>
      <c r="O4">
        <v>0.46</v>
      </c>
      <c r="P4" t="s">
        <v>83</v>
      </c>
      <c r="Q4" t="s">
        <v>112</v>
      </c>
      <c r="R4">
        <v>1000</v>
      </c>
      <c r="S4" t="s">
        <v>83</v>
      </c>
      <c r="T4" s="7" t="s">
        <v>119</v>
      </c>
      <c r="U4">
        <v>100</v>
      </c>
    </row>
    <row r="5" spans="1:21" x14ac:dyDescent="0.25">
      <c r="A5" t="s">
        <v>95</v>
      </c>
      <c r="B5" t="s">
        <v>0</v>
      </c>
      <c r="C5">
        <f>1/0.5</f>
        <v>2</v>
      </c>
      <c r="D5" t="s">
        <v>95</v>
      </c>
      <c r="E5">
        <v>50</v>
      </c>
      <c r="F5" t="s">
        <v>106</v>
      </c>
      <c r="G5">
        <v>0.01</v>
      </c>
      <c r="H5" t="s">
        <v>95</v>
      </c>
      <c r="I5">
        <v>2</v>
      </c>
      <c r="J5" t="s">
        <v>95</v>
      </c>
      <c r="K5" s="2">
        <f>([1]TechRaw_IEA!$O$2+[1]TechRaw_IEA!$B$2)/(3.6*1000)</f>
        <v>55.419563667274986</v>
      </c>
      <c r="L5" t="s">
        <v>145</v>
      </c>
      <c r="M5">
        <v>16.463072925014298</v>
      </c>
      <c r="N5" t="s">
        <v>106</v>
      </c>
      <c r="O5">
        <f>-1/3.5</f>
        <v>-0.2857142857142857</v>
      </c>
      <c r="P5" t="s">
        <v>83</v>
      </c>
      <c r="Q5" t="s">
        <v>113</v>
      </c>
      <c r="R5">
        <v>1000</v>
      </c>
      <c r="S5" t="s">
        <v>83</v>
      </c>
      <c r="T5" s="8" t="s">
        <v>120</v>
      </c>
      <c r="U5">
        <v>1000</v>
      </c>
    </row>
    <row r="6" spans="1:21" x14ac:dyDescent="0.25">
      <c r="A6" t="s">
        <v>96</v>
      </c>
      <c r="B6" t="s">
        <v>1</v>
      </c>
      <c r="C6">
        <f>1/0.6</f>
        <v>1.6666666666666667</v>
      </c>
      <c r="D6" t="s">
        <v>96</v>
      </c>
      <c r="E6">
        <v>50</v>
      </c>
      <c r="H6" t="s">
        <v>96</v>
      </c>
      <c r="I6">
        <v>2</v>
      </c>
      <c r="J6" t="s">
        <v>96</v>
      </c>
      <c r="K6" s="2">
        <f>([1]TechRaw_IEA!$O$3+[1]TechRaw_IEA!$B$3)/(3.6*1000)</f>
        <v>23.820892944748607</v>
      </c>
      <c r="L6" t="s">
        <v>26</v>
      </c>
      <c r="M6">
        <v>7.0599653473300217</v>
      </c>
      <c r="P6" s="9" t="s">
        <v>83</v>
      </c>
      <c r="Q6" t="s">
        <v>114</v>
      </c>
      <c r="R6">
        <v>1000</v>
      </c>
    </row>
    <row r="7" spans="1:21" x14ac:dyDescent="0.25">
      <c r="A7" t="s">
        <v>98</v>
      </c>
      <c r="B7" t="s">
        <v>25</v>
      </c>
      <c r="C7">
        <f>1/0.5</f>
        <v>2</v>
      </c>
      <c r="D7" t="s">
        <v>98</v>
      </c>
      <c r="E7">
        <v>50</v>
      </c>
      <c r="H7" t="s">
        <v>98</v>
      </c>
      <c r="I7">
        <v>3</v>
      </c>
      <c r="J7" t="s">
        <v>98</v>
      </c>
      <c r="K7" s="2">
        <f>([1]TechRaw_IEA!$O$4+[1]TechRaw_IEA!$B$4)/(3.6*1000)</f>
        <v>37.17587602498152</v>
      </c>
      <c r="L7" t="s">
        <v>116</v>
      </c>
      <c r="M7">
        <v>31.136678020317181</v>
      </c>
      <c r="P7" s="9" t="s">
        <v>83</v>
      </c>
      <c r="Q7" t="s">
        <v>115</v>
      </c>
      <c r="R7">
        <v>1000</v>
      </c>
    </row>
    <row r="8" spans="1:21" x14ac:dyDescent="0.25">
      <c r="A8" t="s">
        <v>99</v>
      </c>
      <c r="B8" t="s">
        <v>13</v>
      </c>
      <c r="C8">
        <f>1/1.01</f>
        <v>0.99009900990099009</v>
      </c>
      <c r="D8" t="s">
        <v>101</v>
      </c>
      <c r="E8">
        <v>0.1</v>
      </c>
      <c r="H8" t="s">
        <v>101</v>
      </c>
      <c r="I8">
        <v>1.5</v>
      </c>
      <c r="J8" t="s">
        <v>101</v>
      </c>
      <c r="K8" s="2">
        <f>([1]TechRaw_ENS_E!$S$5+[1]TechRaw_ENS_E!$B$5)/(3.6*1000)</f>
        <v>20.351961813903188</v>
      </c>
      <c r="L8" t="s">
        <v>113</v>
      </c>
      <c r="M8">
        <v>30.975119222830539</v>
      </c>
      <c r="P8" s="9" t="s">
        <v>83</v>
      </c>
      <c r="Q8" t="s">
        <v>26</v>
      </c>
      <c r="R8">
        <v>75</v>
      </c>
    </row>
    <row r="9" spans="1:21" x14ac:dyDescent="0.25">
      <c r="A9" t="s">
        <v>100</v>
      </c>
      <c r="B9" t="s">
        <v>1</v>
      </c>
      <c r="C9">
        <f>1/1.05</f>
        <v>0.95238095238095233</v>
      </c>
      <c r="D9" t="s">
        <v>102</v>
      </c>
      <c r="E9">
        <v>0.1</v>
      </c>
      <c r="H9" t="s">
        <v>102</v>
      </c>
      <c r="I9">
        <v>0</v>
      </c>
      <c r="J9" t="s">
        <v>102</v>
      </c>
      <c r="K9" s="2">
        <f>([1]TechRaw_ENS_E!$S$6+[1]TechRaw_ENS_E!$B$6)/(3.6*1000)</f>
        <v>10.198854236218912</v>
      </c>
      <c r="L9" t="s">
        <v>114</v>
      </c>
      <c r="M9">
        <v>15.48755961141527</v>
      </c>
      <c r="P9" s="9" t="s">
        <v>83</v>
      </c>
      <c r="Q9" t="s">
        <v>116</v>
      </c>
      <c r="R9">
        <v>100</v>
      </c>
    </row>
    <row r="10" spans="1:21" x14ac:dyDescent="0.25">
      <c r="D10" t="s">
        <v>103</v>
      </c>
      <c r="E10">
        <v>0.1</v>
      </c>
      <c r="H10" t="s">
        <v>103</v>
      </c>
      <c r="I10">
        <v>1.5</v>
      </c>
      <c r="J10" t="s">
        <v>103</v>
      </c>
      <c r="K10" s="2">
        <f>([1]TechRaw_ENS_E!$S$5+[1]TechRaw_ENS_E!$B$5)/(3.6*1000)</f>
        <v>20.351961813903188</v>
      </c>
      <c r="L10" t="s">
        <v>115</v>
      </c>
      <c r="M10">
        <v>34.398098247203741</v>
      </c>
      <c r="P10" s="9" t="s">
        <v>84</v>
      </c>
      <c r="Q10" t="s">
        <v>26</v>
      </c>
      <c r="R10">
        <v>50</v>
      </c>
    </row>
    <row r="11" spans="1:21" x14ac:dyDescent="0.25">
      <c r="D11" t="s">
        <v>104</v>
      </c>
      <c r="E11">
        <v>0.1</v>
      </c>
      <c r="H11" t="s">
        <v>104</v>
      </c>
      <c r="I11">
        <v>0</v>
      </c>
      <c r="J11" t="s">
        <v>104</v>
      </c>
      <c r="K11" s="2">
        <f>([1]TechRaw_ENS_E!$S$6+[1]TechRaw_ENS_E!$B$6)/(3.6*1000)</f>
        <v>10.198854236218912</v>
      </c>
      <c r="L11" t="s">
        <v>117</v>
      </c>
      <c r="M11">
        <v>11.067647723944468</v>
      </c>
      <c r="P11" s="9" t="s">
        <v>84</v>
      </c>
      <c r="Q11" t="s">
        <v>116</v>
      </c>
      <c r="R11">
        <v>200</v>
      </c>
    </row>
    <row r="12" spans="1:21" x14ac:dyDescent="0.25">
      <c r="H12" t="s">
        <v>99</v>
      </c>
      <c r="I12">
        <v>1.96</v>
      </c>
      <c r="J12" t="s">
        <v>99</v>
      </c>
      <c r="K12" s="2">
        <f>([1]TechRaw_ENS_H!$B$2+[1]TechRaw_ENS_H!$S$2)/(3.6*1000)</f>
        <v>20.150981057277804</v>
      </c>
      <c r="L12" t="s">
        <v>120</v>
      </c>
      <c r="M12">
        <v>13.261172443317548</v>
      </c>
    </row>
    <row r="13" spans="1:21" x14ac:dyDescent="0.25">
      <c r="H13" t="s">
        <v>100</v>
      </c>
      <c r="I13">
        <v>1.1000000000000001</v>
      </c>
      <c r="J13" t="s">
        <v>100</v>
      </c>
      <c r="K13" s="2">
        <f>([1]TechRaw_ENS_H!$B$4+[1]TechRaw_ENS_H!$S$4)/(3.6*1000)</f>
        <v>1.4709202433515829</v>
      </c>
      <c r="L13" t="s">
        <v>118</v>
      </c>
      <c r="M13">
        <v>0.92925357668491615</v>
      </c>
    </row>
    <row r="14" spans="1:21" x14ac:dyDescent="0.25">
      <c r="H14" t="s">
        <v>105</v>
      </c>
      <c r="I14">
        <v>0.21</v>
      </c>
      <c r="J14" t="s">
        <v>105</v>
      </c>
      <c r="K14" s="2">
        <f>([1]TechRaw_ENS_H!$B$5+[1]TechRaw_ENS_H!$S$5)/(3.6*1000)</f>
        <v>4.2224702602559727</v>
      </c>
      <c r="L14" t="s">
        <v>119</v>
      </c>
      <c r="M14">
        <v>4.2055790102559722</v>
      </c>
    </row>
    <row r="15" spans="1:21" x14ac:dyDescent="0.25">
      <c r="H15" t="s">
        <v>106</v>
      </c>
      <c r="I15">
        <v>1.69</v>
      </c>
      <c r="J15" t="s">
        <v>106</v>
      </c>
      <c r="K15" s="2">
        <f>([1]TechRaw_ENS_H!$B$3+[1]TechRaw_ENS_H!$S$3)/(3.6*1000)</f>
        <v>13.816727998873105</v>
      </c>
    </row>
  </sheetData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2" sqref="A2"/>
    </sheetView>
  </sheetViews>
  <sheetFormatPr defaultRowHeight="15" x14ac:dyDescent="0.25"/>
  <cols>
    <col min="1" max="1" width="23.140625" bestFit="1" customWidth="1"/>
    <col min="2" max="2" width="19.28515625" bestFit="1" customWidth="1"/>
    <col min="3" max="3" width="30.7109375" bestFit="1" customWidth="1"/>
    <col min="4" max="4" width="17.85546875" bestFit="1" customWidth="1"/>
    <col min="5" max="5" width="30.7109375" bestFit="1" customWidth="1"/>
    <col min="6" max="6" width="12.85546875" bestFit="1" customWidth="1"/>
    <col min="7" max="7" width="22.85546875" bestFit="1" customWidth="1"/>
    <col min="8" max="8" width="13.42578125" bestFit="1" customWidth="1"/>
    <col min="9" max="9" width="22.5703125" customWidth="1"/>
    <col min="10" max="10" width="28.5703125" customWidth="1"/>
  </cols>
  <sheetData>
    <row r="1" spans="1:10" x14ac:dyDescent="0.25">
      <c r="A1" s="1" t="s">
        <v>6</v>
      </c>
      <c r="B1" s="1" t="s">
        <v>7</v>
      </c>
      <c r="C1" s="1" t="s">
        <v>14</v>
      </c>
      <c r="D1" s="1" t="s">
        <v>15</v>
      </c>
      <c r="E1" s="1" t="s">
        <v>140</v>
      </c>
      <c r="F1" s="1" t="s">
        <v>139</v>
      </c>
      <c r="G1" s="1" t="s">
        <v>141</v>
      </c>
      <c r="H1" s="1" t="s">
        <v>142</v>
      </c>
      <c r="I1" s="1" t="s">
        <v>54</v>
      </c>
      <c r="J1" s="1" t="s">
        <v>55</v>
      </c>
    </row>
    <row r="2" spans="1:10" x14ac:dyDescent="0.25">
      <c r="A2" t="s">
        <v>93</v>
      </c>
      <c r="B2" t="s">
        <v>110</v>
      </c>
      <c r="C2" t="s">
        <v>93</v>
      </c>
      <c r="D2" t="s">
        <v>8</v>
      </c>
      <c r="E2" t="s">
        <v>93</v>
      </c>
      <c r="F2" t="s">
        <v>83</v>
      </c>
      <c r="G2" t="s">
        <v>93</v>
      </c>
      <c r="H2" t="s">
        <v>83</v>
      </c>
      <c r="I2" t="s">
        <v>110</v>
      </c>
      <c r="J2" t="s">
        <v>121</v>
      </c>
    </row>
    <row r="3" spans="1:10" x14ac:dyDescent="0.25">
      <c r="A3" t="s">
        <v>97</v>
      </c>
      <c r="B3" t="s">
        <v>111</v>
      </c>
      <c r="C3" t="s">
        <v>97</v>
      </c>
      <c r="D3" t="s">
        <v>8</v>
      </c>
      <c r="E3" t="s">
        <v>97</v>
      </c>
      <c r="F3" t="s">
        <v>83</v>
      </c>
      <c r="G3" t="s">
        <v>97</v>
      </c>
      <c r="H3" t="s">
        <v>83</v>
      </c>
      <c r="I3" t="s">
        <v>111</v>
      </c>
      <c r="J3" t="s">
        <v>121</v>
      </c>
    </row>
    <row r="4" spans="1:10" x14ac:dyDescent="0.25">
      <c r="A4" t="s">
        <v>94</v>
      </c>
      <c r="B4" t="s">
        <v>112</v>
      </c>
      <c r="C4" t="s">
        <v>94</v>
      </c>
      <c r="D4" t="s">
        <v>8</v>
      </c>
      <c r="E4" t="s">
        <v>94</v>
      </c>
      <c r="F4" t="s">
        <v>83</v>
      </c>
      <c r="G4" t="s">
        <v>94</v>
      </c>
      <c r="H4" t="s">
        <v>83</v>
      </c>
      <c r="I4" t="s">
        <v>112</v>
      </c>
      <c r="J4" t="s">
        <v>121</v>
      </c>
    </row>
    <row r="5" spans="1:10" x14ac:dyDescent="0.25">
      <c r="A5" t="s">
        <v>95</v>
      </c>
      <c r="B5" t="s">
        <v>113</v>
      </c>
      <c r="C5" t="s">
        <v>95</v>
      </c>
      <c r="D5" t="s">
        <v>8</v>
      </c>
      <c r="E5" t="s">
        <v>95</v>
      </c>
      <c r="F5" t="s">
        <v>83</v>
      </c>
      <c r="G5" t="s">
        <v>99</v>
      </c>
      <c r="H5" t="s">
        <v>83</v>
      </c>
      <c r="I5" t="s">
        <v>113</v>
      </c>
      <c r="J5" t="s">
        <v>122</v>
      </c>
    </row>
    <row r="6" spans="1:10" x14ac:dyDescent="0.25">
      <c r="A6" t="s">
        <v>96</v>
      </c>
      <c r="B6" t="s">
        <v>114</v>
      </c>
      <c r="C6" t="s">
        <v>96</v>
      </c>
      <c r="D6" t="s">
        <v>8</v>
      </c>
      <c r="E6" t="s">
        <v>96</v>
      </c>
      <c r="F6" t="s">
        <v>83</v>
      </c>
      <c r="G6" t="s">
        <v>100</v>
      </c>
      <c r="H6" t="s">
        <v>83</v>
      </c>
      <c r="I6" t="s">
        <v>114</v>
      </c>
      <c r="J6" t="s">
        <v>122</v>
      </c>
    </row>
    <row r="7" spans="1:10" x14ac:dyDescent="0.25">
      <c r="A7" t="s">
        <v>98</v>
      </c>
      <c r="B7" t="s">
        <v>115</v>
      </c>
      <c r="C7" t="s">
        <v>98</v>
      </c>
      <c r="D7" t="s">
        <v>8</v>
      </c>
      <c r="E7" t="s">
        <v>98</v>
      </c>
      <c r="F7" t="s">
        <v>83</v>
      </c>
      <c r="G7" t="s">
        <v>105</v>
      </c>
      <c r="H7" t="s">
        <v>83</v>
      </c>
      <c r="I7" t="s">
        <v>115</v>
      </c>
      <c r="J7" t="s">
        <v>122</v>
      </c>
    </row>
    <row r="8" spans="1:10" x14ac:dyDescent="0.25">
      <c r="A8" t="s">
        <v>101</v>
      </c>
      <c r="B8" t="s">
        <v>116</v>
      </c>
      <c r="C8" t="s">
        <v>101</v>
      </c>
      <c r="D8" t="s">
        <v>101</v>
      </c>
      <c r="E8" t="s">
        <v>101</v>
      </c>
      <c r="F8" t="s">
        <v>83</v>
      </c>
      <c r="G8" t="s">
        <v>106</v>
      </c>
      <c r="H8" t="s">
        <v>83</v>
      </c>
      <c r="I8" t="s">
        <v>116</v>
      </c>
      <c r="J8" t="s">
        <v>122</v>
      </c>
    </row>
    <row r="9" spans="1:10" x14ac:dyDescent="0.25">
      <c r="A9" t="s">
        <v>102</v>
      </c>
      <c r="B9" t="s">
        <v>26</v>
      </c>
      <c r="C9" t="s">
        <v>102</v>
      </c>
      <c r="D9" t="s">
        <v>102</v>
      </c>
      <c r="E9" t="s">
        <v>102</v>
      </c>
      <c r="F9" t="s">
        <v>83</v>
      </c>
      <c r="I9" t="s">
        <v>26</v>
      </c>
      <c r="J9" t="s">
        <v>122</v>
      </c>
    </row>
    <row r="10" spans="1:10" x14ac:dyDescent="0.25">
      <c r="A10" t="s">
        <v>103</v>
      </c>
      <c r="B10" t="s">
        <v>116</v>
      </c>
      <c r="C10" t="s">
        <v>103</v>
      </c>
      <c r="D10" t="s">
        <v>103</v>
      </c>
      <c r="E10" t="s">
        <v>103</v>
      </c>
      <c r="F10" t="s">
        <v>84</v>
      </c>
      <c r="I10" t="s">
        <v>117</v>
      </c>
      <c r="J10" t="s">
        <v>123</v>
      </c>
    </row>
    <row r="11" spans="1:10" x14ac:dyDescent="0.25">
      <c r="A11" t="s">
        <v>104</v>
      </c>
      <c r="B11" t="s">
        <v>26</v>
      </c>
      <c r="C11" t="s">
        <v>104</v>
      </c>
      <c r="D11" t="s">
        <v>104</v>
      </c>
      <c r="E11" t="s">
        <v>104</v>
      </c>
      <c r="F11" t="s">
        <v>84</v>
      </c>
      <c r="I11" t="s">
        <v>118</v>
      </c>
      <c r="J11" t="s">
        <v>123</v>
      </c>
    </row>
    <row r="12" spans="1:10" x14ac:dyDescent="0.25">
      <c r="A12" t="s">
        <v>99</v>
      </c>
      <c r="B12" t="s">
        <v>117</v>
      </c>
      <c r="C12" t="s">
        <v>99</v>
      </c>
      <c r="D12" t="s">
        <v>8</v>
      </c>
      <c r="E12" t="s">
        <v>106</v>
      </c>
      <c r="F12" t="s">
        <v>83</v>
      </c>
      <c r="I12" t="s">
        <v>119</v>
      </c>
      <c r="J12" t="s">
        <v>123</v>
      </c>
    </row>
    <row r="13" spans="1:10" x14ac:dyDescent="0.25">
      <c r="A13" t="s">
        <v>100</v>
      </c>
      <c r="B13" t="s">
        <v>118</v>
      </c>
      <c r="C13" t="s">
        <v>100</v>
      </c>
      <c r="D13" t="s">
        <v>8</v>
      </c>
      <c r="I13" t="s">
        <v>120</v>
      </c>
      <c r="J13" t="s">
        <v>120</v>
      </c>
    </row>
    <row r="14" spans="1:10" x14ac:dyDescent="0.25">
      <c r="A14" t="s">
        <v>105</v>
      </c>
      <c r="B14" t="s">
        <v>119</v>
      </c>
      <c r="C14" t="s">
        <v>105</v>
      </c>
      <c r="D14" t="s">
        <v>105</v>
      </c>
    </row>
    <row r="15" spans="1:10" x14ac:dyDescent="0.25">
      <c r="A15" t="s">
        <v>106</v>
      </c>
      <c r="B15" t="s">
        <v>120</v>
      </c>
      <c r="C15" t="s">
        <v>106</v>
      </c>
      <c r="D15" t="s">
        <v>8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18.42578125" bestFit="1" customWidth="1"/>
    <col min="5" max="5" width="17.85546875" bestFit="1" customWidth="1"/>
    <col min="6" max="6" width="15.42578125" bestFit="1" customWidth="1"/>
    <col min="7" max="7" width="14.28515625" bestFit="1" customWidth="1"/>
  </cols>
  <sheetData>
    <row r="1" spans="1:7" x14ac:dyDescent="0.25">
      <c r="A1" t="s">
        <v>52</v>
      </c>
      <c r="B1" t="s">
        <v>8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</row>
    <row r="2" spans="1:7" x14ac:dyDescent="0.25">
      <c r="A2">
        <v>1</v>
      </c>
      <c r="B2">
        <v>1</v>
      </c>
      <c r="C2">
        <v>0.5</v>
      </c>
      <c r="D2">
        <v>0</v>
      </c>
      <c r="E2">
        <v>0.5</v>
      </c>
      <c r="F2">
        <v>0</v>
      </c>
      <c r="G2">
        <v>0.15</v>
      </c>
    </row>
    <row r="3" spans="1:7" x14ac:dyDescent="0.25">
      <c r="A3">
        <v>2</v>
      </c>
      <c r="B3">
        <v>1</v>
      </c>
      <c r="C3">
        <v>0.3</v>
      </c>
      <c r="D3">
        <v>0.3</v>
      </c>
      <c r="E3">
        <v>0.3</v>
      </c>
      <c r="F3">
        <v>0.3</v>
      </c>
      <c r="G3">
        <v>0.25</v>
      </c>
    </row>
    <row r="4" spans="1:7" x14ac:dyDescent="0.25">
      <c r="A4">
        <v>3</v>
      </c>
      <c r="B4">
        <v>1</v>
      </c>
      <c r="C4">
        <v>0.6</v>
      </c>
      <c r="D4">
        <v>0.4</v>
      </c>
      <c r="E4">
        <v>0.6</v>
      </c>
      <c r="F4">
        <v>0.4</v>
      </c>
      <c r="G4">
        <v>0.25</v>
      </c>
    </row>
    <row r="5" spans="1:7" x14ac:dyDescent="0.25">
      <c r="A5">
        <v>4</v>
      </c>
      <c r="B5">
        <v>1</v>
      </c>
      <c r="C5">
        <v>0.7</v>
      </c>
      <c r="D5">
        <v>0.05</v>
      </c>
      <c r="E5">
        <v>0.7</v>
      </c>
      <c r="F5">
        <v>0.05</v>
      </c>
      <c r="G5">
        <v>0.15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53</v>
      </c>
      <c r="B1">
        <v>0.05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</vt:lpstr>
      <vt:lpstr>Fundamentals</vt:lpstr>
      <vt:lpstr>Load</vt:lpstr>
      <vt:lpstr>LoadMaps</vt:lpstr>
      <vt:lpstr>TransmissionLines</vt:lpstr>
      <vt:lpstr>GeneratorsVariables</vt:lpstr>
      <vt:lpstr>GeneratorsMaps</vt:lpstr>
      <vt:lpstr>HourlyVariation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2023-06-27T13:41:01Z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2023-06-23T12:42:05Z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b41656cb-6918-43f8-a59d-9a69e21894ad</vt:lpwstr>
  </property>
  <property fmtid="{D5CDD505-2E9C-101B-9397-08002B2CF9AE}" pid="8" name="MSIP_Label_6a2630e2-1ac5-455e-8217-0156b1936a76_ContentBits">
    <vt:lpwstr>0</vt:lpwstr>
  </property>
</Properties>
</file>