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GE_Generator\data\"/>
    </mc:Choice>
  </mc:AlternateContent>
  <bookViews>
    <workbookView xWindow="0" yWindow="0" windowWidth="28800" windowHeight="12300"/>
  </bookViews>
  <sheets>
    <sheet name="p" sheetId="1" r:id="rId1"/>
    <sheet name="f" sheetId="3" r:id="rId2"/>
    <sheet name="i" sheetId="5" r:id="rId3"/>
    <sheet name="h" sheetId="6" r:id="rId4"/>
    <sheet name="g" sheetId="4" r:id="rId5"/>
    <sheet name="maps" sheetId="7" r:id="rId6"/>
    <sheet name="sca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6" i="5" l="1"/>
  <c r="C17" i="5" l="1"/>
  <c r="C15" i="5"/>
  <c r="C14" i="5"/>
  <c r="F2" i="5" l="1"/>
  <c r="C11" i="5" l="1"/>
  <c r="C10" i="5"/>
  <c r="F2" i="6" l="1"/>
  <c r="C3" i="5" l="1"/>
  <c r="C5" i="6" l="1"/>
  <c r="C4" i="6"/>
  <c r="C3" i="6"/>
  <c r="C2" i="6"/>
  <c r="B8" i="4" l="1"/>
  <c r="B7" i="4"/>
  <c r="B6" i="4"/>
  <c r="B5" i="4"/>
  <c r="B4" i="4"/>
  <c r="F3" i="5" l="1"/>
  <c r="C13" i="5" l="1"/>
  <c r="C12" i="5"/>
  <c r="C7" i="5"/>
  <c r="C6" i="5"/>
  <c r="C9" i="5"/>
  <c r="C8" i="5"/>
  <c r="C5" i="5"/>
  <c r="C4" i="5"/>
  <c r="C2" i="5"/>
  <c r="B3" i="4"/>
  <c r="B2" i="4"/>
  <c r="C7" i="3"/>
  <c r="C6" i="3"/>
  <c r="C5" i="3"/>
  <c r="C4" i="3"/>
  <c r="C3" i="3"/>
  <c r="C2" i="3"/>
  <c r="C11" i="1"/>
  <c r="C6" i="1"/>
  <c r="C5" i="1"/>
  <c r="C9" i="1"/>
  <c r="C4" i="1"/>
  <c r="F3" i="1"/>
  <c r="F2" i="1"/>
  <c r="C8" i="1"/>
  <c r="C3" i="1"/>
  <c r="C7" i="1"/>
  <c r="C2" i="1"/>
</calcChain>
</file>

<file path=xl/sharedStrings.xml><?xml version="1.0" encoding="utf-8"?>
<sst xmlns="http://schemas.openxmlformats.org/spreadsheetml/2006/main" count="118" uniqueCount="22">
  <si>
    <t>vD/s</t>
  </si>
  <si>
    <t>vD/n</t>
  </si>
  <si>
    <t>vD/vD</t>
  </si>
  <si>
    <t>vS/s</t>
  </si>
  <si>
    <t>vS/n</t>
  </si>
  <si>
    <t>vS/vS</t>
  </si>
  <si>
    <t>a</t>
  </si>
  <si>
    <t>b</t>
  </si>
  <si>
    <t>L</t>
  </si>
  <si>
    <t>iB</t>
  </si>
  <si>
    <t>iM</t>
  </si>
  <si>
    <t>a_F</t>
  </si>
  <si>
    <t>b_F</t>
  </si>
  <si>
    <t>F</t>
  </si>
  <si>
    <t>I_iB</t>
  </si>
  <si>
    <t>I_iM</t>
  </si>
  <si>
    <t>itory</t>
  </si>
  <si>
    <t>HH</t>
  </si>
  <si>
    <t>TotalTax/s</t>
  </si>
  <si>
    <t>TotalTax/TotalTax</t>
  </si>
  <si>
    <t>dom2for/n</t>
  </si>
  <si>
    <t>dom2for/nn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</si>
</sst>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.000_-;\-* #,##0.000_-;_-* &quot;-&quot;??_-;_-@_-"/>
    <numFmt numFmtId="165" formatCode="0.000000"/>
    <numFmt numFmtId="166" formatCode="_-* #,##0.000\ _k_r_._-;\-* #,##0.000\ _k_r_._-;_-* &quot;-&quot;???\ _k_r_._-;_-@_-"/>
    <numFmt numFmtId="167" formatCode="_-* #,##0.00\ _k_r_._-;\-* #,##0.00\ _k_r_._-;_-* &quot;-&quot;??\ _k_r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15" zoomScaleNormal="115" workbookViewId="0">
      <selection activeCell="D2" sqref="D2"/>
    </sheetView>
  </sheetViews>
  <sheetFormatPr defaultRowHeight="15" x14ac:dyDescent="0.25"/>
  <cols>
    <col min="3" max="3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C2">
        <f>353060301.386362/scale!A1</f>
        <v>3.5306030138636202</v>
      </c>
      <c r="D2" t="s">
        <v>6</v>
      </c>
      <c r="E2" t="s">
        <v>6</v>
      </c>
      <c r="F2">
        <f>1601757039.2139/scale!A1</f>
        <v>16.017570392139</v>
      </c>
    </row>
    <row r="3" spans="1:6" x14ac:dyDescent="0.25">
      <c r="A3" t="s">
        <v>6</v>
      </c>
      <c r="B3" t="s">
        <v>7</v>
      </c>
      <c r="C3">
        <f>248621912.09896/scale!A1</f>
        <v>2.4862191209896003</v>
      </c>
      <c r="D3" t="s">
        <v>7</v>
      </c>
      <c r="E3" t="s">
        <v>7</v>
      </c>
      <c r="F3">
        <f>3711654863.52729/scale!A1</f>
        <v>37.116548635272899</v>
      </c>
    </row>
    <row r="4" spans="1:6" x14ac:dyDescent="0.25">
      <c r="A4" t="s">
        <v>6</v>
      </c>
      <c r="B4" t="s">
        <v>8</v>
      </c>
      <c r="C4">
        <f>380337875.725233/scale!A1</f>
        <v>3.8033787572523301</v>
      </c>
    </row>
    <row r="5" spans="1:6" x14ac:dyDescent="0.25">
      <c r="A5" t="s">
        <v>6</v>
      </c>
      <c r="B5" t="s">
        <v>9</v>
      </c>
      <c r="C5">
        <f>(2*313799781.642282/3)/scale!A1</f>
        <v>2.0919985442818798</v>
      </c>
    </row>
    <row r="6" spans="1:6" x14ac:dyDescent="0.25">
      <c r="A6" t="s">
        <v>6</v>
      </c>
      <c r="B6" t="s">
        <v>10</v>
      </c>
      <c r="C6">
        <f>(313799781.642282/3)/scale!A1</f>
        <v>1.0459992721409399</v>
      </c>
    </row>
    <row r="7" spans="1:6" x14ac:dyDescent="0.25">
      <c r="A7" t="s">
        <v>7</v>
      </c>
      <c r="B7" t="s">
        <v>6</v>
      </c>
      <c r="C7">
        <f>137205490.567358/scale!A1</f>
        <v>1.3720549056735798</v>
      </c>
    </row>
    <row r="8" spans="1:6" x14ac:dyDescent="0.25">
      <c r="A8" t="s">
        <v>7</v>
      </c>
      <c r="B8" t="s">
        <v>7</v>
      </c>
      <c r="C8">
        <f>2095592950.05634/scale!A1</f>
        <v>20.9559295005634</v>
      </c>
    </row>
    <row r="9" spans="1:6" x14ac:dyDescent="0.25">
      <c r="A9" t="s">
        <v>7</v>
      </c>
      <c r="B9" t="s">
        <v>8</v>
      </c>
      <c r="C9">
        <f>702873564.335854/scale!A1</f>
        <v>7.0287356433585408</v>
      </c>
    </row>
    <row r="10" spans="1:6" x14ac:dyDescent="0.25">
      <c r="A10" t="s">
        <v>7</v>
      </c>
      <c r="B10" t="s">
        <v>9</v>
      </c>
      <c r="C10">
        <f>(315305989.806398/3)/scale!A1</f>
        <v>1.0510199660213266</v>
      </c>
    </row>
    <row r="11" spans="1:6" x14ac:dyDescent="0.25">
      <c r="A11" t="s">
        <v>7</v>
      </c>
      <c r="B11" t="s">
        <v>10</v>
      </c>
      <c r="C11">
        <f>(2*315305989.806398/3)/scale!A1</f>
        <v>2.1020399320426533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11</v>
      </c>
      <c r="C2">
        <f>251618510.881099/scale!A1</f>
        <v>2.5161851088109897</v>
      </c>
    </row>
    <row r="3" spans="1:3" x14ac:dyDescent="0.25">
      <c r="A3" t="s">
        <v>6</v>
      </c>
      <c r="B3" t="s">
        <v>12</v>
      </c>
      <c r="C3">
        <f>48448954.0245766/scale!A1</f>
        <v>0.48448954024576596</v>
      </c>
    </row>
    <row r="4" spans="1:3" x14ac:dyDescent="0.25">
      <c r="A4" t="s">
        <v>7</v>
      </c>
      <c r="B4" t="s">
        <v>11</v>
      </c>
      <c r="C4">
        <f>60378264.3340765/scale!A1</f>
        <v>0.60378264334076504</v>
      </c>
    </row>
    <row r="5" spans="1:3" x14ac:dyDescent="0.25">
      <c r="A5" t="s">
        <v>7</v>
      </c>
      <c r="B5" t="s">
        <v>12</v>
      </c>
      <c r="C5">
        <f>317560053.002894/scale!A1</f>
        <v>3.17560053002894</v>
      </c>
    </row>
    <row r="6" spans="1:3" x14ac:dyDescent="0.25">
      <c r="A6" t="s">
        <v>13</v>
      </c>
      <c r="B6" t="s">
        <v>6</v>
      </c>
      <c r="C6">
        <f>610701166.360075/scale!A1</f>
        <v>6.1070116636007503</v>
      </c>
    </row>
    <row r="7" spans="1:3" x14ac:dyDescent="0.25">
      <c r="A7" t="s">
        <v>13</v>
      </c>
      <c r="B7" t="s">
        <v>7</v>
      </c>
      <c r="C7">
        <f>298720487.064542/scale!A1</f>
        <v>2.98720487064542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B16" sqref="B16"/>
    </sheetView>
  </sheetViews>
  <sheetFormatPr defaultRowHeight="15" x14ac:dyDescent="0.25"/>
  <cols>
    <col min="3" max="3" width="16.7109375" bestFit="1" customWidth="1"/>
    <col min="4" max="4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14</v>
      </c>
      <c r="B2" t="s">
        <v>6</v>
      </c>
      <c r="C2" s="2">
        <f>159204627/scale!A1</f>
        <v>1.59204627</v>
      </c>
      <c r="D2" t="s">
        <v>14</v>
      </c>
      <c r="E2" t="s">
        <v>14</v>
      </c>
      <c r="F2" s="1">
        <f>C14+C15</f>
        <v>1.9970722899999998</v>
      </c>
    </row>
    <row r="3" spans="1:6" x14ac:dyDescent="0.25">
      <c r="A3" t="s">
        <v>14</v>
      </c>
      <c r="B3" t="s">
        <v>7</v>
      </c>
      <c r="C3" s="2">
        <f>12653135.2266089/scale!A1</f>
        <v>0.126531352266089</v>
      </c>
      <c r="D3" t="s">
        <v>15</v>
      </c>
      <c r="E3" t="s">
        <v>15</v>
      </c>
      <c r="F3" s="1">
        <f>C16+C17</f>
        <v>2.434546619999999</v>
      </c>
    </row>
    <row r="4" spans="1:6" x14ac:dyDescent="0.25">
      <c r="A4" t="s">
        <v>14</v>
      </c>
      <c r="B4" t="s">
        <v>11</v>
      </c>
      <c r="C4" s="2">
        <f>1247154/scale!A1</f>
        <v>1.247154E-2</v>
      </c>
    </row>
    <row r="5" spans="1:6" x14ac:dyDescent="0.25">
      <c r="A5" t="s">
        <v>14</v>
      </c>
      <c r="B5" t="s">
        <v>12</v>
      </c>
      <c r="C5" s="2">
        <f>233701.77339109/scale!A1</f>
        <v>2.3370177339109002E-3</v>
      </c>
      <c r="F5" s="5"/>
    </row>
    <row r="6" spans="1:6" x14ac:dyDescent="0.25">
      <c r="A6" t="s">
        <v>15</v>
      </c>
      <c r="B6" t="s">
        <v>6</v>
      </c>
      <c r="C6" s="2">
        <f>81976736.1461859/scale!A1</f>
        <v>0.81976736146185902</v>
      </c>
    </row>
    <row r="7" spans="1:6" x14ac:dyDescent="0.25">
      <c r="A7" t="s">
        <v>15</v>
      </c>
      <c r="B7" t="s">
        <v>7</v>
      </c>
      <c r="C7" s="2">
        <f>65279898.961927/scale!A1</f>
        <v>0.65279898961926996</v>
      </c>
    </row>
    <row r="8" spans="1:6" x14ac:dyDescent="0.25">
      <c r="A8" t="s">
        <v>15</v>
      </c>
      <c r="B8" t="s">
        <v>11</v>
      </c>
      <c r="C8" s="2">
        <f>60585624.2452322/scale!A1</f>
        <v>0.60585624245232206</v>
      </c>
    </row>
    <row r="9" spans="1:6" x14ac:dyDescent="0.25">
      <c r="A9" t="s">
        <v>15</v>
      </c>
      <c r="B9" t="s">
        <v>12</v>
      </c>
      <c r="C9" s="2">
        <f>15375943.6466548/scale!A1</f>
        <v>0.15375943646654799</v>
      </c>
    </row>
    <row r="10" spans="1:6" x14ac:dyDescent="0.25">
      <c r="A10" t="s">
        <v>16</v>
      </c>
      <c r="B10" t="s">
        <v>11</v>
      </c>
      <c r="C10" s="2">
        <f>6132924.47852287/scale!A1</f>
        <v>6.13292447852287E-2</v>
      </c>
    </row>
    <row r="11" spans="1:6" x14ac:dyDescent="0.25">
      <c r="A11" t="s">
        <v>16</v>
      </c>
      <c r="B11" t="s">
        <v>12</v>
      </c>
      <c r="C11" s="2">
        <f>112875.369580479/scale!A1</f>
        <v>1.12875369580479E-3</v>
      </c>
    </row>
    <row r="12" spans="1:6" x14ac:dyDescent="0.25">
      <c r="A12" t="s">
        <v>16</v>
      </c>
      <c r="B12" t="s">
        <v>6</v>
      </c>
      <c r="C12" s="2">
        <f>8855070.03198404/scale!A1</f>
        <v>8.85507003198404E-2</v>
      </c>
    </row>
    <row r="13" spans="1:6" x14ac:dyDescent="0.25">
      <c r="A13" t="s">
        <v>16</v>
      </c>
      <c r="B13" t="s">
        <v>7</v>
      </c>
      <c r="C13" s="2">
        <f>465280.119912621/scale!A1</f>
        <v>4.6528011991262101E-3</v>
      </c>
    </row>
    <row r="14" spans="1:6" x14ac:dyDescent="0.25">
      <c r="A14" t="s">
        <v>6</v>
      </c>
      <c r="B14" t="s">
        <v>14</v>
      </c>
      <c r="C14" s="2">
        <f>2*(SUM(C2:C5)+g!B5)/3</f>
        <v>1.3313815266666664</v>
      </c>
      <c r="D14" s="4"/>
    </row>
    <row r="15" spans="1:6" x14ac:dyDescent="0.25">
      <c r="A15" t="s">
        <v>7</v>
      </c>
      <c r="B15" t="s">
        <v>14</v>
      </c>
      <c r="C15" s="2">
        <f>SUM(C2:C5)+g!B5-C14</f>
        <v>0.66569076333333332</v>
      </c>
      <c r="D15" s="6"/>
    </row>
    <row r="16" spans="1:6" x14ac:dyDescent="0.25">
      <c r="A16" t="s">
        <v>6</v>
      </c>
      <c r="B16" t="s">
        <v>15</v>
      </c>
      <c r="C16" s="2">
        <f>(SUM(C6:C9)+g!B6)/3</f>
        <v>0.8115155399999997</v>
      </c>
    </row>
    <row r="17" spans="1:3" x14ac:dyDescent="0.25">
      <c r="A17" t="s">
        <v>7</v>
      </c>
      <c r="B17" t="s">
        <v>15</v>
      </c>
      <c r="C17" s="2">
        <f>SUM(C6:C9)+g!B6-C16</f>
        <v>1.6230310799999992</v>
      </c>
    </row>
    <row r="22" spans="1:3" x14ac:dyDescent="0.25">
      <c r="C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M21" sqref="M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17</v>
      </c>
      <c r="B2" t="s">
        <v>6</v>
      </c>
      <c r="C2">
        <f>250753647.721938/scale!A1</f>
        <v>2.50753647721938</v>
      </c>
      <c r="D2" t="s">
        <v>17</v>
      </c>
      <c r="E2" t="s">
        <v>8</v>
      </c>
      <c r="F2">
        <f>p!C4+p!C9</f>
        <v>10.832114400610871</v>
      </c>
    </row>
    <row r="3" spans="1:6" x14ac:dyDescent="0.25">
      <c r="A3" t="s">
        <v>17</v>
      </c>
      <c r="B3" t="s">
        <v>7</v>
      </c>
      <c r="C3">
        <f>990321199.999001/scale!A1</f>
        <v>9.9032119999900097</v>
      </c>
    </row>
    <row r="4" spans="1:6" x14ac:dyDescent="0.25">
      <c r="A4" t="s">
        <v>17</v>
      </c>
      <c r="B4" t="s">
        <v>11</v>
      </c>
      <c r="C4">
        <f>101494731.757511/scale!A1</f>
        <v>1.01494731757511</v>
      </c>
    </row>
    <row r="5" spans="1:6" x14ac:dyDescent="0.25">
      <c r="A5" t="s">
        <v>17</v>
      </c>
      <c r="B5" t="s">
        <v>12</v>
      </c>
      <c r="C5">
        <f>3138683.52155072/scale!A1</f>
        <v>3.1386835215507204E-2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15" zoomScaleNormal="115" workbookViewId="0">
      <selection activeCell="A5" sqref="A5"/>
    </sheetView>
  </sheetViews>
  <sheetFormatPr defaultRowHeight="15" x14ac:dyDescent="0.25"/>
  <cols>
    <col min="1" max="1" width="10.140625" bestFit="1" customWidth="1"/>
    <col min="2" max="2" width="16.855468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6</v>
      </c>
      <c r="B2">
        <f>5869703.45538932/scale!A1</f>
        <v>5.8697034553893197E-2</v>
      </c>
    </row>
    <row r="3" spans="1:2" x14ac:dyDescent="0.25">
      <c r="A3" t="s">
        <v>7</v>
      </c>
      <c r="B3">
        <f>82738551.4243706/scale!A1</f>
        <v>0.82738551424370599</v>
      </c>
    </row>
    <row r="4" spans="1:2" x14ac:dyDescent="0.25">
      <c r="A4" t="s">
        <v>17</v>
      </c>
      <c r="B4">
        <f>161746637/scale!A1</f>
        <v>1.61746637</v>
      </c>
    </row>
    <row r="5" spans="1:2" x14ac:dyDescent="0.25">
      <c r="A5" t="s">
        <v>14</v>
      </c>
      <c r="B5">
        <f>26368611/scale!A1</f>
        <v>0.26368610999999997</v>
      </c>
    </row>
    <row r="6" spans="1:2" x14ac:dyDescent="0.25">
      <c r="A6" t="s">
        <v>15</v>
      </c>
      <c r="B6">
        <f>20236459/scale!A1</f>
        <v>0.20236459000000001</v>
      </c>
    </row>
    <row r="7" spans="1:2" x14ac:dyDescent="0.25">
      <c r="A7" t="s">
        <v>16</v>
      </c>
      <c r="B7">
        <f>228146/scale!A1</f>
        <v>2.2814599999999999E-3</v>
      </c>
    </row>
    <row r="8" spans="1:2" x14ac:dyDescent="0.25">
      <c r="A8" t="s">
        <v>13</v>
      </c>
      <c r="B8">
        <f>-1832905/scale!A1</f>
        <v>-1.832905E-2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19" sqref="P19"/>
    </sheetView>
  </sheetViews>
  <sheetFormatPr defaultRowHeight="15" x14ac:dyDescent="0.25"/>
  <cols>
    <col min="1" max="1" width="10.5703125" bestFit="1" customWidth="1"/>
    <col min="2" max="2" width="11.71093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6</v>
      </c>
      <c r="B2" t="s">
        <v>11</v>
      </c>
    </row>
    <row r="3" spans="1:2" x14ac:dyDescent="0.25">
      <c r="A3" t="s">
        <v>7</v>
      </c>
      <c r="B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E31" sqref="E31"/>
    </sheetView>
  </sheetViews>
  <sheetFormatPr defaultRowHeight="15" x14ac:dyDescent="0.25"/>
  <cols>
    <col min="1" max="1" width="10" bestFit="1" customWidth="1"/>
  </cols>
  <sheetData>
    <row r="1" spans="1:1" x14ac:dyDescent="0.25">
      <c r="A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</vt:lpstr>
      <vt:lpstr>f</vt:lpstr>
      <vt:lpstr>i</vt:lpstr>
      <vt:lpstr>h</vt:lpstr>
      <vt:lpstr>g</vt:lpstr>
      <vt:lpstr>maps</vt:lpstr>
      <vt:lpstr>scale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2021-01-18T10:06:33Z</dcterms:created>
  <dcterms:modified xsi:type="dcterms:W3CDTF">2022-11-11T09:47:34Z</dcterms:modified>
</cp:coreProperties>
</file>