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6"/>
  <workbookPr filterPrivacy="1"/>
  <xr:revisionPtr revIDLastSave="116" documentId="13_ncr:1_{E7DE85F5-ED9B-40D0-8E21-1D915F058CA3}" xr6:coauthVersionLast="47" xr6:coauthVersionMax="47" xr10:uidLastSave="{1B355F06-7841-4679-B552-2271F4EC9CF2}"/>
  <bookViews>
    <workbookView xWindow="0" yWindow="0" windowWidth="17280" windowHeight="720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1" l="1"/>
  <c r="E39" i="1"/>
  <c r="H39" i="1" s="1"/>
  <c r="A29" i="1"/>
  <c r="D12" i="1"/>
  <c r="B12" i="1"/>
  <c r="A16" i="1" s="1"/>
  <c r="N4" i="1"/>
  <c r="N5" i="1" s="1"/>
  <c r="N6" i="1" l="1"/>
  <c r="N7" i="1" s="1"/>
  <c r="N8" i="1" s="1"/>
  <c r="A17" i="1" s="1"/>
  <c r="B16" i="1" l="1"/>
  <c r="D16" i="1" s="1"/>
  <c r="B29" i="1" l="1"/>
  <c r="C16" i="1"/>
  <c r="C29" i="1"/>
  <c r="E16" i="1"/>
  <c r="B55" i="1" s="1"/>
  <c r="B17" i="1"/>
  <c r="C17" i="1" s="1"/>
  <c r="A30" i="1"/>
  <c r="A18" i="1"/>
  <c r="F55" i="1" l="1"/>
  <c r="D56" i="1"/>
  <c r="D55" i="1"/>
  <c r="D54" i="1"/>
  <c r="F16" i="1"/>
  <c r="A19" i="1"/>
  <c r="A32" i="1" s="1"/>
  <c r="B30" i="1"/>
  <c r="D17" i="1"/>
  <c r="C30" i="1" s="1"/>
  <c r="A31" i="1"/>
  <c r="A20" i="1"/>
  <c r="B18" i="1"/>
  <c r="B31" i="1" s="1"/>
  <c r="B19" i="1" l="1"/>
  <c r="C19" i="1" s="1"/>
  <c r="E17" i="1"/>
  <c r="B56" i="1" s="1"/>
  <c r="D18" i="1"/>
  <c r="C31" i="1" s="1"/>
  <c r="C18" i="1"/>
  <c r="A21" i="1"/>
  <c r="B20" i="1"/>
  <c r="C20" i="1" s="1"/>
  <c r="A33" i="1"/>
  <c r="D59" i="1" l="1"/>
  <c r="F58" i="1"/>
  <c r="D57" i="1"/>
  <c r="F56" i="1"/>
  <c r="F57" i="1"/>
  <c r="D58" i="1"/>
  <c r="F17" i="1"/>
  <c r="B32" i="1"/>
  <c r="D19" i="1"/>
  <c r="E18" i="1"/>
  <c r="F18" i="1" s="1"/>
  <c r="D20" i="1"/>
  <c r="B33" i="1"/>
  <c r="A22" i="1"/>
  <c r="B21" i="1"/>
  <c r="A34" i="1"/>
  <c r="B57" i="1" l="1"/>
  <c r="E19" i="1"/>
  <c r="F19" i="1" s="1"/>
  <c r="C32" i="1"/>
  <c r="C33" i="1"/>
  <c r="E20" i="1"/>
  <c r="F20" i="1" s="1"/>
  <c r="B34" i="1"/>
  <c r="D21" i="1"/>
  <c r="C21" i="1"/>
  <c r="A35" i="1"/>
  <c r="B22" i="1"/>
  <c r="A23" i="1"/>
  <c r="D60" i="1" l="1"/>
  <c r="F59" i="1"/>
  <c r="B58" i="1"/>
  <c r="B59" i="1" s="1"/>
  <c r="D22" i="1"/>
  <c r="B23" i="1"/>
  <c r="D23" i="1" s="1"/>
  <c r="C22" i="1"/>
  <c r="C34" i="1"/>
  <c r="E21" i="1"/>
  <c r="F21" i="1" s="1"/>
  <c r="C35" i="1" l="1"/>
  <c r="D61" i="1"/>
  <c r="F60" i="1"/>
  <c r="B60" i="1"/>
  <c r="D24" i="1"/>
  <c r="C23" i="1"/>
  <c r="E22" i="1"/>
  <c r="F22" i="1" s="1"/>
  <c r="D62" i="1" l="1"/>
  <c r="F61" i="1"/>
  <c r="B61" i="1"/>
  <c r="N11" i="1"/>
  <c r="E23" i="1"/>
  <c r="C38" i="1"/>
  <c r="B62" i="1" l="1"/>
  <c r="F23" i="1"/>
  <c r="E24" i="1"/>
  <c r="N14" i="1"/>
  <c r="N15" i="1" s="1"/>
  <c r="D31" i="1" s="1"/>
  <c r="D35" i="1" l="1"/>
  <c r="F35" i="1" s="1"/>
  <c r="G35" i="1" s="1"/>
  <c r="D34" i="1"/>
  <c r="D33" i="1"/>
  <c r="E33" i="1" s="1"/>
  <c r="I33" i="1" s="1"/>
  <c r="D32" i="1"/>
  <c r="F32" i="1" s="1"/>
  <c r="G32" i="1" s="1"/>
  <c r="D29" i="1"/>
  <c r="E29" i="1" s="1"/>
  <c r="D30" i="1"/>
  <c r="E30" i="1" s="1"/>
  <c r="I30" i="1" s="1"/>
  <c r="E34" i="1"/>
  <c r="I34" i="1" s="1"/>
  <c r="F34" i="1"/>
  <c r="G34" i="1" s="1"/>
  <c r="E31" i="1"/>
  <c r="I31" i="1" s="1"/>
  <c r="F31" i="1"/>
  <c r="G31" i="1" s="1"/>
  <c r="E35" i="1" l="1"/>
  <c r="I35" i="1" s="1"/>
  <c r="D38" i="1"/>
  <c r="F29" i="1"/>
  <c r="G29" i="1" s="1"/>
  <c r="F30" i="1"/>
  <c r="G30" i="1" s="1"/>
  <c r="H30" i="1" s="1"/>
  <c r="E32" i="1"/>
  <c r="I32" i="1" s="1"/>
  <c r="F33" i="1"/>
  <c r="G33" i="1" s="1"/>
  <c r="H33" i="1" s="1"/>
  <c r="H31" i="1"/>
  <c r="H34" i="1"/>
  <c r="H35" i="1"/>
  <c r="H29" i="1"/>
  <c r="I29" i="1"/>
  <c r="I38" i="1" s="1"/>
  <c r="E38" i="1" l="1"/>
  <c r="H32" i="1"/>
  <c r="H38" i="1" s="1"/>
</calcChain>
</file>

<file path=xl/sharedStrings.xml><?xml version="1.0" encoding="utf-8"?>
<sst xmlns="http://schemas.openxmlformats.org/spreadsheetml/2006/main" count="54" uniqueCount="39">
  <si>
    <t>Вариант 12</t>
  </si>
  <si>
    <t>Исходные данные</t>
  </si>
  <si>
    <t>Объем выборки n</t>
  </si>
  <si>
    <t>Кол-во интервалов по формуле Стерджесса k</t>
  </si>
  <si>
    <t>Округление k</t>
  </si>
  <si>
    <t>Размах выборки W</t>
  </si>
  <si>
    <t>Длина каждого интервала h</t>
  </si>
  <si>
    <t>Округлив с точн. до 0,1 в большую сторону</t>
  </si>
  <si>
    <t>Выборочное среднее</t>
  </si>
  <si>
    <t>x-cp=</t>
  </si>
  <si>
    <t xml:space="preserve">min = </t>
  </si>
  <si>
    <t xml:space="preserve">max = </t>
  </si>
  <si>
    <t>Выборочная дисперсия</t>
  </si>
  <si>
    <t>Dв=</t>
  </si>
  <si>
    <t>Интервальный статистический ряд</t>
  </si>
  <si>
    <t>s2=</t>
  </si>
  <si>
    <t>[xi;</t>
  </si>
  <si>
    <t>xi+1)</t>
  </si>
  <si>
    <t>xi*</t>
  </si>
  <si>
    <t>ni</t>
  </si>
  <si>
    <t>ni/n</t>
  </si>
  <si>
    <t>ni/n/h</t>
  </si>
  <si>
    <t>s=</t>
  </si>
  <si>
    <t>Проверка гипотезы о законе распределения по критерию Пирсона</t>
  </si>
  <si>
    <t>pi</t>
  </si>
  <si>
    <t>n*pi</t>
  </si>
  <si>
    <t>ni-n*pi</t>
  </si>
  <si>
    <t>(ni-npi)^2</t>
  </si>
  <si>
    <t>(ninpi)^2/npi</t>
  </si>
  <si>
    <t>ni^2/npi</t>
  </si>
  <si>
    <t>Суммы</t>
  </si>
  <si>
    <t xml:space="preserve">X2Расч = </t>
  </si>
  <si>
    <t xml:space="preserve">k-r-1 = </t>
  </si>
  <si>
    <t xml:space="preserve">X2Крит = </t>
  </si>
  <si>
    <t xml:space="preserve"> при x &lt;=</t>
  </si>
  <si>
    <t xml:space="preserve"> при</t>
  </si>
  <si>
    <t>&lt; x &lt;=</t>
  </si>
  <si>
    <t xml:space="preserve">F*n(x) = </t>
  </si>
  <si>
    <t>при x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</si>
</sst>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u/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8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5" borderId="0" xfId="0" applyFont="1" applyFill="1"/>
    <xf numFmtId="0" fontId="2" fillId="4" borderId="0" xfId="0" applyFont="1" applyFill="1"/>
    <xf numFmtId="0" fontId="1" fillId="2" borderId="1" xfId="0" applyFont="1" applyFill="1" applyBorder="1"/>
    <xf numFmtId="0" fontId="1" fillId="4" borderId="1" xfId="0" applyFont="1" applyFill="1" applyBorder="1"/>
    <xf numFmtId="164" fontId="1" fillId="3" borderId="1" xfId="0" applyNumberFormat="1" applyFont="1" applyFill="1" applyBorder="1"/>
    <xf numFmtId="0" fontId="1" fillId="7" borderId="1" xfId="0" applyFont="1" applyFill="1" applyBorder="1"/>
    <xf numFmtId="165" fontId="1" fillId="3" borderId="1" xfId="0" applyNumberFormat="1" applyFont="1" applyFill="1" applyBorder="1"/>
    <xf numFmtId="165" fontId="1" fillId="5" borderId="0" xfId="0" applyNumberFormat="1" applyFont="1" applyFill="1"/>
    <xf numFmtId="0" fontId="4" fillId="0" borderId="0" xfId="0" applyFont="1"/>
    <xf numFmtId="2" fontId="4" fillId="0" borderId="0" xfId="0" applyNumberFormat="1" applyFont="1"/>
    <xf numFmtId="2" fontId="4" fillId="6" borderId="0" xfId="0" applyNumberFormat="1" applyFont="1" applyFill="1"/>
    <xf numFmtId="0" fontId="0" fillId="8" borderId="0" xfId="0" applyFill="1"/>
    <xf numFmtId="0" fontId="0" fillId="7" borderId="0" xfId="0" applyFill="1"/>
    <xf numFmtId="0" fontId="2" fillId="7" borderId="0" xfId="0" applyFont="1" applyFill="1"/>
    <xf numFmtId="11" fontId="2" fillId="4" borderId="0" xfId="0" applyNumberFormat="1" applyFont="1" applyFill="1"/>
    <xf numFmtId="0" fontId="5" fillId="0" borderId="0" xfId="0" applyFont="1"/>
    <xf numFmtId="165" fontId="1" fillId="3" borderId="3" xfId="0" applyNumberFormat="1" applyFont="1" applyFill="1" applyBorder="1"/>
    <xf numFmtId="0" fontId="1" fillId="0" borderId="0" xfId="0" applyFont="1" applyAlignment="1">
      <alignment horizontal="right" vertical="center"/>
    </xf>
    <xf numFmtId="2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относительных частот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Лист1!$C$16:$C$23</c:f>
              <c:numCache>
                <c:formatCode>0.0</c:formatCode>
                <c:ptCount val="8"/>
                <c:pt idx="0">
                  <c:v>6.25</c:v>
                </c:pt>
                <c:pt idx="1">
                  <c:v>12.75</c:v>
                </c:pt>
                <c:pt idx="2">
                  <c:v>19.25</c:v>
                </c:pt>
                <c:pt idx="3">
                  <c:v>25.75</c:v>
                </c:pt>
                <c:pt idx="4">
                  <c:v>32.25</c:v>
                </c:pt>
                <c:pt idx="5">
                  <c:v>38.75</c:v>
                </c:pt>
                <c:pt idx="6">
                  <c:v>45.25</c:v>
                </c:pt>
                <c:pt idx="7">
                  <c:v>51.75</c:v>
                </c:pt>
              </c:numCache>
            </c:numRef>
          </c:cat>
          <c:val>
            <c:numRef>
              <c:f>Лист1!$F$16:$F$23</c:f>
              <c:numCache>
                <c:formatCode>0.000</c:formatCode>
                <c:ptCount val="8"/>
                <c:pt idx="0">
                  <c:v>1.2307692307692308E-2</c:v>
                </c:pt>
                <c:pt idx="1">
                  <c:v>0.02</c:v>
                </c:pt>
                <c:pt idx="2">
                  <c:v>4.3076923076923082E-2</c:v>
                </c:pt>
                <c:pt idx="3">
                  <c:v>3.2307692307692308E-2</c:v>
                </c:pt>
                <c:pt idx="4">
                  <c:v>2.923076923076923E-2</c:v>
                </c:pt>
                <c:pt idx="5">
                  <c:v>9.2307692307692299E-3</c:v>
                </c:pt>
                <c:pt idx="6">
                  <c:v>6.1538461538461538E-3</c:v>
                </c:pt>
                <c:pt idx="7">
                  <c:v>1.5384615384615385E-3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A9-4F68-919A-1CA94CF24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27"/>
        <c:axId val="897887631"/>
        <c:axId val="897885967"/>
      </c:barChart>
      <c:catAx>
        <c:axId val="89788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Середины</a:t>
                </a:r>
                <a:r>
                  <a:rPr lang="ru-RU" baseline="0"/>
                  <a:t> интервалов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885967"/>
        <c:crosses val="autoZero"/>
        <c:auto val="1"/>
        <c:lblAlgn val="ctr"/>
        <c:lblOffset val="100"/>
        <c:noMultiLvlLbl val="0"/>
      </c:catAx>
      <c:valAx>
        <c:axId val="8978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ni/n/h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88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эмпирической функции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8"/>
          <c:order val="0"/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(Лист1!$E$54,Лист1!$D$54)</c:f>
              <c:numCache>
                <c:formatCode>0.00</c:formatCode>
                <c:ptCount val="2"/>
                <c:pt idx="0" formatCode="General">
                  <c:v>-3</c:v>
                </c:pt>
                <c:pt idx="1">
                  <c:v>6.25</c:v>
                </c:pt>
              </c:numCache>
            </c:numRef>
          </c:xVal>
          <c:yVal>
            <c:numRef>
              <c:f>(Лист1!$B$54,Лист1!$B$54)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1F0-4B34-9EEC-6E4BC9A551E5}"/>
            </c:ext>
          </c:extLst>
        </c:ser>
        <c:ser>
          <c:idx val="0"/>
          <c:order val="1"/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(Лист1!$D$55,Лист1!$F$55)</c:f>
              <c:numCache>
                <c:formatCode>0.0</c:formatCode>
                <c:ptCount val="2"/>
                <c:pt idx="0">
                  <c:v>6.25</c:v>
                </c:pt>
                <c:pt idx="1">
                  <c:v>12.75</c:v>
                </c:pt>
              </c:numCache>
            </c:numRef>
          </c:xVal>
          <c:yVal>
            <c:numRef>
              <c:f>(Лист1!$B$55,Лист1!$B$55)</c:f>
              <c:numCache>
                <c:formatCode>General</c:formatCode>
                <c:ptCount val="2"/>
                <c:pt idx="0">
                  <c:v>0.08</c:v>
                </c:pt>
                <c:pt idx="1">
                  <c:v>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F0-4B34-9EEC-6E4BC9A551E5}"/>
            </c:ext>
          </c:extLst>
        </c:ser>
        <c:ser>
          <c:idx val="1"/>
          <c:order val="2"/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(Лист1!$D$56,Лист1!$F$56)</c:f>
              <c:numCache>
                <c:formatCode>0.0</c:formatCode>
                <c:ptCount val="2"/>
                <c:pt idx="0">
                  <c:v>12.75</c:v>
                </c:pt>
                <c:pt idx="1">
                  <c:v>19.25</c:v>
                </c:pt>
              </c:numCache>
            </c:numRef>
          </c:xVal>
          <c:yVal>
            <c:numRef>
              <c:f>(Лист1!$B$56,Лист1!$B$56)</c:f>
              <c:numCache>
                <c:formatCode>General</c:formatCode>
                <c:ptCount val="2"/>
                <c:pt idx="0">
                  <c:v>0.21000000000000002</c:v>
                </c:pt>
                <c:pt idx="1">
                  <c:v>0.21000000000000002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F0-4B34-9EEC-6E4BC9A551E5}"/>
            </c:ext>
          </c:extLst>
        </c:ser>
        <c:ser>
          <c:idx val="2"/>
          <c:order val="3"/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(Лист1!$D$57,Лист1!$F$57)</c:f>
              <c:numCache>
                <c:formatCode>0.0</c:formatCode>
                <c:ptCount val="2"/>
                <c:pt idx="0">
                  <c:v>19.25</c:v>
                </c:pt>
                <c:pt idx="1">
                  <c:v>25.75</c:v>
                </c:pt>
              </c:numCache>
            </c:numRef>
          </c:xVal>
          <c:yVal>
            <c:numRef>
              <c:f>(Лист1!$B$57,Лист1!$B$57)</c:f>
              <c:numCache>
                <c:formatCode>General</c:formatCode>
                <c:ptCount val="2"/>
                <c:pt idx="0">
                  <c:v>0.49000000000000005</c:v>
                </c:pt>
                <c:pt idx="1">
                  <c:v>0.49000000000000005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F0-4B34-9EEC-6E4BC9A551E5}"/>
            </c:ext>
          </c:extLst>
        </c:ser>
        <c:ser>
          <c:idx val="3"/>
          <c:order val="4"/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(Лист1!$D$58,Лист1!$F$58)</c:f>
              <c:numCache>
                <c:formatCode>0.0</c:formatCode>
                <c:ptCount val="2"/>
                <c:pt idx="0">
                  <c:v>25.75</c:v>
                </c:pt>
                <c:pt idx="1">
                  <c:v>32.25</c:v>
                </c:pt>
              </c:numCache>
            </c:numRef>
          </c:xVal>
          <c:yVal>
            <c:numRef>
              <c:f>(Лист1!$B$58,Лист1!$B$58)</c:f>
              <c:numCache>
                <c:formatCode>General</c:formatCode>
                <c:ptCount val="2"/>
                <c:pt idx="0">
                  <c:v>0.70000000000000007</c:v>
                </c:pt>
                <c:pt idx="1">
                  <c:v>0.70000000000000007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F0-4B34-9EEC-6E4BC9A551E5}"/>
            </c:ext>
          </c:extLst>
        </c:ser>
        <c:ser>
          <c:idx val="4"/>
          <c:order val="5"/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(Лист1!$D$59,Лист1!$F$59)</c:f>
              <c:numCache>
                <c:formatCode>0.0</c:formatCode>
                <c:ptCount val="2"/>
                <c:pt idx="0">
                  <c:v>32.25</c:v>
                </c:pt>
                <c:pt idx="1">
                  <c:v>38.75</c:v>
                </c:pt>
              </c:numCache>
            </c:numRef>
          </c:xVal>
          <c:yVal>
            <c:numRef>
              <c:f>(Лист1!$B$59,Лист1!$B$59)</c:f>
              <c:numCache>
                <c:formatCode>General</c:formatCode>
                <c:ptCount val="2"/>
                <c:pt idx="0">
                  <c:v>0.89000000000000012</c:v>
                </c:pt>
                <c:pt idx="1">
                  <c:v>0.89000000000000012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F0-4B34-9EEC-6E4BC9A551E5}"/>
            </c:ext>
          </c:extLst>
        </c:ser>
        <c:ser>
          <c:idx val="5"/>
          <c:order val="6"/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(Лист1!$D$60,Лист1!$F$60)</c:f>
              <c:numCache>
                <c:formatCode>0.0</c:formatCode>
                <c:ptCount val="2"/>
                <c:pt idx="0">
                  <c:v>38.75</c:v>
                </c:pt>
                <c:pt idx="1">
                  <c:v>45.25</c:v>
                </c:pt>
              </c:numCache>
            </c:numRef>
          </c:xVal>
          <c:yVal>
            <c:numRef>
              <c:f>(Лист1!$B$60,Лист1!$B$60)</c:f>
              <c:numCache>
                <c:formatCode>General</c:formatCode>
                <c:ptCount val="2"/>
                <c:pt idx="0">
                  <c:v>0.95000000000000018</c:v>
                </c:pt>
                <c:pt idx="1">
                  <c:v>0.95000000000000018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F0-4B34-9EEC-6E4BC9A551E5}"/>
            </c:ext>
          </c:extLst>
        </c:ser>
        <c:ser>
          <c:idx val="6"/>
          <c:order val="7"/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(Лист1!$D$61,Лист1!$F$61)</c:f>
              <c:numCache>
                <c:formatCode>0.0</c:formatCode>
                <c:ptCount val="2"/>
                <c:pt idx="0">
                  <c:v>45.25</c:v>
                </c:pt>
                <c:pt idx="1">
                  <c:v>51.75</c:v>
                </c:pt>
              </c:numCache>
            </c:numRef>
          </c:xVal>
          <c:yVal>
            <c:numRef>
              <c:f>(Лист1!$B$61,Лист1!$B$61)</c:f>
              <c:numCache>
                <c:formatCode>General</c:formatCode>
                <c:ptCount val="2"/>
                <c:pt idx="0">
                  <c:v>0.99000000000000021</c:v>
                </c:pt>
                <c:pt idx="1">
                  <c:v>0.99000000000000021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1F0-4B34-9EEC-6E4BC9A551E5}"/>
            </c:ext>
          </c:extLst>
        </c:ser>
        <c:ser>
          <c:idx val="7"/>
          <c:order val="8"/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(Лист1!$D$62,Лист1!$E$62)</c:f>
              <c:numCache>
                <c:formatCode>General</c:formatCode>
                <c:ptCount val="2"/>
                <c:pt idx="0" formatCode="0.0">
                  <c:v>51.75</c:v>
                </c:pt>
                <c:pt idx="1">
                  <c:v>50</c:v>
                </c:pt>
              </c:numCache>
            </c:numRef>
          </c:xVal>
          <c:yVal>
            <c:numRef>
              <c:f>(Лист1!$B$62,Лист1!$B$62)</c:f>
              <c:numCache>
                <c:formatCode>General</c:formatCode>
                <c:ptCount val="2"/>
                <c:pt idx="0">
                  <c:v>1.0000000000000002</c:v>
                </c:pt>
                <c:pt idx="1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1F0-4B34-9EEC-6E4BC9A55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219823"/>
        <c:axId val="918217743"/>
      </c:scatterChart>
      <c:valAx>
        <c:axId val="918219823"/>
        <c:scaling>
          <c:orientation val="minMax"/>
          <c:max val="50"/>
          <c:min val="-3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217743"/>
        <c:crossesAt val="0"/>
        <c:crossBetween val="midCat"/>
        <c:majorUnit val="4"/>
        <c:minorUnit val="0.8"/>
      </c:valAx>
      <c:valAx>
        <c:axId val="918217743"/>
        <c:scaling>
          <c:orientation val="minMax"/>
          <c:max val="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219823"/>
        <c:crossesAt val="0"/>
        <c:crossBetween val="midCat"/>
        <c:majorUnit val="0.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16</xdr:row>
      <xdr:rowOff>194310</xdr:rowOff>
    </xdr:from>
    <xdr:to>
      <xdr:col>16</xdr:col>
      <xdr:colOff>130969</xdr:colOff>
      <xdr:row>30</xdr:row>
      <xdr:rowOff>171450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480060</xdr:colOff>
      <xdr:row>40</xdr:row>
      <xdr:rowOff>175260</xdr:rowOff>
    </xdr:from>
    <xdr:to>
      <xdr:col>7</xdr:col>
      <xdr:colOff>182880</xdr:colOff>
      <xdr:row>49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805940" y="8458200"/>
              <a:ext cx="2750820" cy="15468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𝑘</m:t>
                      </m:r>
                    </m:sup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𝑝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</m:e>
                  </m:nary>
                </m:oMath>
              </a14:m>
              <a:r>
                <a:rPr lang="en-US" sz="1100"/>
                <a:t> = </a:t>
              </a:r>
              <a:r>
                <a:rPr lang="ru-RU" sz="1100"/>
                <a:t>ячейка</a:t>
              </a:r>
              <a:r>
                <a:rPr lang="ru-RU" sz="1100" baseline="0"/>
                <a:t> </a:t>
              </a:r>
              <a:r>
                <a:rPr lang="en-US" sz="1100" baseline="0"/>
                <a:t>E38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расч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𝑝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 )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38</m:t>
                        </m:r>
                      </m:e>
                    </m:nary>
                  </m:oMath>
                </m:oMathPara>
              </a14:m>
              <a:endParaRPr lang="en-US" sz="1100"/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𝑘</m:t>
                      </m:r>
                    </m:sup>
                    <m:e>
                      <m:f>
                        <m:f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ru-RU" sz="110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sSub>
                                <m:sSubPr>
                                  <m:ctrlP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</m:e>
                            <m:sup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</m:num>
                        <m:den>
                          <m: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  <m:sSub>
                            <m:sSubPr>
                              <m:ctrlPr>
                                <a:rPr lang="en-US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𝑝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</m:den>
                      </m:f>
                    </m:e>
                  </m:nary>
                  <m:r>
                    <a:rPr lang="en-US" sz="1100" b="0" i="1">
                      <a:latin typeface="Cambria Math" panose="02040503050406030204" pitchFamily="18" charset="0"/>
                    </a:rPr>
                    <m:t>= </m:t>
                  </m:r>
                  <m:sSubSup>
                    <m:sSubSupPr>
                      <m:ctrlPr>
                        <a:rPr lang="ru-RU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ru-RU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расч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1100"/>
                <a:t> +</a:t>
              </a:r>
              <a:r>
                <a:rPr lang="en-US" sz="1100" baseline="0"/>
                <a:t> n = I38 = H38 + N3</a:t>
              </a:r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805940" y="8458200"/>
              <a:ext cx="2750820" cy="15468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ru-RU" sz="1100" i="0">
                  <a:latin typeface="Cambria Math" panose="02040503050406030204" pitchFamily="18" charset="0"/>
                </a:rPr>
                <a:t>∑24_(</a:t>
              </a:r>
              <a:r>
                <a:rPr lang="en-US" sz="1100" b="0" i="0">
                  <a:latin typeface="Cambria Math" panose="02040503050406030204" pitchFamily="18" charset="0"/>
                </a:rPr>
                <a:t>𝑖=1</a:t>
              </a:r>
              <a:r>
                <a:rPr lang="ru-RU" sz="1100" b="0" i="0">
                  <a:latin typeface="Cambria Math" panose="02040503050406030204" pitchFamily="18" charset="0"/>
                </a:rPr>
                <a:t>)^</a:t>
              </a:r>
              <a:r>
                <a:rPr lang="en-US" sz="1100" b="0" i="0">
                  <a:latin typeface="Cambria Math" panose="02040503050406030204" pitchFamily="18" charset="0"/>
                </a:rPr>
                <a:t>𝑘</a:t>
              </a:r>
              <a:r>
                <a:rPr lang="ru-RU" sz="1100" b="0" i="0">
                  <a:latin typeface="Cambria Math" panose="02040503050406030204" pitchFamily="18" charset="0"/>
                </a:rPr>
                <a:t>▒〖</a:t>
              </a:r>
              <a:r>
                <a:rPr lang="en-US" sz="1100" b="0" i="0">
                  <a:latin typeface="Cambria Math" panose="02040503050406030204" pitchFamily="18" charset="0"/>
                </a:rPr>
                <a:t>𝑛𝑝_𝑖=𝑛</a:t>
              </a:r>
              <a:r>
                <a:rPr lang="ru-RU" sz="1100" b="0" i="0">
                  <a:latin typeface="Cambria Math" panose="02040503050406030204" pitchFamily="18" charset="0"/>
                </a:rPr>
                <a:t>〗</a:t>
              </a:r>
              <a:r>
                <a:rPr lang="en-US" sz="1100"/>
                <a:t> = </a:t>
              </a:r>
              <a:r>
                <a:rPr lang="ru-RU" sz="1100"/>
                <a:t>ячейка</a:t>
              </a:r>
              <a:r>
                <a:rPr lang="ru-RU" sz="1100" baseline="0"/>
                <a:t> </a:t>
              </a:r>
              <a:r>
                <a:rPr lang="en-US" sz="1100" baseline="0"/>
                <a:t>E38</a:t>
              </a:r>
            </a:p>
            <a:p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_расч^</a:t>
              </a:r>
              <a:r>
                <a:rPr lang="en-US" sz="1100" b="0" i="0">
                  <a:latin typeface="Cambria Math" panose="02040503050406030204" pitchFamily="18" charset="0"/>
                </a:rPr>
                <a:t>2= ∑24_(𝑖=1)^𝑘▒〖〖(𝑛_𝑖  −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𝑛𝑝_𝑖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 )〗^2/(𝑛𝑝_𝑖 )=𝐻38〗</a:t>
              </a:r>
              <a:endParaRPr lang="en-US" sz="1100"/>
            </a:p>
            <a:p>
              <a:r>
                <a:rPr lang="ru-RU" sz="1100" i="0">
                  <a:latin typeface="Cambria Math" panose="02040503050406030204" pitchFamily="18" charset="0"/>
                </a:rPr>
                <a:t>∑24_(</a:t>
              </a:r>
              <a:r>
                <a:rPr lang="en-US" sz="1100" b="0" i="0">
                  <a:latin typeface="Cambria Math" panose="02040503050406030204" pitchFamily="18" charset="0"/>
                </a:rPr>
                <a:t>𝑖=1</a:t>
              </a:r>
              <a:r>
                <a:rPr lang="ru-RU" sz="1100" b="0" i="0">
                  <a:latin typeface="Cambria Math" panose="02040503050406030204" pitchFamily="18" charset="0"/>
                </a:rPr>
                <a:t>)^</a:t>
              </a:r>
              <a:r>
                <a:rPr lang="en-US" sz="1100" b="0" i="0">
                  <a:latin typeface="Cambria Math" panose="02040503050406030204" pitchFamily="18" charset="0"/>
                </a:rPr>
                <a:t>𝑘</a:t>
              </a:r>
              <a:r>
                <a:rPr lang="ru-RU" sz="1100" b="0" i="0">
                  <a:latin typeface="Cambria Math" panose="02040503050406030204" pitchFamily="18" charset="0"/>
                </a:rPr>
                <a:t>▒〖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𝑛𝑝_𝑖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n-US" sz="1100" b="0" i="0">
                  <a:latin typeface="Cambria Math" panose="02040503050406030204" pitchFamily="18" charset="0"/>
                </a:rPr>
                <a:t>=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𝑋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_расч^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/>
                <a:t> +</a:t>
              </a:r>
              <a:r>
                <a:rPr lang="en-US" sz="1100" baseline="0"/>
                <a:t> n = I38 = H38 + N3</a:t>
              </a:r>
              <a:endParaRPr lang="ru-RU" sz="1100"/>
            </a:p>
          </xdr:txBody>
        </xdr:sp>
      </mc:Fallback>
    </mc:AlternateContent>
    <xdr:clientData/>
  </xdr:twoCellAnchor>
  <xdr:twoCellAnchor>
    <xdr:from>
      <xdr:col>7</xdr:col>
      <xdr:colOff>591378</xdr:colOff>
      <xdr:row>49</xdr:row>
      <xdr:rowOff>416</xdr:rowOff>
    </xdr:from>
    <xdr:to>
      <xdr:col>16</xdr:col>
      <xdr:colOff>56321</xdr:colOff>
      <xdr:row>70</xdr:row>
      <xdr:rowOff>164825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47BCC1E9-5458-3F3E-7C93-5193C8058B5D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topLeftCell="F30" zoomScale="77" zoomScaleNormal="71" workbookViewId="0">
      <selection activeCell="N14" sqref="N14"/>
    </sheetView>
  </sheetViews>
  <sheetFormatPr defaultRowHeight="14.45"/>
  <cols>
    <col min="1" max="1" width="10" bestFit="1" customWidth="1"/>
    <col min="2" max="2" width="13.28515625" bestFit="1" customWidth="1"/>
    <col min="12" max="12" width="7.28515625" bestFit="1" customWidth="1"/>
    <col min="13" max="13" width="40.7109375" bestFit="1" customWidth="1"/>
  </cols>
  <sheetData>
    <row r="1" spans="1:14" ht="17.45">
      <c r="A1" s="24" t="s">
        <v>0</v>
      </c>
      <c r="B1" s="24"/>
      <c r="C1" s="24"/>
      <c r="D1" s="25" t="s">
        <v>1</v>
      </c>
      <c r="E1" s="25"/>
      <c r="F1" s="25"/>
      <c r="G1" s="1"/>
      <c r="H1" s="1"/>
    </row>
    <row r="2" spans="1:14" ht="15">
      <c r="A2" s="21">
        <v>17</v>
      </c>
      <c r="B2" s="21">
        <v>41</v>
      </c>
      <c r="C2" s="21">
        <v>22</v>
      </c>
      <c r="D2" s="21">
        <v>27</v>
      </c>
      <c r="E2" s="21">
        <v>16</v>
      </c>
      <c r="F2" s="21">
        <v>31</v>
      </c>
      <c r="G2" s="21">
        <v>8</v>
      </c>
      <c r="H2" s="21">
        <v>23</v>
      </c>
      <c r="I2" s="21">
        <v>22</v>
      </c>
      <c r="J2" s="21">
        <v>18</v>
      </c>
    </row>
    <row r="3" spans="1:14" ht="18">
      <c r="A3" s="21">
        <v>26</v>
      </c>
      <c r="B3" s="21">
        <v>29</v>
      </c>
      <c r="C3" s="21">
        <v>18</v>
      </c>
      <c r="D3" s="21">
        <v>35</v>
      </c>
      <c r="E3" s="21">
        <v>28</v>
      </c>
      <c r="F3" s="21">
        <v>23</v>
      </c>
      <c r="G3" s="21">
        <v>32</v>
      </c>
      <c r="H3" s="21">
        <v>34</v>
      </c>
      <c r="I3" s="21">
        <v>33</v>
      </c>
      <c r="J3" s="21">
        <v>22</v>
      </c>
      <c r="M3" s="1" t="s">
        <v>2</v>
      </c>
      <c r="N3" s="12">
        <v>100</v>
      </c>
    </row>
    <row r="4" spans="1:14" ht="18">
      <c r="A4" s="21">
        <v>28</v>
      </c>
      <c r="B4" s="21">
        <v>20</v>
      </c>
      <c r="C4" s="21">
        <v>36</v>
      </c>
      <c r="D4" s="21">
        <v>13</v>
      </c>
      <c r="E4" s="21">
        <v>13</v>
      </c>
      <c r="F4" s="21">
        <v>55</v>
      </c>
      <c r="G4" s="21">
        <v>15</v>
      </c>
      <c r="H4" s="21">
        <v>6</v>
      </c>
      <c r="I4" s="21">
        <v>22</v>
      </c>
      <c r="J4" s="21">
        <v>14</v>
      </c>
      <c r="M4" s="1" t="s">
        <v>3</v>
      </c>
      <c r="N4" s="12">
        <f>1+LOG(N3,2)</f>
        <v>7.6438561897747253</v>
      </c>
    </row>
    <row r="5" spans="1:14" ht="18">
      <c r="A5" s="21">
        <v>22</v>
      </c>
      <c r="B5" s="21">
        <v>13</v>
      </c>
      <c r="C5" s="21">
        <v>22</v>
      </c>
      <c r="D5" s="21">
        <v>14</v>
      </c>
      <c r="E5" s="21">
        <v>19</v>
      </c>
      <c r="F5" s="21">
        <v>21</v>
      </c>
      <c r="G5" s="21">
        <v>10</v>
      </c>
      <c r="H5" s="21">
        <v>9</v>
      </c>
      <c r="I5" s="21">
        <v>27</v>
      </c>
      <c r="J5" s="21">
        <v>25</v>
      </c>
      <c r="M5" s="1" t="s">
        <v>4</v>
      </c>
      <c r="N5" s="12">
        <f>ROUND(N4,0)</f>
        <v>8</v>
      </c>
    </row>
    <row r="6" spans="1:14" ht="18">
      <c r="A6" s="21">
        <v>16</v>
      </c>
      <c r="B6" s="21">
        <v>24</v>
      </c>
      <c r="C6" s="21">
        <v>9</v>
      </c>
      <c r="D6" s="21">
        <v>40</v>
      </c>
      <c r="E6" s="21">
        <v>20</v>
      </c>
      <c r="F6" s="21">
        <v>17</v>
      </c>
      <c r="G6" s="21">
        <v>45</v>
      </c>
      <c r="H6" s="21">
        <v>11</v>
      </c>
      <c r="I6" s="21">
        <v>46</v>
      </c>
      <c r="J6" s="21">
        <v>14</v>
      </c>
      <c r="M6" s="1" t="s">
        <v>5</v>
      </c>
      <c r="N6" s="12">
        <f>D12-B12</f>
        <v>52</v>
      </c>
    </row>
    <row r="7" spans="1:14" ht="18">
      <c r="A7" s="21">
        <v>28</v>
      </c>
      <c r="B7" s="21">
        <v>26</v>
      </c>
      <c r="C7" s="21">
        <v>15</v>
      </c>
      <c r="D7" s="21">
        <v>27</v>
      </c>
      <c r="E7" s="21">
        <v>8</v>
      </c>
      <c r="F7" s="21">
        <v>16</v>
      </c>
      <c r="G7" s="21">
        <v>20</v>
      </c>
      <c r="H7" s="21">
        <v>47</v>
      </c>
      <c r="I7" s="21">
        <v>27</v>
      </c>
      <c r="J7" s="21">
        <v>9</v>
      </c>
      <c r="M7" s="1" t="s">
        <v>6</v>
      </c>
      <c r="N7" s="12">
        <f>N6/N5</f>
        <v>6.5</v>
      </c>
    </row>
    <row r="8" spans="1:14" ht="18">
      <c r="A8" s="21">
        <v>31</v>
      </c>
      <c r="B8" s="21">
        <v>25</v>
      </c>
      <c r="C8" s="21">
        <v>20</v>
      </c>
      <c r="D8" s="21">
        <v>23</v>
      </c>
      <c r="E8" s="21">
        <v>28</v>
      </c>
      <c r="F8" s="21">
        <v>29</v>
      </c>
      <c r="G8" s="21">
        <v>21</v>
      </c>
      <c r="H8" s="21">
        <v>40</v>
      </c>
      <c r="I8" s="21">
        <v>19</v>
      </c>
      <c r="J8" s="21">
        <v>32</v>
      </c>
      <c r="M8" s="1" t="s">
        <v>7</v>
      </c>
      <c r="N8" s="12">
        <f>_xlfn.CEILING.MATH(N7,0.1)</f>
        <v>6.5</v>
      </c>
    </row>
    <row r="9" spans="1:14" ht="18">
      <c r="A9" s="21">
        <v>28</v>
      </c>
      <c r="B9" s="21">
        <v>15</v>
      </c>
      <c r="C9" s="21">
        <v>19</v>
      </c>
      <c r="D9" s="21">
        <v>14</v>
      </c>
      <c r="E9" s="21">
        <v>26</v>
      </c>
      <c r="F9" s="21">
        <v>39</v>
      </c>
      <c r="G9" s="21">
        <v>31</v>
      </c>
      <c r="H9" s="21">
        <v>30</v>
      </c>
      <c r="I9" s="21">
        <v>22</v>
      </c>
      <c r="J9" s="21">
        <v>26</v>
      </c>
      <c r="N9" s="12"/>
    </row>
    <row r="10" spans="1:14" ht="18">
      <c r="A10" s="21">
        <v>22</v>
      </c>
      <c r="B10" s="21">
        <v>32</v>
      </c>
      <c r="C10" s="21">
        <v>31</v>
      </c>
      <c r="D10" s="21">
        <v>33</v>
      </c>
      <c r="E10" s="21">
        <v>30</v>
      </c>
      <c r="F10" s="21">
        <v>3</v>
      </c>
      <c r="G10" s="21">
        <v>15</v>
      </c>
      <c r="H10" s="21">
        <v>31</v>
      </c>
      <c r="I10" s="21">
        <v>24</v>
      </c>
      <c r="J10" s="21">
        <v>21</v>
      </c>
      <c r="M10" t="s">
        <v>8</v>
      </c>
      <c r="N10" s="12"/>
    </row>
    <row r="11" spans="1:14" ht="18">
      <c r="A11" s="21">
        <v>46</v>
      </c>
      <c r="B11" s="21">
        <v>36</v>
      </c>
      <c r="C11" s="21">
        <v>29</v>
      </c>
      <c r="D11" s="21">
        <v>30</v>
      </c>
      <c r="E11" s="21">
        <v>33</v>
      </c>
      <c r="F11" s="21">
        <v>19</v>
      </c>
      <c r="G11" s="21">
        <v>6</v>
      </c>
      <c r="H11" s="21">
        <v>21</v>
      </c>
      <c r="I11" s="21">
        <v>23</v>
      </c>
      <c r="J11" s="21">
        <v>17</v>
      </c>
      <c r="M11" s="1" t="s">
        <v>9</v>
      </c>
      <c r="N11" s="14">
        <f>SUMPRODUCT(C16:C23,D16:D23)/100</f>
        <v>23.734999999999999</v>
      </c>
    </row>
    <row r="12" spans="1:14" ht="18">
      <c r="A12" t="s">
        <v>10</v>
      </c>
      <c r="B12">
        <f>MIN(A2:J11)</f>
        <v>3</v>
      </c>
      <c r="C12" t="s">
        <v>11</v>
      </c>
      <c r="D12">
        <f>MAX(A2:J11)</f>
        <v>55</v>
      </c>
      <c r="M12" t="s">
        <v>12</v>
      </c>
      <c r="N12" s="12"/>
    </row>
    <row r="13" spans="1:14" ht="18">
      <c r="M13" s="12" t="s">
        <v>13</v>
      </c>
      <c r="N13" s="13">
        <f>SUMPRODUCT(C16:C23,C16:C23,D16:D23)/100-N11*N11</f>
        <v>100.29727500000001</v>
      </c>
    </row>
    <row r="14" spans="1:14" ht="18">
      <c r="A14" s="2" t="s">
        <v>14</v>
      </c>
      <c r="M14" s="12" t="s">
        <v>15</v>
      </c>
      <c r="N14" s="13">
        <f>N13*100/99</f>
        <v>101.31037878787879</v>
      </c>
    </row>
    <row r="15" spans="1:14" ht="18">
      <c r="A15" s="6" t="s">
        <v>16</v>
      </c>
      <c r="B15" s="6" t="s">
        <v>17</v>
      </c>
      <c r="C15" s="6" t="s">
        <v>18</v>
      </c>
      <c r="D15" s="6" t="s">
        <v>19</v>
      </c>
      <c r="E15" s="6" t="s">
        <v>20</v>
      </c>
      <c r="F15" s="6" t="s">
        <v>21</v>
      </c>
      <c r="G15" s="4"/>
      <c r="M15" s="12" t="s">
        <v>22</v>
      </c>
      <c r="N15" s="14">
        <f>SQRT(N14)</f>
        <v>10.065305697686425</v>
      </c>
    </row>
    <row r="16" spans="1:14" ht="15.6">
      <c r="A16" s="7">
        <f>B12</f>
        <v>3</v>
      </c>
      <c r="B16" s="7">
        <f>A16+$N$8</f>
        <v>9.5</v>
      </c>
      <c r="C16" s="8">
        <f>(A16+B16)/2</f>
        <v>6.25</v>
      </c>
      <c r="D16" s="9">
        <f>COUNTIFS($A$2:$J$11,"&gt;="&amp;A16,$A$2:$J$11,"&lt;"&amp;B16)</f>
        <v>8</v>
      </c>
      <c r="E16" s="7">
        <f>D16/$N$3</f>
        <v>0.08</v>
      </c>
      <c r="F16" s="10">
        <f>E16/$N$8</f>
        <v>1.2307692307692308E-2</v>
      </c>
      <c r="G16" s="11"/>
    </row>
    <row r="17" spans="1:9" ht="15.6">
      <c r="A17" s="7">
        <f>A16+$N$8</f>
        <v>9.5</v>
      </c>
      <c r="B17" s="7">
        <f>A17+$N$8</f>
        <v>16</v>
      </c>
      <c r="C17" s="8">
        <f t="shared" ref="C17:C23" si="0">(A17+B17)/2</f>
        <v>12.75</v>
      </c>
      <c r="D17" s="9">
        <f t="shared" ref="D17:D22" si="1">COUNTIFS($A$2:$J$11,"&gt;="&amp;A17,$A$2:$J$11,"&lt;"&amp;B17)</f>
        <v>13</v>
      </c>
      <c r="E17" s="7">
        <f t="shared" ref="E17:E23" si="2">D17/$N$3</f>
        <v>0.13</v>
      </c>
      <c r="F17" s="10">
        <f t="shared" ref="F17:F23" si="3">E17/$N$8</f>
        <v>0.02</v>
      </c>
      <c r="G17" s="11"/>
    </row>
    <row r="18" spans="1:9" ht="15.6">
      <c r="A18" s="7">
        <f>A17+$N$8</f>
        <v>16</v>
      </c>
      <c r="B18" s="7">
        <f>A18+$N$8</f>
        <v>22.5</v>
      </c>
      <c r="C18" s="8">
        <f t="shared" si="0"/>
        <v>19.25</v>
      </c>
      <c r="D18" s="9">
        <f t="shared" si="1"/>
        <v>28</v>
      </c>
      <c r="E18" s="7">
        <f t="shared" si="2"/>
        <v>0.28000000000000003</v>
      </c>
      <c r="F18" s="10">
        <f t="shared" si="3"/>
        <v>4.3076923076923082E-2</v>
      </c>
      <c r="G18" s="11"/>
    </row>
    <row r="19" spans="1:9" ht="15.6">
      <c r="A19" s="7">
        <f t="shared" ref="A19:A23" si="4">A18+$N$8</f>
        <v>22.5</v>
      </c>
      <c r="B19" s="7">
        <f t="shared" ref="B19:B23" si="5">A19+$N$8</f>
        <v>29</v>
      </c>
      <c r="C19" s="8">
        <f t="shared" si="0"/>
        <v>25.75</v>
      </c>
      <c r="D19" s="9">
        <f t="shared" si="1"/>
        <v>21</v>
      </c>
      <c r="E19" s="7">
        <f t="shared" si="2"/>
        <v>0.21</v>
      </c>
      <c r="F19" s="10">
        <f t="shared" si="3"/>
        <v>3.2307692307692308E-2</v>
      </c>
      <c r="G19" s="11"/>
    </row>
    <row r="20" spans="1:9" ht="15.6">
      <c r="A20" s="7">
        <f t="shared" si="4"/>
        <v>29</v>
      </c>
      <c r="B20" s="7">
        <f t="shared" si="5"/>
        <v>35.5</v>
      </c>
      <c r="C20" s="8">
        <f t="shared" si="0"/>
        <v>32.25</v>
      </c>
      <c r="D20" s="9">
        <f t="shared" si="1"/>
        <v>19</v>
      </c>
      <c r="E20" s="7">
        <f t="shared" si="2"/>
        <v>0.19</v>
      </c>
      <c r="F20" s="10">
        <f t="shared" si="3"/>
        <v>2.923076923076923E-2</v>
      </c>
      <c r="G20" s="11"/>
    </row>
    <row r="21" spans="1:9" ht="15.6">
      <c r="A21" s="7">
        <f t="shared" si="4"/>
        <v>35.5</v>
      </c>
      <c r="B21" s="7">
        <f t="shared" si="5"/>
        <v>42</v>
      </c>
      <c r="C21" s="8">
        <f t="shared" si="0"/>
        <v>38.75</v>
      </c>
      <c r="D21" s="9">
        <f t="shared" si="1"/>
        <v>6</v>
      </c>
      <c r="E21" s="7">
        <f t="shared" si="2"/>
        <v>0.06</v>
      </c>
      <c r="F21" s="10">
        <f t="shared" si="3"/>
        <v>9.2307692307692299E-3</v>
      </c>
      <c r="G21" s="11"/>
    </row>
    <row r="22" spans="1:9" ht="15.6">
      <c r="A22" s="7">
        <f t="shared" si="4"/>
        <v>42</v>
      </c>
      <c r="B22" s="7">
        <f t="shared" si="5"/>
        <v>48.5</v>
      </c>
      <c r="C22" s="8">
        <f t="shared" si="0"/>
        <v>45.25</v>
      </c>
      <c r="D22" s="9">
        <f t="shared" si="1"/>
        <v>4</v>
      </c>
      <c r="E22" s="7">
        <f t="shared" si="2"/>
        <v>0.04</v>
      </c>
      <c r="F22" s="10">
        <f>E22/$N$8</f>
        <v>6.1538461538461538E-3</v>
      </c>
      <c r="G22" s="11"/>
    </row>
    <row r="23" spans="1:9" ht="15.6">
      <c r="A23" s="7">
        <f t="shared" si="4"/>
        <v>48.5</v>
      </c>
      <c r="B23" s="7">
        <f t="shared" si="5"/>
        <v>55</v>
      </c>
      <c r="C23" s="8">
        <f t="shared" si="0"/>
        <v>51.75</v>
      </c>
      <c r="D23" s="9">
        <f>COUNTIFS($A$2:$J$11,"&gt;="&amp;A23,$A$2:$J$11,"&lt;="&amp;B23)</f>
        <v>1</v>
      </c>
      <c r="E23" s="7">
        <f t="shared" si="2"/>
        <v>0.01</v>
      </c>
      <c r="F23" s="10">
        <f t="shared" si="3"/>
        <v>1.5384615384615385E-3</v>
      </c>
      <c r="G23" s="11"/>
    </row>
    <row r="24" spans="1:9" ht="15.6">
      <c r="D24" s="3">
        <f>SUM(D16:D23)</f>
        <v>100</v>
      </c>
      <c r="E24" s="4">
        <f>SUM(E16:E23)</f>
        <v>1.0000000000000002</v>
      </c>
      <c r="F24" s="20"/>
    </row>
    <row r="27" spans="1:9" ht="17.45">
      <c r="A27" s="2" t="s">
        <v>23</v>
      </c>
    </row>
    <row r="28" spans="1:9" ht="15.6">
      <c r="A28" s="3" t="s">
        <v>16</v>
      </c>
      <c r="B28" s="3" t="s">
        <v>17</v>
      </c>
      <c r="C28" s="3" t="s">
        <v>19</v>
      </c>
      <c r="D28" s="3" t="s">
        <v>24</v>
      </c>
      <c r="E28" s="3" t="s">
        <v>25</v>
      </c>
      <c r="F28" s="3" t="s">
        <v>26</v>
      </c>
      <c r="G28" s="19" t="s">
        <v>27</v>
      </c>
      <c r="H28" s="19" t="s">
        <v>28</v>
      </c>
      <c r="I28" s="19" t="s">
        <v>29</v>
      </c>
    </row>
    <row r="29" spans="1:9" ht="15.6">
      <c r="A29" s="18">
        <f>-1E+37</f>
        <v>-9.9999999999999995E+36</v>
      </c>
      <c r="B29" s="5">
        <f>B16</f>
        <v>9.5</v>
      </c>
      <c r="C29" s="5">
        <f>D16</f>
        <v>8</v>
      </c>
      <c r="D29" s="1">
        <f>_xlfn.NORM.DIST(B29,$N$11,$N$15,TRUE)</f>
        <v>7.8642194098346829E-2</v>
      </c>
      <c r="E29" s="1">
        <f>$N$3*D29</f>
        <v>7.8642194098346829</v>
      </c>
      <c r="F29" s="1">
        <f>C29-$N$3*D29</f>
        <v>0.13578059016531707</v>
      </c>
      <c r="G29" s="1">
        <f>POWER(F29,2)</f>
        <v>1.84363686656418E-2</v>
      </c>
      <c r="H29" s="1">
        <f>G29/E29</f>
        <v>2.3443354902567956E-3</v>
      </c>
      <c r="I29" s="1">
        <f>(POWER(C29,2))/E29</f>
        <v>8.138124925655573</v>
      </c>
    </row>
    <row r="30" spans="1:9" ht="15.6">
      <c r="A30" s="5">
        <f t="shared" ref="A30:B36" si="6">A17</f>
        <v>9.5</v>
      </c>
      <c r="B30" s="5">
        <f t="shared" si="6"/>
        <v>16</v>
      </c>
      <c r="C30" s="5">
        <f t="shared" ref="C30:C36" si="7">D17</f>
        <v>13</v>
      </c>
      <c r="D30" s="1">
        <f>_xlfn.NORM.DIST(B30,$N$11,$N$15,TRUE)-_xlfn.NORM.DIST(A30,$N$11,$N$15,TRUE)</f>
        <v>0.14245843061799998</v>
      </c>
      <c r="E30" s="1">
        <f t="shared" ref="E30:E36" si="8">$N$3*D30</f>
        <v>14.245843061799999</v>
      </c>
      <c r="F30" s="1">
        <f t="shared" ref="F30:F36" si="9">C30-$N$3*D30</f>
        <v>-1.2458430617999987</v>
      </c>
      <c r="G30" s="1">
        <f t="shared" ref="G30:G36" si="10">POWER(F30,2)</f>
        <v>1.5521249346351953</v>
      </c>
      <c r="H30" s="1">
        <f t="shared" ref="H30:H36" si="11">G30/E30</f>
        <v>0.10895283121552796</v>
      </c>
      <c r="I30" s="1">
        <f t="shared" ref="I30:I36" si="12">(POWER(C30,2))/E30</f>
        <v>11.86310976941553</v>
      </c>
    </row>
    <row r="31" spans="1:9" ht="15.6">
      <c r="A31" s="5">
        <f t="shared" si="6"/>
        <v>16</v>
      </c>
      <c r="B31" s="5">
        <f t="shared" si="6"/>
        <v>22.5</v>
      </c>
      <c r="C31" s="5">
        <f t="shared" si="7"/>
        <v>28</v>
      </c>
      <c r="D31" s="1">
        <f>_xlfn.NORM.DIST(B31,$N$11,$N$15,TRUE)-_xlfn.NORM.DIST(A31,$N$11,$N$15,TRUE)</f>
        <v>0.23007221897117539</v>
      </c>
      <c r="E31" s="1">
        <f t="shared" si="8"/>
        <v>23.007221897117539</v>
      </c>
      <c r="F31" s="1">
        <f t="shared" si="9"/>
        <v>4.9927781028824612</v>
      </c>
      <c r="G31" s="1">
        <f t="shared" si="10"/>
        <v>24.927833184622589</v>
      </c>
      <c r="H31" s="1">
        <f t="shared" si="11"/>
        <v>1.0834786266718135</v>
      </c>
      <c r="I31" s="1">
        <f t="shared" si="12"/>
        <v>34.076256729554274</v>
      </c>
    </row>
    <row r="32" spans="1:9" ht="15.6">
      <c r="A32" s="5">
        <f t="shared" si="6"/>
        <v>22.5</v>
      </c>
      <c r="B32" s="5">
        <f t="shared" si="6"/>
        <v>29</v>
      </c>
      <c r="C32" s="5">
        <f t="shared" si="7"/>
        <v>21</v>
      </c>
      <c r="D32" s="1">
        <f t="shared" ref="D32:D35" si="13">_xlfn.NORM.DIST(B32,$N$11,$N$15,TRUE)-_xlfn.NORM.DIST(A32,$N$11,$N$15,TRUE)</f>
        <v>0.24836924401866733</v>
      </c>
      <c r="E32" s="1">
        <f t="shared" si="8"/>
        <v>24.836924401866732</v>
      </c>
      <c r="F32" s="1">
        <f t="shared" si="9"/>
        <v>-3.8369244018667317</v>
      </c>
      <c r="G32" s="1">
        <f t="shared" si="10"/>
        <v>14.721988865640377</v>
      </c>
      <c r="H32" s="1">
        <f t="shared" si="11"/>
        <v>0.59274605129988955</v>
      </c>
      <c r="I32" s="1">
        <f t="shared" si="12"/>
        <v>17.755821649433159</v>
      </c>
    </row>
    <row r="33" spans="1:9" ht="15.6">
      <c r="A33" s="5">
        <f t="shared" si="6"/>
        <v>29</v>
      </c>
      <c r="B33" s="5">
        <f t="shared" si="6"/>
        <v>35.5</v>
      </c>
      <c r="C33" s="5">
        <f t="shared" si="7"/>
        <v>19</v>
      </c>
      <c r="D33" s="1">
        <f t="shared" si="13"/>
        <v>0.17922922824560084</v>
      </c>
      <c r="E33" s="1">
        <f t="shared" si="8"/>
        <v>17.922922824560082</v>
      </c>
      <c r="F33" s="1">
        <f t="shared" si="9"/>
        <v>1.0770771754399178</v>
      </c>
      <c r="G33" s="1">
        <f t="shared" si="10"/>
        <v>1.1600952418536314</v>
      </c>
      <c r="H33" s="1">
        <f t="shared" si="11"/>
        <v>6.4726900473171339E-2</v>
      </c>
      <c r="I33" s="1">
        <f t="shared" si="12"/>
        <v>20.14180407591309</v>
      </c>
    </row>
    <row r="34" spans="1:9" ht="15.6">
      <c r="A34" s="5">
        <f t="shared" si="6"/>
        <v>35.5</v>
      </c>
      <c r="B34" s="5">
        <f t="shared" si="6"/>
        <v>42</v>
      </c>
      <c r="C34" s="5">
        <f t="shared" si="7"/>
        <v>6</v>
      </c>
      <c r="D34" s="1">
        <f t="shared" si="13"/>
        <v>8.6439773977008971E-2</v>
      </c>
      <c r="E34" s="1">
        <f t="shared" si="8"/>
        <v>8.6439773977008976</v>
      </c>
      <c r="F34" s="1">
        <f t="shared" si="9"/>
        <v>-2.6439773977008976</v>
      </c>
      <c r="G34" s="1">
        <f t="shared" si="10"/>
        <v>6.9906164795532106</v>
      </c>
      <c r="H34" s="1">
        <f t="shared" si="11"/>
        <v>0.80872683464125628</v>
      </c>
      <c r="I34" s="1">
        <f t="shared" si="12"/>
        <v>4.164749436940359</v>
      </c>
    </row>
    <row r="35" spans="1:9" ht="15.6">
      <c r="A35" s="5">
        <f t="shared" si="6"/>
        <v>42</v>
      </c>
      <c r="B35" s="5">
        <v>10000000000</v>
      </c>
      <c r="C35" s="5">
        <f>D22+D23</f>
        <v>5</v>
      </c>
      <c r="D35" s="1">
        <f t="shared" si="13"/>
        <v>3.4788910071200663E-2</v>
      </c>
      <c r="E35" s="1">
        <f t="shared" si="8"/>
        <v>3.4788910071200663</v>
      </c>
      <c r="F35" s="1">
        <f t="shared" si="9"/>
        <v>1.5211089928799337</v>
      </c>
      <c r="G35" s="1">
        <f t="shared" si="10"/>
        <v>2.3137725682202062</v>
      </c>
      <c r="H35" s="1">
        <f t="shared" si="11"/>
        <v>0.66508912279365107</v>
      </c>
      <c r="I35" s="1">
        <f t="shared" si="12"/>
        <v>7.1861981156735846</v>
      </c>
    </row>
    <row r="36" spans="1:9" ht="15.6">
      <c r="A36" s="5"/>
      <c r="B36" s="18"/>
      <c r="C36" s="5"/>
      <c r="D36" s="1"/>
      <c r="E36" s="1"/>
      <c r="F36" s="1"/>
      <c r="G36" s="1"/>
      <c r="H36" s="1"/>
      <c r="I36" s="1"/>
    </row>
    <row r="37" spans="1:9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5.6">
      <c r="A38" s="16" t="s">
        <v>30</v>
      </c>
      <c r="B38" s="16"/>
      <c r="C38" s="17">
        <f>SUM(C29:C36)</f>
        <v>100</v>
      </c>
      <c r="D38" s="16">
        <f>SUM(D29:D36)</f>
        <v>1</v>
      </c>
      <c r="E38" s="16">
        <f>SUM(E29:E36)</f>
        <v>100</v>
      </c>
      <c r="F38" s="16"/>
      <c r="G38" s="16" t="s">
        <v>31</v>
      </c>
      <c r="H38" s="16">
        <f>SUM(H29:H36)</f>
        <v>3.3260647025855663</v>
      </c>
      <c r="I38" s="16">
        <f>SUM(I29:I36)</f>
        <v>103.32606470258557</v>
      </c>
    </row>
    <row r="39" spans="1:9">
      <c r="D39" s="16" t="s">
        <v>32</v>
      </c>
      <c r="E39" s="16">
        <f>7-2-1</f>
        <v>4</v>
      </c>
      <c r="F39" s="16"/>
      <c r="G39" s="16" t="s">
        <v>33</v>
      </c>
      <c r="H39" s="16">
        <f>_xlfn.CHISQ.INV.RT(0.05,E39)</f>
        <v>9.4877290367811575</v>
      </c>
    </row>
    <row r="54" spans="1:6">
      <c r="B54">
        <v>0</v>
      </c>
      <c r="C54" t="s">
        <v>34</v>
      </c>
      <c r="D54" s="22">
        <f>C16</f>
        <v>6.25</v>
      </c>
      <c r="E54">
        <v>-3</v>
      </c>
    </row>
    <row r="55" spans="1:6">
      <c r="B55">
        <f>E16</f>
        <v>0.08</v>
      </c>
      <c r="C55" t="s">
        <v>35</v>
      </c>
      <c r="D55" s="23">
        <f t="shared" ref="D55:D62" si="14">C16</f>
        <v>6.25</v>
      </c>
      <c r="E55" t="s">
        <v>36</v>
      </c>
      <c r="F55" s="23">
        <f t="shared" ref="F55:F61" si="15">C17</f>
        <v>12.75</v>
      </c>
    </row>
    <row r="56" spans="1:6">
      <c r="B56">
        <f t="shared" ref="B56:B62" si="16">SUM(B55, E17)</f>
        <v>0.21000000000000002</v>
      </c>
      <c r="C56" t="s">
        <v>35</v>
      </c>
      <c r="D56" s="23">
        <f t="shared" si="14"/>
        <v>12.75</v>
      </c>
      <c r="E56" t="s">
        <v>36</v>
      </c>
      <c r="F56" s="23">
        <f t="shared" si="15"/>
        <v>19.25</v>
      </c>
    </row>
    <row r="57" spans="1:6">
      <c r="B57">
        <f t="shared" si="16"/>
        <v>0.49000000000000005</v>
      </c>
      <c r="C57" t="s">
        <v>35</v>
      </c>
      <c r="D57" s="23">
        <f t="shared" si="14"/>
        <v>19.25</v>
      </c>
      <c r="E57" t="s">
        <v>36</v>
      </c>
      <c r="F57" s="23">
        <f t="shared" si="15"/>
        <v>25.75</v>
      </c>
    </row>
    <row r="58" spans="1:6">
      <c r="A58" t="s">
        <v>37</v>
      </c>
      <c r="B58">
        <f t="shared" si="16"/>
        <v>0.70000000000000007</v>
      </c>
      <c r="C58" t="s">
        <v>35</v>
      </c>
      <c r="D58" s="23">
        <f t="shared" si="14"/>
        <v>25.75</v>
      </c>
      <c r="E58" t="s">
        <v>36</v>
      </c>
      <c r="F58" s="23">
        <f t="shared" si="15"/>
        <v>32.25</v>
      </c>
    </row>
    <row r="59" spans="1:6">
      <c r="B59">
        <f t="shared" si="16"/>
        <v>0.89000000000000012</v>
      </c>
      <c r="C59" t="s">
        <v>35</v>
      </c>
      <c r="D59" s="23">
        <f t="shared" si="14"/>
        <v>32.25</v>
      </c>
      <c r="E59" t="s">
        <v>36</v>
      </c>
      <c r="F59" s="23">
        <f t="shared" si="15"/>
        <v>38.75</v>
      </c>
    </row>
    <row r="60" spans="1:6">
      <c r="B60">
        <f t="shared" si="16"/>
        <v>0.95000000000000018</v>
      </c>
      <c r="C60" t="s">
        <v>35</v>
      </c>
      <c r="D60" s="23">
        <f t="shared" si="14"/>
        <v>38.75</v>
      </c>
      <c r="E60" t="s">
        <v>36</v>
      </c>
      <c r="F60" s="23">
        <f t="shared" si="15"/>
        <v>45.25</v>
      </c>
    </row>
    <row r="61" spans="1:6">
      <c r="B61">
        <f t="shared" si="16"/>
        <v>0.99000000000000021</v>
      </c>
      <c r="C61" t="s">
        <v>35</v>
      </c>
      <c r="D61" s="23">
        <f t="shared" si="14"/>
        <v>45.25</v>
      </c>
      <c r="E61" t="s">
        <v>36</v>
      </c>
      <c r="F61" s="23">
        <f t="shared" si="15"/>
        <v>51.75</v>
      </c>
    </row>
    <row r="62" spans="1:6">
      <c r="B62">
        <f t="shared" si="16"/>
        <v>1.0000000000000002</v>
      </c>
      <c r="C62" t="s">
        <v>38</v>
      </c>
      <c r="D62" s="23">
        <f t="shared" si="14"/>
        <v>51.75</v>
      </c>
      <c r="E62">
        <v>50</v>
      </c>
      <c r="F62" s="23"/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Ковкель Никита</cp:lastModifiedBy>
  <cp:revision/>
  <dcterms:created xsi:type="dcterms:W3CDTF">2015-06-05T18:19:34Z</dcterms:created>
  <dcterms:modified xsi:type="dcterms:W3CDTF">2022-12-12T10:52:33Z</dcterms:modified>
  <cp:category/>
  <cp:contentStatus/>
</cp:coreProperties>
</file>