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E CONTROLLER\DeepakAdnani\BUDGET2022\PLAN_2023-28\"/>
    </mc:Choice>
  </mc:AlternateContent>
  <xr:revisionPtr revIDLastSave="0" documentId="13_ncr:1_{B5BA5916-8C19-4FF5-8D86-E719000A1695}" xr6:coauthVersionLast="36" xr6:coauthVersionMax="36" xr10:uidLastSave="{00000000-0000-0000-0000-000000000000}"/>
  <bookViews>
    <workbookView xWindow="120" yWindow="96" windowWidth="23892" windowHeight="14532" firstSheet="4" activeTab="8" xr2:uid="{00000000-000D-0000-FFFF-FFFF00000000}"/>
  </bookViews>
  <sheets>
    <sheet name="SPLIT" sheetId="21" r:id="rId1"/>
    <sheet name="COSTPOOL_T" sheetId="28" r:id="rId2"/>
    <sheet name="Cost_CentreT" sheetId="27" r:id="rId3"/>
    <sheet name="P &amp; L AUG2022" sheetId="33" r:id="rId4"/>
    <sheet name="OH_AUG22_STEP1" sheetId="22" r:id="rId5"/>
    <sheet name="DOH_TRAN_TSTEP2" sheetId="23" r:id="rId6"/>
    <sheet name="Overhead_T" sheetId="25" r:id="rId7"/>
    <sheet name="DOH_TRAN_T_UPLOADED" sheetId="24" r:id="rId8"/>
    <sheet name="PRIM_MFG_ALL_T" sheetId="29" r:id="rId9"/>
    <sheet name="SERV_MFG_ALL_T" sheetId="30" r:id="rId10"/>
    <sheet name="OH_BASIST" sheetId="32" r:id="rId11"/>
    <sheet name="LineRef_T" sheetId="26" r:id="rId12"/>
    <sheet name="Overhead_ALLOC_T" sheetId="31" r:id="rId13"/>
  </sheets>
  <externalReferences>
    <externalReference r:id="rId14"/>
    <externalReference r:id="rId15"/>
  </externalReferences>
  <definedNames>
    <definedName name="_xlnm._FilterDatabase" localSheetId="5" hidden="1">DOH_TRAN_TSTEP2!$A$1:$G$290</definedName>
    <definedName name="adnand">#REF!</definedName>
    <definedName name="consultant_rate">'[1]support cost'!$C$16</definedName>
    <definedName name="COSTRECO">#REF!</definedName>
    <definedName name="COSTRECOI">#REF!</definedName>
    <definedName name="gsg" localSheetId="5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  <definedName name="gsg" localSheetId="3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  <definedName name="gsg" localSheetId="0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  <definedName name="gsg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  <definedName name="JOBLIST">'[2]BASE FILE'!$A$2:$A$214</definedName>
    <definedName name="sds">#REF!</definedName>
    <definedName name="USD_AED">'[1]support cost'!$C$14</definedName>
    <definedName name="wrn.Full._.Report." localSheetId="5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  <definedName name="wrn.Full._.Report." localSheetId="3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  <definedName name="wrn.Full._.Report." localSheetId="0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  <definedName name="wrn.Full._.Report." hidden="1">{#N/A,#N/A,FALSE,"Assump";#N/A,#N/A,FALSE,"Results";#N/A,#N/A,FALSE,"Sales";#N/A,#N/A,FALSE,"Raw Mat";#N/A,#N/A,FALSE,"OpParams";#N/A,#N/A,FALSE,"Personnel";#N/A,#N/A,FALSE,"Utilities";#N/A,#N/A,FALSE,"Start-Up";#N/A,#N/A,FALSE,"Maint.";#N/A,#N/A,FALSE,"Prop Tax";#N/A,#N/A,FALSE,"Fin. Struct.";#N/A,#N/A,FALSE,"Cap-Depr.";#N/A,#N/A,FALSE,"IncStmt";#N/A,#N/A,FALSE,"Bal Sht";#N/A,#N/A,FALSE,"Csh Flw";#N/A,#N/A,FALSE,"WkgCap";#N/A,#N/A,FALSE,"Unit Cost";#N/A,#N/A,FALSE,"ROI-ROE";#N/A,#N/A,FALSE,"BrkEven";#N/A,#N/A,FALSE,"PayBack";#N/A,#N/A,FALSE,"Debt Cov.";#N/A,#N/A,FALSE,"Ethyl-Sens";#N/A,#N/A,FALSE,"Cap-Sens";#N/A,#N/A,FALSE,"Sales-Sens";#N/A,#N/A,FALSE,"Int.-Sens";#N/A,#N/A,FALSE,"Definitions"}</definedName>
  </definedNames>
  <calcPr calcId="191029"/>
</workbook>
</file>

<file path=xl/calcChain.xml><?xml version="1.0" encoding="utf-8"?>
<calcChain xmlns="http://schemas.openxmlformats.org/spreadsheetml/2006/main">
  <c r="L19" i="31" l="1"/>
  <c r="L18" i="31"/>
  <c r="L17" i="31"/>
  <c r="L16" i="31"/>
  <c r="L15" i="31"/>
  <c r="L14" i="31"/>
  <c r="J23" i="22" l="1"/>
  <c r="J22" i="22"/>
  <c r="J21" i="22"/>
  <c r="J20" i="22"/>
  <c r="J19" i="22"/>
  <c r="J18" i="22"/>
  <c r="L15" i="22"/>
  <c r="L14" i="22"/>
  <c r="L13" i="22"/>
  <c r="L12" i="22"/>
  <c r="L11" i="22"/>
  <c r="L10" i="22"/>
  <c r="L9" i="22"/>
  <c r="L8" i="22"/>
  <c r="F19" i="31" l="1"/>
  <c r="F18" i="31"/>
  <c r="F17" i="31"/>
  <c r="F16" i="31"/>
  <c r="F15" i="31"/>
  <c r="F14" i="31"/>
  <c r="H10" i="25" l="1"/>
  <c r="H9" i="25"/>
  <c r="H8" i="25"/>
  <c r="H7" i="25"/>
  <c r="H6" i="25"/>
  <c r="H5" i="25"/>
  <c r="H4" i="25"/>
  <c r="H3" i="25"/>
  <c r="H2" i="25"/>
  <c r="B13" i="32"/>
  <c r="G7" i="25" s="1"/>
  <c r="G10" i="25"/>
  <c r="G6" i="25"/>
  <c r="E11" i="25"/>
  <c r="E10" i="25"/>
  <c r="E9" i="25"/>
  <c r="E8" i="25"/>
  <c r="E7" i="25"/>
  <c r="E6" i="25"/>
  <c r="E5" i="25"/>
  <c r="E4" i="25"/>
  <c r="E3" i="25"/>
  <c r="E2" i="25"/>
  <c r="J11" i="25"/>
  <c r="J10" i="25"/>
  <c r="J9" i="25"/>
  <c r="J8" i="25"/>
  <c r="J7" i="25"/>
  <c r="J6" i="25"/>
  <c r="J5" i="25"/>
  <c r="J4" i="25"/>
  <c r="J3" i="25"/>
  <c r="J2" i="25"/>
  <c r="I11" i="25"/>
  <c r="I10" i="25"/>
  <c r="I9" i="25"/>
  <c r="I8" i="25"/>
  <c r="I7" i="25"/>
  <c r="I6" i="25"/>
  <c r="I5" i="25"/>
  <c r="I4" i="25"/>
  <c r="I3" i="25"/>
  <c r="I2" i="25"/>
  <c r="G8" i="25" l="1"/>
  <c r="H2" i="31"/>
  <c r="H3" i="31"/>
  <c r="H20" i="31"/>
  <c r="H21" i="31"/>
  <c r="H22" i="31"/>
  <c r="H23" i="31"/>
  <c r="H14" i="31"/>
  <c r="H15" i="31"/>
  <c r="H16" i="31"/>
  <c r="H17" i="31"/>
  <c r="H18" i="31"/>
  <c r="H19" i="31"/>
  <c r="H13" i="31"/>
  <c r="H12" i="31"/>
  <c r="H11" i="31"/>
  <c r="H10" i="31"/>
  <c r="H9" i="31"/>
  <c r="H8" i="31"/>
  <c r="H7" i="31"/>
  <c r="H6" i="31"/>
  <c r="H5" i="31"/>
  <c r="H4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3" i="31"/>
  <c r="F12" i="31"/>
  <c r="F11" i="31"/>
  <c r="F10" i="31"/>
  <c r="F9" i="31"/>
  <c r="F8" i="31"/>
  <c r="F7" i="31"/>
  <c r="F6" i="31"/>
  <c r="F5" i="31"/>
  <c r="F4" i="31"/>
  <c r="F3" i="31"/>
  <c r="F2" i="31"/>
  <c r="L65" i="31"/>
  <c r="L64" i="31"/>
  <c r="L63" i="31"/>
  <c r="L62" i="31"/>
  <c r="L61" i="31"/>
  <c r="L60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3" i="31"/>
  <c r="L12" i="31"/>
  <c r="L11" i="31"/>
  <c r="L10" i="31"/>
  <c r="L9" i="31"/>
  <c r="L8" i="31"/>
  <c r="L7" i="31"/>
  <c r="L6" i="31"/>
  <c r="L5" i="31"/>
  <c r="L4" i="31"/>
  <c r="L3" i="31"/>
  <c r="L2" i="31"/>
  <c r="O212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H34" i="29" s="1"/>
  <c r="I34" i="29" s="1"/>
  <c r="O162" i="30"/>
  <c r="O161" i="30"/>
  <c r="O160" i="30"/>
  <c r="O159" i="30"/>
  <c r="O158" i="30"/>
  <c r="O157" i="30"/>
  <c r="O156" i="30"/>
  <c r="O155" i="30"/>
  <c r="O154" i="30"/>
  <c r="O153" i="30"/>
  <c r="O152" i="30"/>
  <c r="O151" i="30"/>
  <c r="O150" i="30"/>
  <c r="H53" i="29" s="1"/>
  <c r="I53" i="29" s="1"/>
  <c r="O149" i="30"/>
  <c r="O148" i="30"/>
  <c r="O147" i="30"/>
  <c r="H26" i="29" s="1"/>
  <c r="I26" i="29" s="1"/>
  <c r="O146" i="30"/>
  <c r="O145" i="30"/>
  <c r="O144" i="30"/>
  <c r="O143" i="30"/>
  <c r="O142" i="30"/>
  <c r="H29" i="29" s="1"/>
  <c r="I29" i="29" s="1"/>
  <c r="O141" i="30"/>
  <c r="O140" i="30"/>
  <c r="O139" i="30"/>
  <c r="H49" i="29" s="1"/>
  <c r="I49" i="29" s="1"/>
  <c r="O138" i="30"/>
  <c r="O137" i="30"/>
  <c r="O136" i="30"/>
  <c r="O135" i="30"/>
  <c r="O134" i="30"/>
  <c r="H45" i="29" s="1"/>
  <c r="I45" i="29" s="1"/>
  <c r="O133" i="30"/>
  <c r="O132" i="30"/>
  <c r="O131" i="30"/>
  <c r="H18" i="29" s="1"/>
  <c r="I18" i="29" s="1"/>
  <c r="O130" i="30"/>
  <c r="O129" i="30"/>
  <c r="O128" i="30"/>
  <c r="O127" i="30"/>
  <c r="O126" i="30"/>
  <c r="O125" i="30"/>
  <c r="O124" i="30"/>
  <c r="O123" i="30"/>
  <c r="O122" i="30"/>
  <c r="O121" i="30"/>
  <c r="O120" i="30"/>
  <c r="O119" i="30"/>
  <c r="O118" i="30"/>
  <c r="O117" i="30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04" i="30"/>
  <c r="O103" i="30"/>
  <c r="O102" i="30"/>
  <c r="O101" i="30"/>
  <c r="O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87" i="30"/>
  <c r="O86" i="30"/>
  <c r="H42" i="29" s="1"/>
  <c r="I42" i="29" s="1"/>
  <c r="O85" i="30"/>
  <c r="O84" i="30"/>
  <c r="O83" i="30"/>
  <c r="H15" i="29" s="1"/>
  <c r="I15" i="29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70" i="30"/>
  <c r="H41" i="29" s="1"/>
  <c r="I41" i="29" s="1"/>
  <c r="O69" i="30"/>
  <c r="O68" i="30"/>
  <c r="O67" i="30"/>
  <c r="H21" i="29" s="1"/>
  <c r="I21" i="29" s="1"/>
  <c r="O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H32" i="29" s="1"/>
  <c r="I32" i="29" s="1"/>
  <c r="O53" i="30"/>
  <c r="O52" i="30"/>
  <c r="O51" i="30"/>
  <c r="O50" i="30"/>
  <c r="O49" i="30"/>
  <c r="O48" i="30"/>
  <c r="O47" i="30"/>
  <c r="O46" i="30"/>
  <c r="O45" i="30"/>
  <c r="O44" i="30"/>
  <c r="O43" i="30"/>
  <c r="H25" i="29" s="1"/>
  <c r="I25" i="29" s="1"/>
  <c r="O42" i="30"/>
  <c r="O41" i="30"/>
  <c r="O40" i="30"/>
  <c r="O39" i="30"/>
  <c r="O38" i="30"/>
  <c r="H24" i="29" s="1"/>
  <c r="I24" i="29" s="1"/>
  <c r="O37" i="30"/>
  <c r="O36" i="30"/>
  <c r="O35" i="30"/>
  <c r="H57" i="29" s="1"/>
  <c r="I57" i="29" s="1"/>
  <c r="O34" i="30"/>
  <c r="O33" i="30"/>
  <c r="O32" i="30"/>
  <c r="O31" i="30"/>
  <c r="O30" i="30"/>
  <c r="O29" i="30"/>
  <c r="O28" i="30"/>
  <c r="O27" i="30"/>
  <c r="H43" i="29" s="1"/>
  <c r="I43" i="29" s="1"/>
  <c r="O26" i="30"/>
  <c r="O25" i="30"/>
  <c r="O24" i="30"/>
  <c r="O23" i="30"/>
  <c r="O22" i="30"/>
  <c r="O21" i="30"/>
  <c r="O20" i="30"/>
  <c r="O19" i="30"/>
  <c r="H33" i="29" s="1"/>
  <c r="I33" i="29" s="1"/>
  <c r="O18" i="30"/>
  <c r="O17" i="30"/>
  <c r="O16" i="30"/>
  <c r="O15" i="30"/>
  <c r="O14" i="30"/>
  <c r="H50" i="29" s="1"/>
  <c r="I50" i="29" s="1"/>
  <c r="O13" i="30"/>
  <c r="O12" i="30"/>
  <c r="O11" i="30"/>
  <c r="H23" i="29" s="1"/>
  <c r="I23" i="29" s="1"/>
  <c r="O10" i="30"/>
  <c r="O9" i="30"/>
  <c r="O8" i="30"/>
  <c r="O7" i="30"/>
  <c r="O6" i="30"/>
  <c r="O5" i="30"/>
  <c r="O4" i="30"/>
  <c r="O3" i="30"/>
  <c r="H8" i="29" s="1"/>
  <c r="I8" i="29" s="1"/>
  <c r="L210" i="30"/>
  <c r="L209" i="30"/>
  <c r="L208" i="30"/>
  <c r="L207" i="30"/>
  <c r="L206" i="30"/>
  <c r="L205" i="30"/>
  <c r="L204" i="30"/>
  <c r="L203" i="30"/>
  <c r="L202" i="30"/>
  <c r="L201" i="30"/>
  <c r="L200" i="30"/>
  <c r="L199" i="30"/>
  <c r="L198" i="30"/>
  <c r="L197" i="30"/>
  <c r="L196" i="30"/>
  <c r="L195" i="30"/>
  <c r="L194" i="30"/>
  <c r="L193" i="30"/>
  <c r="L192" i="30"/>
  <c r="L191" i="30"/>
  <c r="L190" i="30"/>
  <c r="L189" i="30"/>
  <c r="L188" i="30"/>
  <c r="L187" i="30"/>
  <c r="L186" i="30"/>
  <c r="L185" i="30"/>
  <c r="L184" i="30"/>
  <c r="L183" i="30"/>
  <c r="L182" i="30"/>
  <c r="L181" i="30"/>
  <c r="L180" i="30"/>
  <c r="L179" i="30"/>
  <c r="L178" i="30"/>
  <c r="L177" i="30"/>
  <c r="L176" i="30"/>
  <c r="L175" i="30"/>
  <c r="L174" i="30"/>
  <c r="L173" i="30"/>
  <c r="L172" i="30"/>
  <c r="L171" i="30"/>
  <c r="L170" i="30"/>
  <c r="L169" i="30"/>
  <c r="L168" i="30"/>
  <c r="L167" i="30"/>
  <c r="L166" i="30"/>
  <c r="L165" i="30"/>
  <c r="L164" i="30"/>
  <c r="L163" i="30"/>
  <c r="L162" i="30"/>
  <c r="L161" i="30"/>
  <c r="L160" i="30"/>
  <c r="L159" i="30"/>
  <c r="L158" i="30"/>
  <c r="L157" i="30"/>
  <c r="L156" i="30"/>
  <c r="L155" i="30"/>
  <c r="L154" i="30"/>
  <c r="L153" i="30"/>
  <c r="L152" i="30"/>
  <c r="L151" i="30"/>
  <c r="L150" i="30"/>
  <c r="L149" i="30"/>
  <c r="L148" i="30"/>
  <c r="L147" i="30"/>
  <c r="L146" i="30"/>
  <c r="L145" i="30"/>
  <c r="L144" i="30"/>
  <c r="L143" i="30"/>
  <c r="L142" i="30"/>
  <c r="L141" i="30"/>
  <c r="L140" i="30"/>
  <c r="L139" i="30"/>
  <c r="L138" i="30"/>
  <c r="L137" i="30"/>
  <c r="L136" i="30"/>
  <c r="L135" i="30"/>
  <c r="L134" i="30"/>
  <c r="L133" i="30"/>
  <c r="L132" i="30"/>
  <c r="L131" i="30"/>
  <c r="L130" i="30"/>
  <c r="L129" i="30"/>
  <c r="L128" i="30"/>
  <c r="L127" i="30"/>
  <c r="L126" i="30"/>
  <c r="L125" i="30"/>
  <c r="L124" i="30"/>
  <c r="L123" i="30"/>
  <c r="L122" i="30"/>
  <c r="L121" i="30"/>
  <c r="L120" i="30"/>
  <c r="L119" i="30"/>
  <c r="L118" i="30"/>
  <c r="L117" i="30"/>
  <c r="L116" i="30"/>
  <c r="L115" i="30"/>
  <c r="L114" i="30"/>
  <c r="L113" i="30"/>
  <c r="L112" i="30"/>
  <c r="L111" i="30"/>
  <c r="L110" i="30"/>
  <c r="L109" i="30"/>
  <c r="L108" i="30"/>
  <c r="L107" i="30"/>
  <c r="L106" i="30"/>
  <c r="L105" i="30"/>
  <c r="L104" i="30"/>
  <c r="L103" i="30"/>
  <c r="L102" i="30"/>
  <c r="L101" i="30"/>
  <c r="L100" i="30"/>
  <c r="L99" i="30"/>
  <c r="L98" i="30"/>
  <c r="L97" i="30"/>
  <c r="L96" i="30"/>
  <c r="L95" i="30"/>
  <c r="L94" i="30"/>
  <c r="L93" i="30"/>
  <c r="L92" i="30"/>
  <c r="L91" i="30"/>
  <c r="L90" i="30"/>
  <c r="L89" i="30"/>
  <c r="L88" i="30"/>
  <c r="L87" i="30"/>
  <c r="L86" i="30"/>
  <c r="L85" i="30"/>
  <c r="L84" i="30"/>
  <c r="L83" i="30"/>
  <c r="L82" i="30"/>
  <c r="L81" i="30"/>
  <c r="L80" i="30"/>
  <c r="L79" i="30"/>
  <c r="L78" i="30"/>
  <c r="L77" i="30"/>
  <c r="L76" i="30"/>
  <c r="L75" i="30"/>
  <c r="L74" i="30"/>
  <c r="L73" i="30"/>
  <c r="L72" i="30"/>
  <c r="L71" i="30"/>
  <c r="L70" i="30"/>
  <c r="L69" i="30"/>
  <c r="L68" i="30"/>
  <c r="L67" i="30"/>
  <c r="L66" i="30"/>
  <c r="L65" i="30"/>
  <c r="L64" i="30"/>
  <c r="L63" i="30"/>
  <c r="L62" i="30"/>
  <c r="L61" i="30"/>
  <c r="L60" i="30"/>
  <c r="L59" i="30"/>
  <c r="L58" i="30"/>
  <c r="L57" i="30"/>
  <c r="L56" i="30"/>
  <c r="L55" i="30"/>
  <c r="L54" i="30"/>
  <c r="L53" i="30"/>
  <c r="L52" i="30"/>
  <c r="L51" i="30"/>
  <c r="L50" i="30"/>
  <c r="L49" i="30"/>
  <c r="L48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G210" i="30"/>
  <c r="G209" i="30"/>
  <c r="G208" i="30"/>
  <c r="G207" i="30"/>
  <c r="G206" i="30"/>
  <c r="G205" i="30"/>
  <c r="G204" i="30"/>
  <c r="G203" i="30"/>
  <c r="G202" i="30"/>
  <c r="G201" i="30"/>
  <c r="G200" i="30"/>
  <c r="G199" i="30"/>
  <c r="G198" i="30"/>
  <c r="G197" i="30"/>
  <c r="G196" i="30"/>
  <c r="G195" i="30"/>
  <c r="G194" i="30"/>
  <c r="G193" i="30"/>
  <c r="G192" i="30"/>
  <c r="G191" i="30"/>
  <c r="G190" i="30"/>
  <c r="G189" i="30"/>
  <c r="G188" i="30"/>
  <c r="G187" i="30"/>
  <c r="G186" i="30"/>
  <c r="G185" i="30"/>
  <c r="G184" i="30"/>
  <c r="G183" i="30"/>
  <c r="G182" i="30"/>
  <c r="G181" i="30"/>
  <c r="G180" i="30"/>
  <c r="G179" i="30"/>
  <c r="G178" i="30"/>
  <c r="G177" i="30"/>
  <c r="G176" i="30"/>
  <c r="G175" i="30"/>
  <c r="G174" i="30"/>
  <c r="G173" i="30"/>
  <c r="G172" i="30"/>
  <c r="G171" i="30"/>
  <c r="G170" i="30"/>
  <c r="G169" i="30"/>
  <c r="G168" i="30"/>
  <c r="G167" i="30"/>
  <c r="G166" i="30"/>
  <c r="G165" i="30"/>
  <c r="G164" i="30"/>
  <c r="G163" i="30"/>
  <c r="G162" i="30"/>
  <c r="G161" i="30"/>
  <c r="G160" i="30"/>
  <c r="G159" i="30"/>
  <c r="G158" i="30"/>
  <c r="G157" i="30"/>
  <c r="G156" i="30"/>
  <c r="G155" i="30"/>
  <c r="G154" i="30"/>
  <c r="G153" i="30"/>
  <c r="G152" i="30"/>
  <c r="G151" i="30"/>
  <c r="G150" i="30"/>
  <c r="G149" i="30"/>
  <c r="G148" i="30"/>
  <c r="G147" i="30"/>
  <c r="G146" i="30"/>
  <c r="G145" i="30"/>
  <c r="G144" i="30"/>
  <c r="G143" i="30"/>
  <c r="G142" i="30"/>
  <c r="G141" i="30"/>
  <c r="G140" i="30"/>
  <c r="G139" i="30"/>
  <c r="G138" i="30"/>
  <c r="G137" i="30"/>
  <c r="G136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12" i="30" s="1"/>
  <c r="G2" i="30"/>
  <c r="L2" i="30" s="1"/>
  <c r="O2" i="30" s="1"/>
  <c r="H2" i="29" s="1"/>
  <c r="I2" i="29" s="1"/>
  <c r="H58" i="29"/>
  <c r="I58" i="29" s="1"/>
  <c r="H56" i="29"/>
  <c r="I56" i="29" s="1"/>
  <c r="H55" i="29"/>
  <c r="I55" i="29" s="1"/>
  <c r="H54" i="29"/>
  <c r="I54" i="29" s="1"/>
  <c r="H52" i="29"/>
  <c r="I52" i="29" s="1"/>
  <c r="H51" i="29"/>
  <c r="I51" i="29" s="1"/>
  <c r="H48" i="29"/>
  <c r="I48" i="29" s="1"/>
  <c r="H47" i="29"/>
  <c r="I47" i="29" s="1"/>
  <c r="H46" i="29"/>
  <c r="I46" i="29" s="1"/>
  <c r="H44" i="29"/>
  <c r="I44" i="29" s="1"/>
  <c r="H40" i="29"/>
  <c r="I40" i="29" s="1"/>
  <c r="H39" i="29"/>
  <c r="I39" i="29" s="1"/>
  <c r="H38" i="29"/>
  <c r="I38" i="29" s="1"/>
  <c r="H37" i="29"/>
  <c r="I37" i="29" s="1"/>
  <c r="H36" i="29"/>
  <c r="I36" i="29" s="1"/>
  <c r="H35" i="29"/>
  <c r="I35" i="29" s="1"/>
  <c r="H31" i="29"/>
  <c r="I31" i="29" s="1"/>
  <c r="H30" i="29"/>
  <c r="I30" i="29" s="1"/>
  <c r="H28" i="29"/>
  <c r="I28" i="29" s="1"/>
  <c r="H27" i="29"/>
  <c r="I27" i="29" s="1"/>
  <c r="H22" i="29"/>
  <c r="I22" i="29" s="1"/>
  <c r="H20" i="29"/>
  <c r="I20" i="29" s="1"/>
  <c r="H19" i="29"/>
  <c r="I19" i="29" s="1"/>
  <c r="H17" i="29"/>
  <c r="I17" i="29" s="1"/>
  <c r="H16" i="29"/>
  <c r="I16" i="29" s="1"/>
  <c r="H14" i="29"/>
  <c r="I14" i="29" s="1"/>
  <c r="H13" i="29"/>
  <c r="I13" i="29" s="1"/>
  <c r="H12" i="29"/>
  <c r="I12" i="29" s="1"/>
  <c r="H11" i="29"/>
  <c r="I11" i="29" s="1"/>
  <c r="H10" i="29"/>
  <c r="I10" i="29" s="1"/>
  <c r="H9" i="29"/>
  <c r="I9" i="29" s="1"/>
  <c r="H7" i="29"/>
  <c r="I7" i="29" s="1"/>
  <c r="H6" i="29"/>
  <c r="I6" i="29" s="1"/>
  <c r="H5" i="29"/>
  <c r="I5" i="29" s="1"/>
  <c r="H4" i="29"/>
  <c r="I4" i="29" s="1"/>
  <c r="H3" i="29"/>
  <c r="I3" i="29" s="1"/>
  <c r="G59" i="29"/>
  <c r="G58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I59" i="29" l="1"/>
  <c r="H59" i="29"/>
  <c r="J9" i="26"/>
  <c r="J6" i="26"/>
  <c r="J5" i="26"/>
  <c r="J4" i="26"/>
  <c r="J3" i="26"/>
  <c r="J2" i="26"/>
  <c r="H9" i="26"/>
  <c r="H8" i="26"/>
  <c r="H7" i="26"/>
  <c r="H6" i="26"/>
  <c r="H5" i="26"/>
  <c r="H4" i="26"/>
  <c r="H3" i="26"/>
  <c r="H2" i="26"/>
  <c r="G417" i="23" l="1"/>
  <c r="G414" i="23"/>
  <c r="G413" i="23"/>
  <c r="F535" i="22" l="1"/>
  <c r="F460" i="22"/>
  <c r="F357" i="22"/>
  <c r="J24" i="22"/>
  <c r="J25" i="22" s="1"/>
  <c r="J15" i="22"/>
  <c r="K15" i="22" s="1"/>
  <c r="J14" i="22"/>
  <c r="K14" i="22" s="1"/>
  <c r="K13" i="22"/>
  <c r="J13" i="22"/>
  <c r="J12" i="22"/>
  <c r="K12" i="22" s="1"/>
  <c r="K11" i="22"/>
  <c r="J11" i="22"/>
  <c r="K10" i="22"/>
  <c r="J10" i="22"/>
  <c r="K9" i="22"/>
  <c r="J9" i="22"/>
  <c r="L16" i="22"/>
  <c r="J8" i="22"/>
  <c r="J16" i="22" s="1"/>
  <c r="K30" i="21"/>
  <c r="H30" i="21"/>
  <c r="D30" i="21" s="1"/>
  <c r="B25" i="21"/>
  <c r="B24" i="21"/>
  <c r="E19" i="21"/>
  <c r="G18" i="21"/>
  <c r="G17" i="21"/>
  <c r="L16" i="21"/>
  <c r="K16" i="21"/>
  <c r="G16" i="21"/>
  <c r="G15" i="21"/>
  <c r="F19" i="21"/>
  <c r="E8" i="21"/>
  <c r="E4" i="21" s="1"/>
  <c r="D8" i="21"/>
  <c r="D20" i="21" s="1"/>
  <c r="E20" i="21" s="1"/>
  <c r="G20" i="21" s="1"/>
  <c r="C8" i="21"/>
  <c r="C14" i="21" s="1"/>
  <c r="B8" i="21"/>
  <c r="B14" i="21" s="1"/>
  <c r="B15" i="21" s="1"/>
  <c r="B16" i="21" s="1"/>
  <c r="B17" i="21" s="1"/>
  <c r="B18" i="21" s="1"/>
  <c r="B20" i="21" s="1"/>
  <c r="B21" i="21" s="1"/>
  <c r="C7" i="21"/>
  <c r="E6" i="21"/>
  <c r="E7" i="21" s="1"/>
  <c r="E9" i="21" s="1"/>
  <c r="D6" i="21"/>
  <c r="D7" i="21" s="1"/>
  <c r="C3" i="21"/>
  <c r="E2" i="21"/>
  <c r="E3" i="21" s="1"/>
  <c r="D2" i="21"/>
  <c r="D3" i="21" s="1"/>
  <c r="D25" i="21" l="1"/>
  <c r="J25" i="21" s="1"/>
  <c r="D14" i="21"/>
  <c r="C15" i="21"/>
  <c r="E5" i="21"/>
  <c r="G14" i="21"/>
  <c r="G19" i="21" s="1"/>
  <c r="D9" i="21"/>
  <c r="C25" i="21" s="1"/>
  <c r="D21" i="21"/>
  <c r="E21" i="21" s="1"/>
  <c r="G21" i="21" s="1"/>
  <c r="D4" i="21"/>
  <c r="D5" i="21" s="1"/>
  <c r="C24" i="21" s="1"/>
  <c r="K8" i="22"/>
  <c r="K16" i="22" s="1"/>
  <c r="D15" i="21" l="1"/>
  <c r="C16" i="21"/>
  <c r="D31" i="21"/>
  <c r="H14" i="21"/>
  <c r="I24" i="21"/>
  <c r="F9" i="21"/>
  <c r="I25" i="21"/>
  <c r="E25" i="21"/>
  <c r="F25" i="21" s="1"/>
  <c r="F5" i="21"/>
  <c r="D24" i="21"/>
  <c r="J24" i="21" s="1"/>
  <c r="G22" i="21"/>
  <c r="H25" i="21" l="1"/>
  <c r="G25" i="21"/>
  <c r="E24" i="21"/>
  <c r="F24" i="21" s="1"/>
  <c r="E31" i="21"/>
  <c r="D32" i="21"/>
  <c r="C17" i="21"/>
  <c r="D16" i="21"/>
  <c r="C20" i="21" l="1"/>
  <c r="C18" i="21"/>
  <c r="D17" i="21"/>
  <c r="F31" i="21"/>
  <c r="E32" i="21"/>
  <c r="G24" i="21"/>
  <c r="H24" i="21" s="1"/>
  <c r="G31" i="21" l="1"/>
  <c r="F32" i="21"/>
  <c r="D18" i="21"/>
  <c r="C21" i="21"/>
  <c r="G32" i="21" l="1"/>
  <c r="H31" i="21"/>
  <c r="I31" i="21" l="1"/>
  <c r="H32" i="21"/>
  <c r="J31" i="21" l="1"/>
  <c r="I32" i="21"/>
  <c r="K31" i="21" l="1"/>
  <c r="K32" i="21" s="1"/>
  <c r="J32" i="21"/>
</calcChain>
</file>

<file path=xl/sharedStrings.xml><?xml version="1.0" encoding="utf-8"?>
<sst xmlns="http://schemas.openxmlformats.org/spreadsheetml/2006/main" count="15728" uniqueCount="1379">
  <si>
    <t/>
  </si>
  <si>
    <t>Furnace 1</t>
  </si>
  <si>
    <t>Furnace 2</t>
  </si>
  <si>
    <t>01</t>
  </si>
  <si>
    <t>02</t>
  </si>
  <si>
    <t>03</t>
  </si>
  <si>
    <t>Line 1</t>
  </si>
  <si>
    <t>Line 2</t>
  </si>
  <si>
    <t>Line 3</t>
  </si>
  <si>
    <t>Line 4</t>
  </si>
  <si>
    <t>Line 5</t>
  </si>
  <si>
    <t>ACL 1</t>
  </si>
  <si>
    <t>ACL 2</t>
  </si>
  <si>
    <t>04</t>
  </si>
  <si>
    <t>05</t>
  </si>
  <si>
    <t>units p hour</t>
  </si>
  <si>
    <t xml:space="preserve">  ACL Running Days</t>
  </si>
  <si>
    <t>Gas</t>
  </si>
  <si>
    <t>Month</t>
  </si>
  <si>
    <t>ACL-1</t>
  </si>
  <si>
    <t>ACL-2</t>
  </si>
  <si>
    <t>2021-01(JAN)</t>
  </si>
  <si>
    <t>2022-02(FEB)</t>
  </si>
  <si>
    <t>Power</t>
  </si>
  <si>
    <t>2021-03(MAR)</t>
  </si>
  <si>
    <t>2021-04(APR)</t>
  </si>
  <si>
    <t>2021-05(MAY)</t>
  </si>
  <si>
    <t>2021-06(JUN)</t>
  </si>
  <si>
    <t>2021-07(JUL)</t>
  </si>
  <si>
    <t>2021-08(AUG)</t>
  </si>
  <si>
    <t>2021-09(SEP)</t>
  </si>
  <si>
    <t>Days</t>
  </si>
  <si>
    <t>TOTAL</t>
  </si>
  <si>
    <t>DOWM</t>
  </si>
  <si>
    <t>Final</t>
  </si>
  <si>
    <t>2021-10(OCT)</t>
  </si>
  <si>
    <t>2021-11(NOV)</t>
  </si>
  <si>
    <t>2021-12(DEC)</t>
  </si>
  <si>
    <t>ACL1</t>
  </si>
  <si>
    <t>ACL2</t>
  </si>
  <si>
    <t>TOTAL ACL</t>
  </si>
  <si>
    <t>NET</t>
  </si>
  <si>
    <t>Fixed</t>
  </si>
  <si>
    <t>Variable</t>
  </si>
  <si>
    <t>GAS</t>
  </si>
  <si>
    <t>POWER</t>
  </si>
  <si>
    <t xml:space="preserve">   </t>
  </si>
  <si>
    <t>Amount RO</t>
  </si>
  <si>
    <t>Basis</t>
  </si>
  <si>
    <t>Furnace I</t>
  </si>
  <si>
    <t>Furnace II</t>
  </si>
  <si>
    <t>ACL TOTAL</t>
  </si>
  <si>
    <t>Furnace Capacity</t>
  </si>
  <si>
    <t>PDAY CAPACITY</t>
  </si>
  <si>
    <t>CAPACITY</t>
  </si>
  <si>
    <t xml:space="preserve">  Direct Overhead Expense Register</t>
  </si>
  <si>
    <t xml:space="preserve">Date -  01/01/2022  -  31/08/2022 </t>
  </si>
  <si>
    <t>Account Name</t>
  </si>
  <si>
    <t>Group Code</t>
  </si>
  <si>
    <t>Group Name</t>
  </si>
  <si>
    <t>Cost Center Code</t>
  </si>
  <si>
    <t>Cost Center Name</t>
  </si>
  <si>
    <t>Amount(OMR)</t>
  </si>
  <si>
    <t>CONSUMPTION</t>
  </si>
  <si>
    <t>CONSUMPTION/USAGE OF CONSUMABLES</t>
  </si>
  <si>
    <t>11AC</t>
  </si>
  <si>
    <t xml:space="preserve">ACL </t>
  </si>
  <si>
    <t>11ACCO00</t>
  </si>
  <si>
    <t>ACL common</t>
  </si>
  <si>
    <t>Consumables</t>
  </si>
  <si>
    <t>11ACCO02</t>
  </si>
  <si>
    <t>Conveyor 02</t>
  </si>
  <si>
    <t>REPORT</t>
  </si>
  <si>
    <t>11ACDL01</t>
  </si>
  <si>
    <t>Decorating Lehr 01</t>
  </si>
  <si>
    <t>11ACDL02</t>
  </si>
  <si>
    <t>Decorating Lehr 02</t>
  </si>
  <si>
    <t>Repairs &amp; Maint</t>
  </si>
  <si>
    <t>11ACDP01</t>
  </si>
  <si>
    <t>Depalletiser 01</t>
  </si>
  <si>
    <t>Direct Manpower Costs</t>
  </si>
  <si>
    <t>11ACPA02</t>
  </si>
  <si>
    <t>Palletizer 02</t>
  </si>
  <si>
    <t>Depreciation</t>
  </si>
  <si>
    <t>11ACPR02</t>
  </si>
  <si>
    <t>Printing 02</t>
  </si>
  <si>
    <t>Lease Rental</t>
  </si>
  <si>
    <t>11ACSC02</t>
  </si>
  <si>
    <t>Surface Coating 02</t>
  </si>
  <si>
    <t>11CI</t>
  </si>
  <si>
    <t>CE Inspection</t>
  </si>
  <si>
    <t>11CIBT01</t>
  </si>
  <si>
    <t>Bottle Trans 01</t>
  </si>
  <si>
    <t>11CICO00</t>
  </si>
  <si>
    <t>CE Common</t>
  </si>
  <si>
    <t>Water</t>
  </si>
  <si>
    <t>11CICO01</t>
  </si>
  <si>
    <t>Conveyor 01</t>
  </si>
  <si>
    <t>Subtotal</t>
  </si>
  <si>
    <t>11CICO02</t>
  </si>
  <si>
    <t>11CICO03</t>
  </si>
  <si>
    <t>Conveyor 03</t>
  </si>
  <si>
    <t>11CICO04</t>
  </si>
  <si>
    <t>Conveyor 04</t>
  </si>
  <si>
    <t>Admin &amp; Selling Expenses</t>
  </si>
  <si>
    <t>11CICO05</t>
  </si>
  <si>
    <t>Conveyor 05</t>
  </si>
  <si>
    <t>Indirect Manpower</t>
  </si>
  <si>
    <t>11CIDC01</t>
  </si>
  <si>
    <t>Date Coding MC 01</t>
  </si>
  <si>
    <t>Finance Cost</t>
  </si>
  <si>
    <t>11CIDC02</t>
  </si>
  <si>
    <t>Date Coding MC 02</t>
  </si>
  <si>
    <t>Interest on Overdraft</t>
  </si>
  <si>
    <t>11CIDC03</t>
  </si>
  <si>
    <t>Date Coding MC 03</t>
  </si>
  <si>
    <t>Interest on Term Loan</t>
  </si>
  <si>
    <t>11CIFL01</t>
  </si>
  <si>
    <t>Flex T 01</t>
  </si>
  <si>
    <t>11CIFL02</t>
  </si>
  <si>
    <t>Flex T 02</t>
  </si>
  <si>
    <t>11CIFL03</t>
  </si>
  <si>
    <t>Flex T 03</t>
  </si>
  <si>
    <t>11CIFL04</t>
  </si>
  <si>
    <t>Flex T 04</t>
  </si>
  <si>
    <t>11CIIC00</t>
  </si>
  <si>
    <t>I CAM</t>
  </si>
  <si>
    <t>11CIMI01</t>
  </si>
  <si>
    <t>Multi Inspection 01</t>
  </si>
  <si>
    <t>11CIMI02</t>
  </si>
  <si>
    <t>Multi Inspection 02</t>
  </si>
  <si>
    <t>11CIM401</t>
  </si>
  <si>
    <t>Multi4 Inspection Machine</t>
  </si>
  <si>
    <t>11CIST03</t>
  </si>
  <si>
    <t>Squeeze Tester 03</t>
  </si>
  <si>
    <t>11CISC03</t>
  </si>
  <si>
    <t>Surface Coating 03</t>
  </si>
  <si>
    <t>11CISC05</t>
  </si>
  <si>
    <t>Surface Coating 05</t>
  </si>
  <si>
    <t>11CIVE02</t>
  </si>
  <si>
    <t>Veritas IB</t>
  </si>
  <si>
    <t>11CIVE03</t>
  </si>
  <si>
    <t>Veritas IM</t>
  </si>
  <si>
    <t>11EL</t>
  </si>
  <si>
    <t>Electrical Maint</t>
  </si>
  <si>
    <t>11ELCO00</t>
  </si>
  <si>
    <t>EL Common</t>
  </si>
  <si>
    <t>11FC</t>
  </si>
  <si>
    <t>Factory Common</t>
  </si>
  <si>
    <t>11FCCO00</t>
  </si>
  <si>
    <t>FC Common</t>
  </si>
  <si>
    <t>11FO</t>
  </si>
  <si>
    <t>Forming</t>
  </si>
  <si>
    <t>11FOAL02</t>
  </si>
  <si>
    <t>Annealing Lehr 02</t>
  </si>
  <si>
    <t>11FOAL03</t>
  </si>
  <si>
    <t>Annealing Lehr 03</t>
  </si>
  <si>
    <t>11FOAL05</t>
  </si>
  <si>
    <t>Annealing Lehr 05</t>
  </si>
  <si>
    <t>11FOFH02</t>
  </si>
  <si>
    <t>Forehearth 02</t>
  </si>
  <si>
    <t>11FOFH04</t>
  </si>
  <si>
    <t>Forehearth 04</t>
  </si>
  <si>
    <t>11FOCO00</t>
  </si>
  <si>
    <t>Forming Common</t>
  </si>
  <si>
    <t>11FOHC05</t>
  </si>
  <si>
    <t>Hot End Coating 05</t>
  </si>
  <si>
    <t>11FOIS01</t>
  </si>
  <si>
    <t>I S Machine 01</t>
  </si>
  <si>
    <t>11FOIS04</t>
  </si>
  <si>
    <t>I S Machine 04</t>
  </si>
  <si>
    <t>11FOIS06</t>
  </si>
  <si>
    <t>I.S Machine 06</t>
  </si>
  <si>
    <t>11GE</t>
  </si>
  <si>
    <t>General Engg</t>
  </si>
  <si>
    <t>11GECO00</t>
  </si>
  <si>
    <t>GE Common</t>
  </si>
  <si>
    <t>11GL</t>
  </si>
  <si>
    <t>Glass</t>
  </si>
  <si>
    <t>11GLBP00</t>
  </si>
  <si>
    <t>Batch plant</t>
  </si>
  <si>
    <t>11GLFU01</t>
  </si>
  <si>
    <t>11GLFU02</t>
  </si>
  <si>
    <t>11GLCO00</t>
  </si>
  <si>
    <t>Glass Common</t>
  </si>
  <si>
    <t>11GM</t>
  </si>
  <si>
    <t>General Maint</t>
  </si>
  <si>
    <t>11GMAD01</t>
  </si>
  <si>
    <t>Air Dryer 01</t>
  </si>
  <si>
    <t>11GMCP02</t>
  </si>
  <si>
    <t>Compressor 02</t>
  </si>
  <si>
    <t>11GMCP04</t>
  </si>
  <si>
    <t>Compressor 04</t>
  </si>
  <si>
    <t>11GMCP05</t>
  </si>
  <si>
    <t>Compressor 05</t>
  </si>
  <si>
    <t>11GMCP06</t>
  </si>
  <si>
    <t>Compressor 06</t>
  </si>
  <si>
    <t>11GMCP07</t>
  </si>
  <si>
    <t>Compressor 07</t>
  </si>
  <si>
    <t>11GMCP08</t>
  </si>
  <si>
    <t>Compressor 08</t>
  </si>
  <si>
    <t>11GMCP09</t>
  </si>
  <si>
    <t>Compressor 09</t>
  </si>
  <si>
    <t>11GMCT02</t>
  </si>
  <si>
    <t>Cooling Tower 02</t>
  </si>
  <si>
    <t>11GMCT05</t>
  </si>
  <si>
    <t>Cooling Tower 05</t>
  </si>
  <si>
    <t>11GMCT07</t>
  </si>
  <si>
    <t>Cooling Tower 07</t>
  </si>
  <si>
    <t>11GMDM01</t>
  </si>
  <si>
    <t>D M Plant</t>
  </si>
  <si>
    <t>11GMCO00</t>
  </si>
  <si>
    <t>GM Common</t>
  </si>
  <si>
    <t>11HE</t>
  </si>
  <si>
    <t>Hot End Instrumentation</t>
  </si>
  <si>
    <t>11HECO00</t>
  </si>
  <si>
    <t>HE Common</t>
  </si>
  <si>
    <t>11HS</t>
  </si>
  <si>
    <t>Health &amp; Safety</t>
  </si>
  <si>
    <t>11HSCO00</t>
  </si>
  <si>
    <t>HS Common</t>
  </si>
  <si>
    <t>11IS</t>
  </si>
  <si>
    <t>IS Maintanence</t>
  </si>
  <si>
    <t>11ISCO00</t>
  </si>
  <si>
    <t>IS Common</t>
  </si>
  <si>
    <t>11LO</t>
  </si>
  <si>
    <t>Logistics</t>
  </si>
  <si>
    <t>11LOCO00</t>
  </si>
  <si>
    <t>Logistics Common</t>
  </si>
  <si>
    <t>11MH</t>
  </si>
  <si>
    <t>Material Handling</t>
  </si>
  <si>
    <t>11MHFL02</t>
  </si>
  <si>
    <t>Forklift 02</t>
  </si>
  <si>
    <t>11MHFL03</t>
  </si>
  <si>
    <t>Forklift 03</t>
  </si>
  <si>
    <t>11MHFL04</t>
  </si>
  <si>
    <t>Forklift 04</t>
  </si>
  <si>
    <t>11MHFL05</t>
  </si>
  <si>
    <t>Forklift 05</t>
  </si>
  <si>
    <t>11MHFL06</t>
  </si>
  <si>
    <t>Forklift 06</t>
  </si>
  <si>
    <t>11MHFL07</t>
  </si>
  <si>
    <t>Forklift 07</t>
  </si>
  <si>
    <t>11MHFL08</t>
  </si>
  <si>
    <t>Forklift 08</t>
  </si>
  <si>
    <t>11MHFL09</t>
  </si>
  <si>
    <t>Forklift 09</t>
  </si>
  <si>
    <t>11MHFL11</t>
  </si>
  <si>
    <t>Forklift 11</t>
  </si>
  <si>
    <t>11MHFL12</t>
  </si>
  <si>
    <t>Forklift 12</t>
  </si>
  <si>
    <t>11MHFL13</t>
  </si>
  <si>
    <t>Forklift 13</t>
  </si>
  <si>
    <t>11MHFL20</t>
  </si>
  <si>
    <t>Forklift 14</t>
  </si>
  <si>
    <t>11MHFL21</t>
  </si>
  <si>
    <t>Forklift 15</t>
  </si>
  <si>
    <t>11MHFL24</t>
  </si>
  <si>
    <t>Forklift 16</t>
  </si>
  <si>
    <t>11MHFL22</t>
  </si>
  <si>
    <t>Rent Forklift 07</t>
  </si>
  <si>
    <t>11MHWL01</t>
  </si>
  <si>
    <t>Wheel Loader</t>
  </si>
  <si>
    <t>11MW</t>
  </si>
  <si>
    <t>Mould &amp; Workshop</t>
  </si>
  <si>
    <t>11MWCO00</t>
  </si>
  <si>
    <t>M &amp; W Common</t>
  </si>
  <si>
    <t>11PK</t>
  </si>
  <si>
    <t>Packaging</t>
  </si>
  <si>
    <t>11PKCO00</t>
  </si>
  <si>
    <t>Packing Common</t>
  </si>
  <si>
    <t>11PKPA01</t>
  </si>
  <si>
    <t>Palletizer 01</t>
  </si>
  <si>
    <t>11PKPA02</t>
  </si>
  <si>
    <t>11PKPA03</t>
  </si>
  <si>
    <t>Palletizer 03</t>
  </si>
  <si>
    <t>11PKPA04</t>
  </si>
  <si>
    <t>Palletizer 04</t>
  </si>
  <si>
    <t>11PKPA05</t>
  </si>
  <si>
    <t>Palletizer 05</t>
  </si>
  <si>
    <t>11PT</t>
  </si>
  <si>
    <t>Planning &amp; Tech</t>
  </si>
  <si>
    <t>11PTCO00</t>
  </si>
  <si>
    <t>PT Common</t>
  </si>
  <si>
    <t>11QA</t>
  </si>
  <si>
    <t>Quality Assurance</t>
  </si>
  <si>
    <t>11QACO00</t>
  </si>
  <si>
    <t>Quality Assurance Common</t>
  </si>
  <si>
    <t>11QC</t>
  </si>
  <si>
    <t>Quality Control</t>
  </si>
  <si>
    <t>11QCLE01</t>
  </si>
  <si>
    <t>Laboratory Equipments</t>
  </si>
  <si>
    <t>11QCCO00</t>
  </si>
  <si>
    <t>Quality Common</t>
  </si>
  <si>
    <t>11SL</t>
  </si>
  <si>
    <t>Stores</t>
  </si>
  <si>
    <t>11SLCO00</t>
  </si>
  <si>
    <t>Stores Common</t>
  </si>
  <si>
    <t>12CE</t>
  </si>
  <si>
    <t>Chief Executive Officer</t>
  </si>
  <si>
    <t>12CECO00</t>
  </si>
  <si>
    <t>Common CE</t>
  </si>
  <si>
    <t>12FA</t>
  </si>
  <si>
    <t>Finance &amp; Accounts</t>
  </si>
  <si>
    <t>12FACO00</t>
  </si>
  <si>
    <t>Common FA</t>
  </si>
  <si>
    <t>12HA</t>
  </si>
  <si>
    <t>Head Office Common</t>
  </si>
  <si>
    <t>12HACO00</t>
  </si>
  <si>
    <t>HA Common</t>
  </si>
  <si>
    <t>12HR</t>
  </si>
  <si>
    <t>Human Resources</t>
  </si>
  <si>
    <t>12HRCO00</t>
  </si>
  <si>
    <t>HR Common</t>
  </si>
  <si>
    <t>12HRVE01</t>
  </si>
  <si>
    <t>Tata Bus 1044YD</t>
  </si>
  <si>
    <t>12IA</t>
  </si>
  <si>
    <t>Internal Audit</t>
  </si>
  <si>
    <t>12IACO00</t>
  </si>
  <si>
    <t>Common IA</t>
  </si>
  <si>
    <t>12IT</t>
  </si>
  <si>
    <t>Information Technology</t>
  </si>
  <si>
    <t>12ITCO00</t>
  </si>
  <si>
    <t>Common IT</t>
  </si>
  <si>
    <t>12MK</t>
  </si>
  <si>
    <t>Marketing</t>
  </si>
  <si>
    <t>12MKCO00</t>
  </si>
  <si>
    <t>Common MK</t>
  </si>
  <si>
    <t>12PC</t>
  </si>
  <si>
    <t>Purchase</t>
  </si>
  <si>
    <t>12PCCO00</t>
  </si>
  <si>
    <t>Common PC</t>
  </si>
  <si>
    <t>12SE</t>
  </si>
  <si>
    <t>Security</t>
  </si>
  <si>
    <t>12SECO00</t>
  </si>
  <si>
    <t>Common SE</t>
  </si>
  <si>
    <t xml:space="preserve">Total  CONSUMPTION/USAGE OF CONSUMABLES </t>
  </si>
  <si>
    <t>CONSUMPTION/USAGE OF OILS</t>
  </si>
  <si>
    <t xml:space="preserve">Total  CONSUMPTION/USAGE OF OILS </t>
  </si>
  <si>
    <t>CONSUMPTION/USAGE OF SPARES</t>
  </si>
  <si>
    <t>11ACDP02</t>
  </si>
  <si>
    <t>Depalletiser 02</t>
  </si>
  <si>
    <t>11ACPR01</t>
  </si>
  <si>
    <t>Printing 01</t>
  </si>
  <si>
    <t>11CIBT03</t>
  </si>
  <si>
    <t>Bottle Trans 03</t>
  </si>
  <si>
    <t>11CIBT04</t>
  </si>
  <si>
    <t>Bottle Trans 04</t>
  </si>
  <si>
    <t>11CIST04</t>
  </si>
  <si>
    <t>Squeeze Tester 04</t>
  </si>
  <si>
    <t>11CISC01</t>
  </si>
  <si>
    <t>Surface Coating 01</t>
  </si>
  <si>
    <t>11CISC02</t>
  </si>
  <si>
    <t>11CISC04</t>
  </si>
  <si>
    <t>Surface Coating 04</t>
  </si>
  <si>
    <t>11CIVE01</t>
  </si>
  <si>
    <t>Veritas IC</t>
  </si>
  <si>
    <t>11FOAL01</t>
  </si>
  <si>
    <t>Annealing Lehr 01</t>
  </si>
  <si>
    <t>11FOAL04</t>
  </si>
  <si>
    <t>Annealing Lehr 04</t>
  </si>
  <si>
    <t>11FOFH01</t>
  </si>
  <si>
    <t>Forehearth 01</t>
  </si>
  <si>
    <t>11FOFH03</t>
  </si>
  <si>
    <t>Forehearth 03</t>
  </si>
  <si>
    <t>11FOIS02</t>
  </si>
  <si>
    <t>I S Machine 02</t>
  </si>
  <si>
    <t>11FOIS03</t>
  </si>
  <si>
    <t>I S Machine 03</t>
  </si>
  <si>
    <t>11FOIS05</t>
  </si>
  <si>
    <t>I S Machine 05</t>
  </si>
  <si>
    <t>11GMAD06</t>
  </si>
  <si>
    <t>Air Dryer 06</t>
  </si>
  <si>
    <t>11GMCP01</t>
  </si>
  <si>
    <t>Compressor 01</t>
  </si>
  <si>
    <t>11GMCP03</t>
  </si>
  <si>
    <t>Compressor 03</t>
  </si>
  <si>
    <t>11GMCT01</t>
  </si>
  <si>
    <t>Cooling Tower 01</t>
  </si>
  <si>
    <t>11GMCT03</t>
  </si>
  <si>
    <t>Cooling Tower 03</t>
  </si>
  <si>
    <t>11GMCT04</t>
  </si>
  <si>
    <t>Cooling Tower 04</t>
  </si>
  <si>
    <t>11GMCT06</t>
  </si>
  <si>
    <t>Cooling Tower 06</t>
  </si>
  <si>
    <t>11MHFL01</t>
  </si>
  <si>
    <t>Forklift 01</t>
  </si>
  <si>
    <t>11PKSW01</t>
  </si>
  <si>
    <t>Shrink wraping 01</t>
  </si>
  <si>
    <t xml:space="preserve">Total  CONSUMPTION/USAGE OF SPARES </t>
  </si>
  <si>
    <t>CONSUMPTION/USAGE OF TOOLINGS</t>
  </si>
  <si>
    <t xml:space="preserve">Total  CONSUMPTION/USAGE OF TOOLINGS </t>
  </si>
  <si>
    <t>CONSUMPTION/USAGE OF TOOLS</t>
  </si>
  <si>
    <t xml:space="preserve">Total  CONSUMPTION/USAGE OF TOOLS </t>
  </si>
  <si>
    <t xml:space="preserve">Total  CONSUMPTION </t>
  </si>
  <si>
    <t>DEPRECIATION</t>
  </si>
  <si>
    <t>DEPRECIATION - BUILDING</t>
  </si>
  <si>
    <t>11ACCO01</t>
  </si>
  <si>
    <t xml:space="preserve">Total  DEPRECIATION - BUILDING </t>
  </si>
  <si>
    <t>DEPRECIATION - PLANT &amp; MACHINERY</t>
  </si>
  <si>
    <t>11ACSL01</t>
  </si>
  <si>
    <t>Sleeving Machine</t>
  </si>
  <si>
    <t>11GMAD02</t>
  </si>
  <si>
    <t>Air Dryer 02</t>
  </si>
  <si>
    <t>11GMGN03</t>
  </si>
  <si>
    <t>Generator 03</t>
  </si>
  <si>
    <t xml:space="preserve">Total  DEPRECIATION - PLANT &amp; MACHINERY </t>
  </si>
  <si>
    <t>DEPRECIATION ON LEASED LAND</t>
  </si>
  <si>
    <t xml:space="preserve">Total  DEPRECIATION ON LEASED LAND </t>
  </si>
  <si>
    <t xml:space="preserve">Total  DEPRECIATION </t>
  </si>
  <si>
    <t>FINANCIAL EXPENSES</t>
  </si>
  <si>
    <t>FINANCE COST ON LEASED LAND</t>
  </si>
  <si>
    <t xml:space="preserve">Total  FINANCE COST ON LEASED LAND </t>
  </si>
  <si>
    <t xml:space="preserve">Total  FINANCIAL EXPENSES </t>
  </si>
  <si>
    <t>MANPOWER COST - DIRECT</t>
  </si>
  <si>
    <t>ANNUAL AIR PASSAGE - DIRECT</t>
  </si>
  <si>
    <t>11OP</t>
  </si>
  <si>
    <t>General Manager (Operations)</t>
  </si>
  <si>
    <t>11OPCO00</t>
  </si>
  <si>
    <t>OP Common</t>
  </si>
  <si>
    <t xml:space="preserve">Total  ANNUAL AIR PASSAGE - DIRECT </t>
  </si>
  <si>
    <t>CASUAL LABOUR WAGES - DIRECT</t>
  </si>
  <si>
    <t xml:space="preserve">Total  CASUAL LABOUR WAGES - DIRECT </t>
  </si>
  <si>
    <t>GRATUITY - DIRECT</t>
  </si>
  <si>
    <t xml:space="preserve">Total  GRATUITY - DIRECT </t>
  </si>
  <si>
    <t>LEAVE SALARY -DIRECT</t>
  </si>
  <si>
    <t xml:space="preserve">Total  LEAVE SALARY -DIRECT </t>
  </si>
  <si>
    <t>OVER TIME EXPENSE - DIRECT</t>
  </si>
  <si>
    <t xml:space="preserve">Total  OVER TIME EXPENSE - DIRECT </t>
  </si>
  <si>
    <t>SALARY &amp; WAGES - DIRECT</t>
  </si>
  <si>
    <t xml:space="preserve">Total  SALARY &amp; WAGES - DIRECT </t>
  </si>
  <si>
    <t>SOCIAL INSURANCE - COMPANY -DIRECT</t>
  </si>
  <si>
    <t xml:space="preserve">Total  SOCIAL INSURANCE - COMPANY -DIRECT </t>
  </si>
  <si>
    <t xml:space="preserve">Total  MANPOWER COST - DIRECT </t>
  </si>
  <si>
    <t>MANUFACTURING EXPENSES</t>
  </si>
  <si>
    <t>CONSUMABLE EXPENSES</t>
  </si>
  <si>
    <t xml:space="preserve">Total  CONSUMABLE EXPENSES </t>
  </si>
  <si>
    <t>EQUIPMENT HIRE CHARGES</t>
  </si>
  <si>
    <t xml:space="preserve">Total  EQUIPMENT HIRE CHARGES </t>
  </si>
  <si>
    <t>EQUIPMENT REPAIRS</t>
  </si>
  <si>
    <t xml:space="preserve">Total  EQUIPMENT REPAIRS </t>
  </si>
  <si>
    <t xml:space="preserve">Total  GAS </t>
  </si>
  <si>
    <t xml:space="preserve">Total  POWER </t>
  </si>
  <si>
    <t>REPAIRS AND MAINTENANCE</t>
  </si>
  <si>
    <t>11MR</t>
  </si>
  <si>
    <t>ISO Factory</t>
  </si>
  <si>
    <t>11MRCO00</t>
  </si>
  <si>
    <t>MR Common</t>
  </si>
  <si>
    <t>12HAGM00</t>
  </si>
  <si>
    <t>General Manager_HO</t>
  </si>
  <si>
    <t xml:space="preserve">Total  REPAIRS AND MAINTENANCE </t>
  </si>
  <si>
    <t>SEWAGE WATER CHARGE</t>
  </si>
  <si>
    <t xml:space="preserve">Total  SEWAGE WATER CHARGE </t>
  </si>
  <si>
    <t>SPARES CONSUMED</t>
  </si>
  <si>
    <t xml:space="preserve">Total  SPARES CONSUMED </t>
  </si>
  <si>
    <t>WATER</t>
  </si>
  <si>
    <t xml:space="preserve">Total  WATER </t>
  </si>
  <si>
    <t xml:space="preserve">Total  MANUFACTURING EXPENSES </t>
  </si>
  <si>
    <t>Grand Total</t>
  </si>
  <si>
    <t>Tran_date</t>
  </si>
  <si>
    <t>AccountName</t>
  </si>
  <si>
    <t>GroupCode</t>
  </si>
  <si>
    <t>GroupName</t>
  </si>
  <si>
    <t>Cost Centre Code</t>
  </si>
  <si>
    <t>Cost Centre Name</t>
  </si>
  <si>
    <t>OHAMT</t>
  </si>
  <si>
    <t>GAS_C</t>
  </si>
  <si>
    <t>TO Be Uploaded in Access</t>
  </si>
  <si>
    <t>Cost Pool CODE</t>
  </si>
  <si>
    <t>Cost Pool Description</t>
  </si>
  <si>
    <t>Overhead_EXP</t>
  </si>
  <si>
    <t>Overhead_NM</t>
  </si>
  <si>
    <t>PRIM_CODE</t>
  </si>
  <si>
    <t>ACL</t>
  </si>
  <si>
    <t>14</t>
  </si>
  <si>
    <t>ACL Common</t>
  </si>
  <si>
    <t>DIL</t>
  </si>
  <si>
    <t>Direct Labor</t>
  </si>
  <si>
    <t>ACL CommonDIL</t>
  </si>
  <si>
    <t>CNS</t>
  </si>
  <si>
    <t>Consumables and Spares</t>
  </si>
  <si>
    <t>ACL CommonCNS</t>
  </si>
  <si>
    <t>REP</t>
  </si>
  <si>
    <t>Repairs</t>
  </si>
  <si>
    <t>ACL CommonREP</t>
  </si>
  <si>
    <t>10</t>
  </si>
  <si>
    <t>DEP</t>
  </si>
  <si>
    <t>ACL 1DEP</t>
  </si>
  <si>
    <t>ACL 1DIL</t>
  </si>
  <si>
    <t>11</t>
  </si>
  <si>
    <t>ACL 2CNS</t>
  </si>
  <si>
    <t>ACL 2DEP</t>
  </si>
  <si>
    <t>ACL 1CNS</t>
  </si>
  <si>
    <t>ACL 1REP</t>
  </si>
  <si>
    <t>ACL 2REP</t>
  </si>
  <si>
    <t>GAV</t>
  </si>
  <si>
    <t>Gas_V</t>
  </si>
  <si>
    <t>ACL 1GAV</t>
  </si>
  <si>
    <t>POW</t>
  </si>
  <si>
    <t>ACL 1POW</t>
  </si>
  <si>
    <t>ACL 2GAV</t>
  </si>
  <si>
    <t>ACL 2POW</t>
  </si>
  <si>
    <t>ACL CommonDEP</t>
  </si>
  <si>
    <t>08</t>
  </si>
  <si>
    <t>Line 4CNS</t>
  </si>
  <si>
    <t>07</t>
  </si>
  <si>
    <t>Line 3CNS</t>
  </si>
  <si>
    <t>Forming CommonDIL</t>
  </si>
  <si>
    <t>Forming CommonCNS</t>
  </si>
  <si>
    <t>Forming CommonDEP</t>
  </si>
  <si>
    <t>Forming CommonREP</t>
  </si>
  <si>
    <t>Line 1CNS</t>
  </si>
  <si>
    <t>06</t>
  </si>
  <si>
    <t>Line 2CNS</t>
  </si>
  <si>
    <t>Line 2REP</t>
  </si>
  <si>
    <t>09</t>
  </si>
  <si>
    <t>Line 5CNS</t>
  </si>
  <si>
    <t>13</t>
  </si>
  <si>
    <t>Services</t>
  </si>
  <si>
    <t>ServicesCNS</t>
  </si>
  <si>
    <t>Line 1DEP</t>
  </si>
  <si>
    <t>Line 3DEP</t>
  </si>
  <si>
    <t>Line 3REP</t>
  </si>
  <si>
    <t>Line 4DEP</t>
  </si>
  <si>
    <t>Line 5REP</t>
  </si>
  <si>
    <t>12</t>
  </si>
  <si>
    <t>Utilities</t>
  </si>
  <si>
    <t>UtilitiesCNS</t>
  </si>
  <si>
    <t>ServicesDIL</t>
  </si>
  <si>
    <t>ServicesDEP</t>
  </si>
  <si>
    <t>REN</t>
  </si>
  <si>
    <t>ServicesREN</t>
  </si>
  <si>
    <t>ServicesREP</t>
  </si>
  <si>
    <t>WAT</t>
  </si>
  <si>
    <t>ServicesWAT</t>
  </si>
  <si>
    <t>ServicesGAV</t>
  </si>
  <si>
    <t>GAF</t>
  </si>
  <si>
    <t>Gas_F</t>
  </si>
  <si>
    <t>ServicesGAF</t>
  </si>
  <si>
    <t>ServicesPOW</t>
  </si>
  <si>
    <t>Line 4REP</t>
  </si>
  <si>
    <t>Line 1REP</t>
  </si>
  <si>
    <t>Glass CommonCNS</t>
  </si>
  <si>
    <t>Glass CommonDEP</t>
  </si>
  <si>
    <t>Glass CommonREP</t>
  </si>
  <si>
    <t>Glass CommonDIL</t>
  </si>
  <si>
    <t>Furnace 1CNS</t>
  </si>
  <si>
    <t>Furnace 1DEP</t>
  </si>
  <si>
    <t>Furnace 1REP</t>
  </si>
  <si>
    <t>Furnace 2CNS</t>
  </si>
  <si>
    <t>Furnace 2DEP</t>
  </si>
  <si>
    <t>UtilitiesDEP</t>
  </si>
  <si>
    <t>UtilitiesDIL</t>
  </si>
  <si>
    <t>UtilitiesREP</t>
  </si>
  <si>
    <t>16</t>
  </si>
  <si>
    <t>Factory CommonDIL</t>
  </si>
  <si>
    <t>Factory CommonCNS</t>
  </si>
  <si>
    <t>Factory CommonDEP</t>
  </si>
  <si>
    <t>Factory CommonREP</t>
  </si>
  <si>
    <t>15</t>
  </si>
  <si>
    <t>StoresDIL</t>
  </si>
  <si>
    <t>StoresCNS</t>
  </si>
  <si>
    <t>StoresDEP</t>
  </si>
  <si>
    <t>StoresREP</t>
  </si>
  <si>
    <t>17</t>
  </si>
  <si>
    <t>Headoffice Common</t>
  </si>
  <si>
    <t>Headoffice CommonCNS</t>
  </si>
  <si>
    <t>Headoffice CommonDEP</t>
  </si>
  <si>
    <t>Headoffice CommonDIL</t>
  </si>
  <si>
    <t>Headoffice CommonREP</t>
  </si>
  <si>
    <t>3,707,969.23</t>
  </si>
  <si>
    <t>OH_CODE</t>
  </si>
  <si>
    <t>Overhead_CAT</t>
  </si>
  <si>
    <t>Amount</t>
  </si>
  <si>
    <t>Allocation Basis</t>
  </si>
  <si>
    <t>Basis_qty</t>
  </si>
  <si>
    <t>Basis_RATE</t>
  </si>
  <si>
    <t>TOT_MFG_OH</t>
  </si>
  <si>
    <t>TOT_ACL_OH</t>
  </si>
  <si>
    <t>MFG_FUR</t>
  </si>
  <si>
    <t>Direct</t>
  </si>
  <si>
    <t>LINES</t>
  </si>
  <si>
    <t>Cavities</t>
  </si>
  <si>
    <t>UTI_FUR</t>
  </si>
  <si>
    <t>PULL PDAY</t>
  </si>
  <si>
    <t>3707968.942</t>
  </si>
  <si>
    <t>LINE_CODE</t>
  </si>
  <si>
    <t>Line Desc</t>
  </si>
  <si>
    <t>Line Id</t>
  </si>
  <si>
    <t>Line Speed</t>
  </si>
  <si>
    <t>Furnace</t>
  </si>
  <si>
    <t>ALLOC_RATE_MIN</t>
  </si>
  <si>
    <t>L_CODE</t>
  </si>
  <si>
    <t>TOT_TIME_MIN</t>
  </si>
  <si>
    <t>PULL_DAY</t>
  </si>
  <si>
    <t>1B</t>
  </si>
  <si>
    <t>L-1</t>
  </si>
  <si>
    <t>1C</t>
  </si>
  <si>
    <t>L-2</t>
  </si>
  <si>
    <t>1A</t>
  </si>
  <si>
    <t>L-3</t>
  </si>
  <si>
    <t>2A</t>
  </si>
  <si>
    <t>L-4</t>
  </si>
  <si>
    <t>2B</t>
  </si>
  <si>
    <t>L-5</t>
  </si>
  <si>
    <t>P1</t>
  </si>
  <si>
    <t>P-1</t>
  </si>
  <si>
    <t>MFG_ACL</t>
  </si>
  <si>
    <t>P2</t>
  </si>
  <si>
    <t>P-2</t>
  </si>
  <si>
    <t>Main Cost Centre</t>
  </si>
  <si>
    <t>Sub_Cost I</t>
  </si>
  <si>
    <t>Abbreviation I</t>
  </si>
  <si>
    <t>Sub_Cost II</t>
  </si>
  <si>
    <t>Abbreviation II</t>
  </si>
  <si>
    <t>CO</t>
  </si>
  <si>
    <t>Factory</t>
  </si>
  <si>
    <t>AC</t>
  </si>
  <si>
    <t>CO00</t>
  </si>
  <si>
    <t>CO01</t>
  </si>
  <si>
    <t>CO02</t>
  </si>
  <si>
    <t>DL01</t>
  </si>
  <si>
    <t>DL02</t>
  </si>
  <si>
    <t>DP01</t>
  </si>
  <si>
    <t>DP02</t>
  </si>
  <si>
    <t>PA01</t>
  </si>
  <si>
    <t>11ACPA01</t>
  </si>
  <si>
    <t>PA02</t>
  </si>
  <si>
    <t>PR01</t>
  </si>
  <si>
    <t>PR02</t>
  </si>
  <si>
    <t>SC01</t>
  </si>
  <si>
    <t>11ACSC01</t>
  </si>
  <si>
    <t>SC02</t>
  </si>
  <si>
    <t>SL01</t>
  </si>
  <si>
    <t>CI</t>
  </si>
  <si>
    <t>BT01</t>
  </si>
  <si>
    <t>Bottle Trans 02</t>
  </si>
  <si>
    <t>BT02</t>
  </si>
  <si>
    <t>11CIBT02</t>
  </si>
  <si>
    <t>BT03</t>
  </si>
  <si>
    <t>BT04</t>
  </si>
  <si>
    <t>CO03</t>
  </si>
  <si>
    <t>CO04</t>
  </si>
  <si>
    <t>CO05</t>
  </si>
  <si>
    <t>Delta Cam</t>
  </si>
  <si>
    <t>DC00</t>
  </si>
  <si>
    <t>11CIDC00</t>
  </si>
  <si>
    <t>DC01</t>
  </si>
  <si>
    <t>DC02</t>
  </si>
  <si>
    <t>DC03</t>
  </si>
  <si>
    <t>FL01</t>
  </si>
  <si>
    <t>FL02</t>
  </si>
  <si>
    <t>FL03</t>
  </si>
  <si>
    <t>FL04</t>
  </si>
  <si>
    <t>FLEXINSPECT BC</t>
  </si>
  <si>
    <t>FL05</t>
  </si>
  <si>
    <t>11CIFL05</t>
  </si>
  <si>
    <t>IC00</t>
  </si>
  <si>
    <t>Labelling 01</t>
  </si>
  <si>
    <t>LB01</t>
  </si>
  <si>
    <t>11CILB01</t>
  </si>
  <si>
    <t>Labelling 02</t>
  </si>
  <si>
    <t>LB02</t>
  </si>
  <si>
    <t>11CILB02</t>
  </si>
  <si>
    <t>M401</t>
  </si>
  <si>
    <t>MI01</t>
  </si>
  <si>
    <t>MI02</t>
  </si>
  <si>
    <t>SC03</t>
  </si>
  <si>
    <t>SC04</t>
  </si>
  <si>
    <t>SC05</t>
  </si>
  <si>
    <t>Squeeze Tester 01</t>
  </si>
  <si>
    <t>ST01</t>
  </si>
  <si>
    <t>11CIST01</t>
  </si>
  <si>
    <t>Squeeze Tester 02</t>
  </si>
  <si>
    <t>ST02</t>
  </si>
  <si>
    <t>11CIST02</t>
  </si>
  <si>
    <t>ST03</t>
  </si>
  <si>
    <t>ST04</t>
  </si>
  <si>
    <t>VE01</t>
  </si>
  <si>
    <t>VE02</t>
  </si>
  <si>
    <t>VE03</t>
  </si>
  <si>
    <t>EL</t>
  </si>
  <si>
    <t>FC</t>
  </si>
  <si>
    <t>Common</t>
  </si>
  <si>
    <t>WIP Projects-FC</t>
  </si>
  <si>
    <t>WP00</t>
  </si>
  <si>
    <t>11FCWP00</t>
  </si>
  <si>
    <t>FO</t>
  </si>
  <si>
    <t>AL01</t>
  </si>
  <si>
    <t>AL02</t>
  </si>
  <si>
    <t>AL03</t>
  </si>
  <si>
    <t>AL04</t>
  </si>
  <si>
    <t>AL05</t>
  </si>
  <si>
    <t>Annealing Lehr 06</t>
  </si>
  <si>
    <t>AL06</t>
  </si>
  <si>
    <t>11FOAL06</t>
  </si>
  <si>
    <t>FH01</t>
  </si>
  <si>
    <t>FH02</t>
  </si>
  <si>
    <t>FH03</t>
  </si>
  <si>
    <t>FH04</t>
  </si>
  <si>
    <t>Forehearth 05</t>
  </si>
  <si>
    <t>FH05</t>
  </si>
  <si>
    <t>11FOFH05</t>
  </si>
  <si>
    <t>Hot End Coating 01</t>
  </si>
  <si>
    <t>HC01</t>
  </si>
  <si>
    <t>11FOHC01</t>
  </si>
  <si>
    <t>Hot End Coating 02</t>
  </si>
  <si>
    <t>HC02</t>
  </si>
  <si>
    <t>11FOHC02</t>
  </si>
  <si>
    <t>Hot End Coating 03</t>
  </si>
  <si>
    <t>HC03</t>
  </si>
  <si>
    <t>11FOHC03</t>
  </si>
  <si>
    <t>Hot End Coating 04</t>
  </si>
  <si>
    <t>HC04</t>
  </si>
  <si>
    <t>11FOHC04</t>
  </si>
  <si>
    <t>HC05</t>
  </si>
  <si>
    <t>Hot End Coating 06</t>
  </si>
  <si>
    <t>HC06</t>
  </si>
  <si>
    <t>11FOHC06</t>
  </si>
  <si>
    <t>IS01</t>
  </si>
  <si>
    <t>IS02</t>
  </si>
  <si>
    <t>IS03</t>
  </si>
  <si>
    <t>IS04</t>
  </si>
  <si>
    <t>IS05</t>
  </si>
  <si>
    <t>IS06</t>
  </si>
  <si>
    <t>X PAR 01</t>
  </si>
  <si>
    <t>XP01</t>
  </si>
  <si>
    <t>11FOXP01</t>
  </si>
  <si>
    <t>X PAR 02</t>
  </si>
  <si>
    <t>XP02</t>
  </si>
  <si>
    <t>11FOXP02</t>
  </si>
  <si>
    <t>GE</t>
  </si>
  <si>
    <t>GL</t>
  </si>
  <si>
    <t>BP00</t>
  </si>
  <si>
    <t>Nissan 30333 - Guruprasad</t>
  </si>
  <si>
    <t>11GLCO01</t>
  </si>
  <si>
    <t>FU01</t>
  </si>
  <si>
    <t>FU02</t>
  </si>
  <si>
    <t>GM</t>
  </si>
  <si>
    <t>AD01</t>
  </si>
  <si>
    <t>AD02</t>
  </si>
  <si>
    <t>Air Dryer 03</t>
  </si>
  <si>
    <t>AD03</t>
  </si>
  <si>
    <t>11GMAD03</t>
  </si>
  <si>
    <t>Air Dryer 04</t>
  </si>
  <si>
    <t>AD04</t>
  </si>
  <si>
    <t>11GMAD04</t>
  </si>
  <si>
    <t>Air Dryer 05</t>
  </si>
  <si>
    <t>AD05</t>
  </si>
  <si>
    <t>11GMAD05</t>
  </si>
  <si>
    <t>AD06</t>
  </si>
  <si>
    <t>Air Dryer 07</t>
  </si>
  <si>
    <t>AD07</t>
  </si>
  <si>
    <t>11GMAD07</t>
  </si>
  <si>
    <t>Air Dryer 08</t>
  </si>
  <si>
    <t>AD08</t>
  </si>
  <si>
    <t>11GMAD08</t>
  </si>
  <si>
    <t>Air Dryer 09</t>
  </si>
  <si>
    <t>AD09</t>
  </si>
  <si>
    <t>11GMAD09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</si>
  <si>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</si>
  <si>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</si>
  <si>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</si>
  <si>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</si>
  <si>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</si>
  <si>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</si>
  <si>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</si>
  <si>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</si>
  <si>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</si>
  <si>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CT01</t>
  </si>
  <si>
    <t>CT02</t>
  </si>
  <si>
    <t>CT03</t>
  </si>
  <si>
    <t>CT04</t>
  </si>
  <si>
    <t>CT05</t>
  </si>
  <si>
    <t>CT06</t>
  </si>
  <si>
    <t>CT07</t>
  </si>
  <si>
    <t>Cooling Tower 08</t>
  </si>
  <si>
    <t>CT08</t>
  </si>
  <si>
    <t>11GMCT08</t>
  </si>
  <si>
    <t>DM01</t>
  </si>
  <si>
    <t>Generator 01</t>
  </si>
  <si>
    <t>GN01</t>
  </si>
  <si>
    <t>11GMGN01</t>
  </si>
  <si>
    <t>Generator 02</t>
  </si>
  <si>
    <t>GN02</t>
  </si>
  <si>
    <t>11GMGN02</t>
  </si>
  <si>
    <t>GN03</t>
  </si>
  <si>
    <t>Vaccum Pump 01</t>
  </si>
  <si>
    <t>VP01</t>
  </si>
  <si>
    <t>11GMVP01</t>
  </si>
  <si>
    <t>Vaccum Pump 02</t>
  </si>
  <si>
    <t>VP02</t>
  </si>
  <si>
    <t>11GMVP02</t>
  </si>
  <si>
    <t>Vaccum Pump 03</t>
  </si>
  <si>
    <t>VP03</t>
  </si>
  <si>
    <t>11GMVP03</t>
  </si>
  <si>
    <t>Hot End Instru</t>
  </si>
  <si>
    <t>HE</t>
  </si>
  <si>
    <t>HS</t>
  </si>
  <si>
    <t>Honda Civic - MAK 34634B</t>
  </si>
  <si>
    <t>11HSCO01</t>
  </si>
  <si>
    <t>IS</t>
  </si>
  <si>
    <t>LO</t>
  </si>
  <si>
    <t>MH</t>
  </si>
  <si>
    <t>Forklift</t>
  </si>
  <si>
    <t>FL06</t>
  </si>
  <si>
    <t>FL07</t>
  </si>
  <si>
    <t>FL08</t>
  </si>
  <si>
    <t>FL09</t>
  </si>
  <si>
    <t>FL10</t>
  </si>
  <si>
    <t>11MHFL10</t>
  </si>
  <si>
    <t>FL11</t>
  </si>
  <si>
    <t>FL12</t>
  </si>
  <si>
    <t>FL13</t>
  </si>
  <si>
    <t>Rent Forklift 01</t>
  </si>
  <si>
    <t>FL14</t>
  </si>
  <si>
    <t>11MHFL14</t>
  </si>
  <si>
    <t>Rent Forklift 02</t>
  </si>
  <si>
    <t>FL15</t>
  </si>
  <si>
    <t>11MHFL15</t>
  </si>
  <si>
    <t>Rent Forklift 03</t>
  </si>
  <si>
    <t>FL16</t>
  </si>
  <si>
    <t>11MHFL16</t>
  </si>
  <si>
    <t>Rent Forklift 04</t>
  </si>
  <si>
    <t>FL17</t>
  </si>
  <si>
    <t>11MHFL17</t>
  </si>
  <si>
    <t>Rent Forklift 05</t>
  </si>
  <si>
    <t>FL18</t>
  </si>
  <si>
    <t>11MHFL18</t>
  </si>
  <si>
    <t>Rent Forklift 06</t>
  </si>
  <si>
    <t>FL19</t>
  </si>
  <si>
    <t>11MHFL19</t>
  </si>
  <si>
    <t>FL20</t>
  </si>
  <si>
    <t>FL22</t>
  </si>
  <si>
    <t>Rent Forklift 08</t>
  </si>
  <si>
    <t>FL23</t>
  </si>
  <si>
    <t>11MHFL23</t>
  </si>
  <si>
    <t>FL24</t>
  </si>
  <si>
    <t>WL01</t>
  </si>
  <si>
    <t>MR</t>
  </si>
  <si>
    <t>MW</t>
  </si>
  <si>
    <t>General Manager</t>
  </si>
  <si>
    <t>OP</t>
  </si>
  <si>
    <t>PK</t>
  </si>
  <si>
    <t>PA03</t>
  </si>
  <si>
    <t>PA04</t>
  </si>
  <si>
    <t>PA05</t>
  </si>
  <si>
    <t>SW01</t>
  </si>
  <si>
    <t>Shrink wraping 02</t>
  </si>
  <si>
    <t>SW02</t>
  </si>
  <si>
    <t>11PKSW02</t>
  </si>
  <si>
    <t>Tray making Mc</t>
  </si>
  <si>
    <t>TM01</t>
  </si>
  <si>
    <t>11PKTM01</t>
  </si>
  <si>
    <t>PT</t>
  </si>
  <si>
    <t>QA</t>
  </si>
  <si>
    <t>QC</t>
  </si>
  <si>
    <t>LE01</t>
  </si>
  <si>
    <t>Mini Laboratory</t>
  </si>
  <si>
    <t>ML01</t>
  </si>
  <si>
    <t>11QCML01</t>
  </si>
  <si>
    <t>Visual Inspection</t>
  </si>
  <si>
    <t>VI00</t>
  </si>
  <si>
    <t>11QCVI00</t>
  </si>
  <si>
    <t>Stores &amp; Logistics</t>
  </si>
  <si>
    <t>SL</t>
  </si>
  <si>
    <t>Head office</t>
  </si>
  <si>
    <t>CE</t>
  </si>
  <si>
    <t>FA</t>
  </si>
  <si>
    <t>Nissan Tida - FC</t>
  </si>
  <si>
    <t>12FACO01</t>
  </si>
  <si>
    <t>Head office Common</t>
  </si>
  <si>
    <t>HA</t>
  </si>
  <si>
    <t>GM00</t>
  </si>
  <si>
    <t>HR</t>
  </si>
  <si>
    <t>Riyadh-37185F/ 64774A/ 8238DR</t>
  </si>
  <si>
    <t>12HRCO02</t>
  </si>
  <si>
    <t>Riyadh 64774 A</t>
  </si>
  <si>
    <t>12HRCO03</t>
  </si>
  <si>
    <t>Riyadh 8238 DR</t>
  </si>
  <si>
    <t>12HRCO04</t>
  </si>
  <si>
    <t>SE00</t>
  </si>
  <si>
    <t>12HRSE00</t>
  </si>
  <si>
    <t>Sweeping Machine</t>
  </si>
  <si>
    <t>12HRSW01</t>
  </si>
  <si>
    <t>Higer Bus Star 3713 AK</t>
  </si>
  <si>
    <t>12HRVE02</t>
  </si>
  <si>
    <t>Mazda Pickup 4511 YW</t>
  </si>
  <si>
    <t>12HRVE03</t>
  </si>
  <si>
    <t>Mazda 3 Saloon 5078 DD</t>
  </si>
  <si>
    <t>VE04</t>
  </si>
  <si>
    <t>12HRVE04</t>
  </si>
  <si>
    <t>Mazda 3 Saloon 9850 DD</t>
  </si>
  <si>
    <t>VE05</t>
  </si>
  <si>
    <t>12HRVE05</t>
  </si>
  <si>
    <t>Mazda CX 9 8455 CW</t>
  </si>
  <si>
    <t>VE06</t>
  </si>
  <si>
    <t>12HRVE06</t>
  </si>
  <si>
    <t>Hyundai Elantra S 56696 H</t>
  </si>
  <si>
    <t>VE07</t>
  </si>
  <si>
    <t>12HRVE07</t>
  </si>
  <si>
    <t>Lexus GX 460</t>
  </si>
  <si>
    <t>VE08</t>
  </si>
  <si>
    <t>12HRVE08</t>
  </si>
  <si>
    <t>Geely_White 48561/3211HW</t>
  </si>
  <si>
    <t>VE09</t>
  </si>
  <si>
    <t>12HRVE09</t>
  </si>
  <si>
    <t>Geely_Black 24821/7205YW</t>
  </si>
  <si>
    <t>VE10</t>
  </si>
  <si>
    <t>12HRVE10</t>
  </si>
  <si>
    <t>Mazda CX9_2017 AW9078</t>
  </si>
  <si>
    <t>VE11</t>
  </si>
  <si>
    <t>12HRVE11</t>
  </si>
  <si>
    <t>Ashok Leyland bus 8792</t>
  </si>
  <si>
    <t>VE12</t>
  </si>
  <si>
    <t>12HRVE12</t>
  </si>
  <si>
    <t>IA</t>
  </si>
  <si>
    <t>Maxda CX 9 - 94197 - RD</t>
  </si>
  <si>
    <t>12IACO01</t>
  </si>
  <si>
    <t>IT</t>
  </si>
  <si>
    <t>MK</t>
  </si>
  <si>
    <t>Hyundai Santafe - Karthik</t>
  </si>
  <si>
    <t>12MKCO01</t>
  </si>
  <si>
    <t>PC</t>
  </si>
  <si>
    <t>SE</t>
  </si>
  <si>
    <t>CODE</t>
  </si>
  <si>
    <t>Description</t>
  </si>
  <si>
    <t>Status</t>
  </si>
  <si>
    <t>Indirect</t>
  </si>
  <si>
    <t>P_CODE</t>
  </si>
  <si>
    <t>P_DESC</t>
  </si>
  <si>
    <t>ALAMT</t>
  </si>
  <si>
    <t>TMFOH</t>
  </si>
  <si>
    <t>ACL 2DIL</t>
  </si>
  <si>
    <t>Line 1DIL</t>
  </si>
  <si>
    <t>Line 1GAF</t>
  </si>
  <si>
    <t>Line 1GAV</t>
  </si>
  <si>
    <t>Line 1POW</t>
  </si>
  <si>
    <t>Line 1REN</t>
  </si>
  <si>
    <t>Line 1WAT</t>
  </si>
  <si>
    <t>Line 2DEP</t>
  </si>
  <si>
    <t>Line 2DIL</t>
  </si>
  <si>
    <t>Line 2GAF</t>
  </si>
  <si>
    <t>Line 2GAV</t>
  </si>
  <si>
    <t>Line 2POW</t>
  </si>
  <si>
    <t>Line 2REN</t>
  </si>
  <si>
    <t>Line 2WAT</t>
  </si>
  <si>
    <t>Line 3DIL</t>
  </si>
  <si>
    <t>Line 3GAF</t>
  </si>
  <si>
    <t>Line 3GAV</t>
  </si>
  <si>
    <t>Line 3POW</t>
  </si>
  <si>
    <t>Line 3REN</t>
  </si>
  <si>
    <t>Line 3WAT</t>
  </si>
  <si>
    <t>Line 4DIL</t>
  </si>
  <si>
    <t>Line 4GAF</t>
  </si>
  <si>
    <t>Line 4GAV</t>
  </si>
  <si>
    <t>Line 4POW</t>
  </si>
  <si>
    <t>Line 4REN</t>
  </si>
  <si>
    <t>Line 4WAT</t>
  </si>
  <si>
    <t>Line 5DEP</t>
  </si>
  <si>
    <t>Line 5DIL</t>
  </si>
  <si>
    <t>Line 5GAF</t>
  </si>
  <si>
    <t>Line 5GAV</t>
  </si>
  <si>
    <t>Line 5POW</t>
  </si>
  <si>
    <t>Line 5REN</t>
  </si>
  <si>
    <t>Line 5WAT</t>
  </si>
  <si>
    <t>303613.574</t>
  </si>
  <si>
    <t>3404355.368</t>
  </si>
  <si>
    <t>SERV_CODE</t>
  </si>
  <si>
    <t>TOTAMT</t>
  </si>
  <si>
    <t>PALCODE</t>
  </si>
  <si>
    <t>PALDES</t>
  </si>
  <si>
    <t>Basis_Qty</t>
  </si>
  <si>
    <t>BASIS_RATE</t>
  </si>
  <si>
    <t>ALLOC_QTY</t>
  </si>
  <si>
    <t>Printing</t>
  </si>
  <si>
    <t>FULL PLANT</t>
  </si>
  <si>
    <t>Furn 1 - PULL</t>
  </si>
  <si>
    <t>Furnace 1DIL</t>
  </si>
  <si>
    <t>Furn 2 - PULL</t>
  </si>
  <si>
    <t>Furnace 2DIL</t>
  </si>
  <si>
    <t>Furnace 2REP</t>
  </si>
  <si>
    <t>LIN_OH</t>
  </si>
  <si>
    <t>CAS_OH</t>
  </si>
  <si>
    <t>ALLOC_Amount</t>
  </si>
  <si>
    <t>ACL 1MFG_ACL</t>
  </si>
  <si>
    <t>CNSACL 1MFG_ACL</t>
  </si>
  <si>
    <t>DEPACL 1MFG_ACL</t>
  </si>
  <si>
    <t>DILACL 1MFG_ACL</t>
  </si>
  <si>
    <t>GAVACL 1MFG_ACL</t>
  </si>
  <si>
    <t>POWACL 1MFG_ACL</t>
  </si>
  <si>
    <t>REPACL 1MFG_ACL</t>
  </si>
  <si>
    <t>ACL 2MFG_ACL</t>
  </si>
  <si>
    <t>CNSACL 2MFG_ACL</t>
  </si>
  <si>
    <t>DEPACL 2MFG_ACL</t>
  </si>
  <si>
    <t>DILACL 2MFG_ACL</t>
  </si>
  <si>
    <t>GAVACL 2MFG_ACL</t>
  </si>
  <si>
    <t>POWACL 2MFG_ACL</t>
  </si>
  <si>
    <t>REPACL 2MFG_ACL</t>
  </si>
  <si>
    <t>HO</t>
  </si>
  <si>
    <t>ADM_GEN</t>
  </si>
  <si>
    <t>ADM</t>
  </si>
  <si>
    <t>Administration costs</t>
  </si>
  <si>
    <t>HOADM_GEN</t>
  </si>
  <si>
    <t>ADMHOADM_GEN</t>
  </si>
  <si>
    <t>HOADM</t>
  </si>
  <si>
    <t>DEO</t>
  </si>
  <si>
    <t>Depreciation Others</t>
  </si>
  <si>
    <t>DEOHOADM_GEN</t>
  </si>
  <si>
    <t>HODEO</t>
  </si>
  <si>
    <t>FIN</t>
  </si>
  <si>
    <t>Finance Costs</t>
  </si>
  <si>
    <t>FINHOADM_GEN</t>
  </si>
  <si>
    <t>HOFIN</t>
  </si>
  <si>
    <t>IDL</t>
  </si>
  <si>
    <t>IDLHOADM_GEN</t>
  </si>
  <si>
    <t>HOIDL</t>
  </si>
  <si>
    <t>FIN_TOT</t>
  </si>
  <si>
    <t>ODI</t>
  </si>
  <si>
    <t>Overdraft Interest</t>
  </si>
  <si>
    <t>HOFIN_TOT</t>
  </si>
  <si>
    <t>ODIHOFIN_TOT</t>
  </si>
  <si>
    <t>HOODI</t>
  </si>
  <si>
    <t>TLI</t>
  </si>
  <si>
    <t>Term Loan Interest</t>
  </si>
  <si>
    <t>TLIHOFIN_TOT</t>
  </si>
  <si>
    <t>HOTLI</t>
  </si>
  <si>
    <t>Line 1MFG_FUR</t>
  </si>
  <si>
    <t>CNSLine 1MFG_FUR</t>
  </si>
  <si>
    <t>DEPLine 1MFG_FUR</t>
  </si>
  <si>
    <t>DILLine 1MFG_FUR</t>
  </si>
  <si>
    <t>GAFLine 1MFG_FUR</t>
  </si>
  <si>
    <t>Line 1UTI_FUR</t>
  </si>
  <si>
    <t>GAVLine 1UTI_FUR</t>
  </si>
  <si>
    <t>POWLine 1MFG_FUR</t>
  </si>
  <si>
    <t>RENLine 1MFG_FUR</t>
  </si>
  <si>
    <t>REPLine 1MFG_FUR</t>
  </si>
  <si>
    <t>WATLine 1UTI_FUR</t>
  </si>
  <si>
    <t>Line 2MFG_FUR</t>
  </si>
  <si>
    <t>CNSLine 2MFG_FUR</t>
  </si>
  <si>
    <t>DEPLine 2MFG_FUR</t>
  </si>
  <si>
    <t>DILLine 2MFG_FUR</t>
  </si>
  <si>
    <t>GAFLine 2MFG_FUR</t>
  </si>
  <si>
    <t>Line 2UTI_FUR</t>
  </si>
  <si>
    <t>GAVLine 2UTI_FUR</t>
  </si>
  <si>
    <t>POWLine 2MFG_FUR</t>
  </si>
  <si>
    <t>RENLine 2MFG_FUR</t>
  </si>
  <si>
    <t>REPLine 2MFG_FUR</t>
  </si>
  <si>
    <t>WATLine 2UTI_FUR</t>
  </si>
  <si>
    <t>Line 3MFG_FUR</t>
  </si>
  <si>
    <t>CNSLine 3MFG_FUR</t>
  </si>
  <si>
    <t>DEPLine 3MFG_FUR</t>
  </si>
  <si>
    <t>DILLine 3MFG_FUR</t>
  </si>
  <si>
    <t>GAFLine 3MFG_FUR</t>
  </si>
  <si>
    <t>Line 3UTI_FUR</t>
  </si>
  <si>
    <t>GAVLine 3UTI_FUR</t>
  </si>
  <si>
    <t>POWLine 3MFG_FUR</t>
  </si>
  <si>
    <t>RENLine 3MFG_FUR</t>
  </si>
  <si>
    <t>REPLine 3MFG_FUR</t>
  </si>
  <si>
    <t>WATLine 3UTI_FUR</t>
  </si>
  <si>
    <t>Line 4MFG_FUR</t>
  </si>
  <si>
    <t>CNSLine 4MFG_FUR</t>
  </si>
  <si>
    <t>DEPLine 4MFG_FUR</t>
  </si>
  <si>
    <t>DILLine 4MFG_FUR</t>
  </si>
  <si>
    <t>GAFLine 4MFG_FUR</t>
  </si>
  <si>
    <t>Line 4UTI_FUR</t>
  </si>
  <si>
    <t>GAVLine 4UTI_FUR</t>
  </si>
  <si>
    <t>POWLine 4MFG_FUR</t>
  </si>
  <si>
    <t>RENLine 4MFG_FUR</t>
  </si>
  <si>
    <t>REPLine 4MFG_FUR</t>
  </si>
  <si>
    <t>WATLine 4UTI_FUR</t>
  </si>
  <si>
    <t>Line 5MFG_FUR</t>
  </si>
  <si>
    <t>CNSLine 5MFG_FUR</t>
  </si>
  <si>
    <t>DEPLine 5MFG_FUR</t>
  </si>
  <si>
    <t>DILLine 5MFG_FUR</t>
  </si>
  <si>
    <t>GAFLine 5MFG_FUR</t>
  </si>
  <si>
    <t>Line 5UTI_FUR</t>
  </si>
  <si>
    <t>GAVLine 5UTI_FUR</t>
  </si>
  <si>
    <t>POWLine 5MFG_FUR</t>
  </si>
  <si>
    <t>RENLine 5MFG_FUR</t>
  </si>
  <si>
    <t>REPLine 5MFG_FUR</t>
  </si>
  <si>
    <t>WATLine 5UTI_FUR</t>
  </si>
  <si>
    <t>Remarks</t>
  </si>
  <si>
    <t>All ACL common to be split equally between ACL1 and ACL2</t>
  </si>
  <si>
    <t xml:space="preserve">All Factory Common Overheads to be split between 5 Lines and 2 ACL lines total 7 </t>
  </si>
  <si>
    <t>All Forming Common to be allocated between individual forming lines ( 5 lines ) in the ratio of Cavities</t>
  </si>
  <si>
    <t>USE split to divide the ACL Overheads</t>
  </si>
  <si>
    <t>Furnace 1 overheads to be split between Line 1 line 2 and Line 3 in the proportion of standard pull per day</t>
  </si>
  <si>
    <t xml:space="preserve">Furnace 2 overheads to be allocated between Line 4 and Line 5 in proportion of their Pull per day </t>
  </si>
  <si>
    <t>Glass Common Overheads to be allocated between all 5 lines in proportion to their pull per day</t>
  </si>
  <si>
    <t>Head office overheads to be allocated to all 5 lines plus 2 ACL lines equally</t>
  </si>
  <si>
    <t>For services cost centre Power cost to be allocated to lines in ratio of cavities</t>
  </si>
  <si>
    <r>
      <t xml:space="preserve">For services cost centre </t>
    </r>
    <r>
      <rPr>
        <b/>
        <sz val="12"/>
        <color theme="1"/>
        <rFont val="Times New Roman"/>
        <family val="1"/>
      </rPr>
      <t>water costs and Variable Gas cost</t>
    </r>
    <r>
      <rPr>
        <sz val="12"/>
        <color theme="1"/>
        <rFont val="Times New Roman"/>
        <family val="1"/>
      </rPr>
      <t xml:space="preserve">   to be allocated to lines in ratio of pull per day </t>
    </r>
  </si>
  <si>
    <r>
      <t>Services cost centre</t>
    </r>
    <r>
      <rPr>
        <b/>
        <sz val="12"/>
        <color theme="1"/>
        <rFont val="Times New Roman"/>
        <family val="1"/>
      </rPr>
      <t xml:space="preserve"> Lease rental cost </t>
    </r>
    <r>
      <rPr>
        <sz val="12"/>
        <color theme="1"/>
        <rFont val="Times New Roman"/>
        <family val="1"/>
      </rPr>
      <t>to be distributed equally in all 5 lines</t>
    </r>
  </si>
  <si>
    <r>
      <t>Services cost centre</t>
    </r>
    <r>
      <rPr>
        <b/>
        <sz val="12"/>
        <color theme="1"/>
        <rFont val="Times New Roman"/>
        <family val="1"/>
      </rPr>
      <t xml:space="preserve"> Fixed Gas cost consumables and spares Depreciation Direct labor and Repairs  </t>
    </r>
    <r>
      <rPr>
        <sz val="12"/>
        <color theme="1"/>
        <rFont val="Times New Roman"/>
        <family val="1"/>
      </rPr>
      <t>to be allocated to all 5 lines in proportion to the number of cavities</t>
    </r>
  </si>
  <si>
    <r>
      <t xml:space="preserve">All </t>
    </r>
    <r>
      <rPr>
        <b/>
        <sz val="14"/>
        <color theme="1"/>
        <rFont val="Times New Roman"/>
        <family val="1"/>
      </rPr>
      <t>Stores cost centre overheads</t>
    </r>
    <r>
      <rPr>
        <sz val="14"/>
        <color theme="1"/>
        <rFont val="Times New Roman"/>
        <family val="1"/>
      </rPr>
      <t xml:space="preserve"> to be allocated to all lines in proportion of their pull per day</t>
    </r>
  </si>
  <si>
    <r>
      <t xml:space="preserve">All </t>
    </r>
    <r>
      <rPr>
        <b/>
        <sz val="14"/>
        <color theme="1"/>
        <rFont val="Times New Roman"/>
        <family val="1"/>
      </rPr>
      <t>Utilities cost centre overheads</t>
    </r>
    <r>
      <rPr>
        <sz val="14"/>
        <color theme="1"/>
        <rFont val="Times New Roman"/>
        <family val="1"/>
      </rPr>
      <t xml:space="preserve"> to be allocated to all lines in the proporting of cavities </t>
    </r>
  </si>
  <si>
    <t>DAYS</t>
  </si>
  <si>
    <t>Minutes</t>
  </si>
  <si>
    <t>PULL</t>
  </si>
  <si>
    <t>Sections</t>
  </si>
  <si>
    <t xml:space="preserve">  Profit And Loss Schedule</t>
  </si>
  <si>
    <t xml:space="preserve">Date -  01/01/2022  to  31/08/2022 </t>
  </si>
  <si>
    <t>Particulars</t>
  </si>
  <si>
    <t>Sche.No</t>
  </si>
  <si>
    <t>Closing Balance</t>
  </si>
  <si>
    <t>GROSS REVENUE</t>
  </si>
  <si>
    <t>1</t>
  </si>
  <si>
    <t>Sales Of Manufactured Bottles</t>
  </si>
  <si>
    <t>2</t>
  </si>
  <si>
    <t>SALE OF GLASS BOTTLES / JARS</t>
  </si>
  <si>
    <t>SALES RATE DIFFERENCE</t>
  </si>
  <si>
    <t>CUSTOMER INCENTIVE</t>
  </si>
  <si>
    <t>Sales Of Trading Bottles</t>
  </si>
  <si>
    <t>3</t>
  </si>
  <si>
    <t>Sub Total GROSS REVENUE</t>
  </si>
  <si>
    <t>4</t>
  </si>
  <si>
    <t>5</t>
  </si>
  <si>
    <t>COST OF GOODS SOLD</t>
  </si>
  <si>
    <t>6</t>
  </si>
  <si>
    <t>MATERIALS COSTS</t>
  </si>
  <si>
    <t>7</t>
  </si>
  <si>
    <t>Raw Materials Costs</t>
  </si>
  <si>
    <t>8</t>
  </si>
  <si>
    <t>CONSUMPTION/USAGE OF RAW MATERIALS</t>
  </si>
  <si>
    <t>RAW MATERIAL CONSUMED</t>
  </si>
  <si>
    <t>Packing Materials Costs</t>
  </si>
  <si>
    <t>9</t>
  </si>
  <si>
    <t>CONSUMPTION/USAGE OF PACKING MATERIALS</t>
  </si>
  <si>
    <t>PACKING MATERIAL CONSUMED</t>
  </si>
  <si>
    <t>Other Materials Costs</t>
  </si>
  <si>
    <t>CONSUMPTION/USAGE OF OTHER MATERIALS INVENTORY</t>
  </si>
  <si>
    <t>Colors Costs</t>
  </si>
  <si>
    <t>ARTWORK EXPENSES</t>
  </si>
  <si>
    <t>CONSUMPTION/USAGE OF COLORS</t>
  </si>
  <si>
    <t>Coating Materials Costs</t>
  </si>
  <si>
    <t>Labels Costs</t>
  </si>
  <si>
    <t>Sub Total MATERIALS COSTS</t>
  </si>
  <si>
    <t>SPARES &amp; CONSUMABLES</t>
  </si>
  <si>
    <t>Spares Costs</t>
  </si>
  <si>
    <t>Consumables Costs</t>
  </si>
  <si>
    <t>18</t>
  </si>
  <si>
    <t>Tools Costs</t>
  </si>
  <si>
    <t>19</t>
  </si>
  <si>
    <t>Sub Total SPARES &amp; CONSUMABLES</t>
  </si>
  <si>
    <t>20</t>
  </si>
  <si>
    <t>21</t>
  </si>
  <si>
    <t>UTILITIES COSTS</t>
  </si>
  <si>
    <t>22</t>
  </si>
  <si>
    <t>Power Costs</t>
  </si>
  <si>
    <t>23</t>
  </si>
  <si>
    <t>Water Costs</t>
  </si>
  <si>
    <t>24</t>
  </si>
  <si>
    <t>Gas Consumption</t>
  </si>
  <si>
    <t>25</t>
  </si>
  <si>
    <t>Sub Total UTILITIES COSTS</t>
  </si>
  <si>
    <t>26</t>
  </si>
  <si>
    <t>27</t>
  </si>
  <si>
    <t>MANUFACTURING COSTS</t>
  </si>
  <si>
    <t>28</t>
  </si>
  <si>
    <t>Repairs &amp; Maintenance</t>
  </si>
  <si>
    <t>29</t>
  </si>
  <si>
    <t>Fatory Rentals</t>
  </si>
  <si>
    <t>30</t>
  </si>
  <si>
    <t>31</t>
  </si>
  <si>
    <t>AIR PASSAGE - DIRECT (TICKET PAID BY CO.)</t>
  </si>
  <si>
    <t>JOB SECURITY SYSTEM-COMPANY-DIRECT</t>
  </si>
  <si>
    <t>Outsourced Materials Costs</t>
  </si>
  <si>
    <t>32</t>
  </si>
  <si>
    <t>Sub Total MANUFACTURING COSTS</t>
  </si>
  <si>
    <t>107</t>
  </si>
  <si>
    <t>106</t>
  </si>
  <si>
    <t>Other Manufacturing Expenses</t>
  </si>
  <si>
    <t>95</t>
  </si>
  <si>
    <t>Tooling Expenses</t>
  </si>
  <si>
    <t>96</t>
  </si>
  <si>
    <t>Oil Expenses</t>
  </si>
  <si>
    <t>97</t>
  </si>
  <si>
    <t>Lease Rent - Building</t>
  </si>
  <si>
    <t>98</t>
  </si>
  <si>
    <t>Inventory Provision</t>
  </si>
  <si>
    <t>99</t>
  </si>
  <si>
    <t>INVENTORY PROVISION</t>
  </si>
  <si>
    <t>Mould Design Expenses</t>
  </si>
  <si>
    <t>100</t>
  </si>
  <si>
    <t>33</t>
  </si>
  <si>
    <t>34</t>
  </si>
  <si>
    <t>INCREASE/DECREASE IN INVENTORY</t>
  </si>
  <si>
    <t>41</t>
  </si>
  <si>
    <t>Inc/Dec Finished Goods</t>
  </si>
  <si>
    <t>42</t>
  </si>
  <si>
    <t>INC / DEC IN STOCK</t>
  </si>
  <si>
    <t>INC / DEC IN WIP STOCK</t>
  </si>
  <si>
    <t>Inc/Dec Heldware</t>
  </si>
  <si>
    <t>43</t>
  </si>
  <si>
    <t>INC / DEC IN HELDWARE STOCK</t>
  </si>
  <si>
    <t>Inc/Dec Trading Bottles</t>
  </si>
  <si>
    <t>89</t>
  </si>
  <si>
    <t>Sub Total INCREASE/DECREASE IN INVENTORY</t>
  </si>
  <si>
    <t>44</t>
  </si>
  <si>
    <t>45</t>
  </si>
  <si>
    <t>46</t>
  </si>
  <si>
    <t>47</t>
  </si>
  <si>
    <t>DEPRECIATION FACTORY</t>
  </si>
  <si>
    <t>35</t>
  </si>
  <si>
    <t>Plant &amp; Machinery</t>
  </si>
  <si>
    <t>36</t>
  </si>
  <si>
    <t>Depreciation - Plant &amp; Machinery</t>
  </si>
  <si>
    <t>101</t>
  </si>
  <si>
    <t>Depreciation - Moulds</t>
  </si>
  <si>
    <t>102</t>
  </si>
  <si>
    <t>DEPRECIATION -  MOULDS</t>
  </si>
  <si>
    <t>Depreciation - Mould Accessories</t>
  </si>
  <si>
    <t>103</t>
  </si>
  <si>
    <t>DEPRECIATION -  MOULD ACCESSORIES</t>
  </si>
  <si>
    <t>Sub Total Plant &amp; Machinery</t>
  </si>
  <si>
    <t>104</t>
  </si>
  <si>
    <t>105</t>
  </si>
  <si>
    <t>Building</t>
  </si>
  <si>
    <t>37</t>
  </si>
  <si>
    <t>Accelerated Depreciation</t>
  </si>
  <si>
    <t>38</t>
  </si>
  <si>
    <t>Sub Total DEPRECIATION FACTORY</t>
  </si>
  <si>
    <t>39</t>
  </si>
  <si>
    <t>40</t>
  </si>
  <si>
    <t>GROSS PROFIT</t>
  </si>
  <si>
    <t>48</t>
  </si>
  <si>
    <t>49</t>
  </si>
  <si>
    <t>ADMINISTRATIVE EXPENSES</t>
  </si>
  <si>
    <t>50</t>
  </si>
  <si>
    <t>Indirect Manpower Costs</t>
  </si>
  <si>
    <t>51</t>
  </si>
  <si>
    <t>CASUAL LABOUR WAGES - INDIRECT</t>
  </si>
  <si>
    <t>CANTEEN EXPENSES</t>
  </si>
  <si>
    <t>MEDICAL EXPENSES</t>
  </si>
  <si>
    <t>STAFF TRAINING EXPENSES</t>
  </si>
  <si>
    <t>JOB SECURITY SYSTEM-COMPANY-INDIRECT</t>
  </si>
  <si>
    <t>LEAVE SALARY -INDIRECT</t>
  </si>
  <si>
    <t>JOINING EXPENSES</t>
  </si>
  <si>
    <t>SALARY &amp; WAGES - INDIRECT</t>
  </si>
  <si>
    <t>SOCIAL INSURANCE - COMPANY -INDIRECT</t>
  </si>
  <si>
    <t>GRATUITY - INDIRECT</t>
  </si>
  <si>
    <t>VISA MEDICAL EXPENSES</t>
  </si>
  <si>
    <t>TERMINAL PASSAGE</t>
  </si>
  <si>
    <t>OVERTIME EXPENSE - INDIRECT</t>
  </si>
  <si>
    <t>LABOUR CARD RENEWAL CHARGES</t>
  </si>
  <si>
    <t>ELECTRICITY &amp; WATER EXP FOR CEO</t>
  </si>
  <si>
    <t>COVID 19 EXPENSES</t>
  </si>
  <si>
    <t>ANNUAL AIR PASSAGE - INDIRECT</t>
  </si>
  <si>
    <t>STAFF WELFARE</t>
  </si>
  <si>
    <t>General Administration Expenses</t>
  </si>
  <si>
    <t>52</t>
  </si>
  <si>
    <t>PETROL EXPENSES</t>
  </si>
  <si>
    <t>WITHHOLDING TAX EXPENSES</t>
  </si>
  <si>
    <t>VEHICLE REPAIRS &amp; MAINTENANCE</t>
  </si>
  <si>
    <t>REPAIRS AND MAINTENANCE- HO</t>
  </si>
  <si>
    <t>MATERIAL TESTING EXPENSES</t>
  </si>
  <si>
    <t>PENALTIES</t>
  </si>
  <si>
    <t>LEGAL &amp; DOCUMENTATION EXPENSES</t>
  </si>
  <si>
    <t>TELEPHONE EXPENSES</t>
  </si>
  <si>
    <t>LISTING FEES</t>
  </si>
  <si>
    <t>WASTE WATER DISPOSAL AT PLANT</t>
  </si>
  <si>
    <t>HOTEL EXPENSES</t>
  </si>
  <si>
    <t>INSURANCE</t>
  </si>
  <si>
    <t>CONSULTANCY FEES</t>
  </si>
  <si>
    <t>AUDIT FEES AND OUT OF POCKET EXPENSES</t>
  </si>
  <si>
    <t>LUNCH EXPENSES</t>
  </si>
  <si>
    <t>ROUND OFF</t>
  </si>
  <si>
    <t>VEHICLE REGISTRATION EXPENSES</t>
  </si>
  <si>
    <t>MEMERSHIP &amp; SUBSCRIPTION FEES</t>
  </si>
  <si>
    <t>COMPUTER SOFTWARE EXPENSES</t>
  </si>
  <si>
    <t>PRINTING AND STATIONERY</t>
  </si>
  <si>
    <t>VISAS &amp; PERMITS</t>
  </si>
  <si>
    <t>PUBLICATION EXPENSES</t>
  </si>
  <si>
    <t>COMPUTER HARDWARE EXPENSES</t>
  </si>
  <si>
    <t>SITTING FEES</t>
  </si>
  <si>
    <t>COURIER EXPENSES</t>
  </si>
  <si>
    <t>VEHICLE PARKING CHARGES</t>
  </si>
  <si>
    <t>TRAVELLING EXPENSES -FOREIGN</t>
  </si>
  <si>
    <t>CONVEYANCE - LOCAL</t>
  </si>
  <si>
    <t>INTERNAL AUDIT EXPENSES</t>
  </si>
  <si>
    <t>TYPING CHARGES</t>
  </si>
  <si>
    <t>53</t>
  </si>
  <si>
    <t>DEPRECIATION - VEHICLES</t>
  </si>
  <si>
    <t>DEPRECIATION - FURNITURE &amp; FIXTURES (OFFICE)</t>
  </si>
  <si>
    <t>DEPRECIATION - OFFICE EQUIPMENTS</t>
  </si>
  <si>
    <t>DEPRECIATION - FURNITURE &amp; FIXTURES (HSG)</t>
  </si>
  <si>
    <t>DEPRECIATION - COMPUTERS</t>
  </si>
  <si>
    <t>Sub Total 'ADMINISTRATIVE EXPENSES</t>
  </si>
  <si>
    <t>55</t>
  </si>
  <si>
    <t>56</t>
  </si>
  <si>
    <t>SELLING &amp; DISTRIBUTION EXPENSES</t>
  </si>
  <si>
    <t>57</t>
  </si>
  <si>
    <t>Discounts &amp; Inentives</t>
  </si>
  <si>
    <t>58</t>
  </si>
  <si>
    <t>Sales Travelling Costs</t>
  </si>
  <si>
    <t>59</t>
  </si>
  <si>
    <t>Provisions &amp; Bad Debts</t>
  </si>
  <si>
    <t>60</t>
  </si>
  <si>
    <t>Freight Outward</t>
  </si>
  <si>
    <t>61</t>
  </si>
  <si>
    <t>FREIGHT OUTWARD</t>
  </si>
  <si>
    <t>Sales Commission</t>
  </si>
  <si>
    <t>93</t>
  </si>
  <si>
    <t>SALES COMMISSION FOR USINE LAVELUXE LEBANON</t>
  </si>
  <si>
    <t>SALES COMMISSION FOR PEPSI PHILIPPINES</t>
  </si>
  <si>
    <t>SALES COMMISSION</t>
  </si>
  <si>
    <t>SALES COMMISSION FOR PINE HILL ARABIA</t>
  </si>
  <si>
    <t>Other selling expenses</t>
  </si>
  <si>
    <t>94</t>
  </si>
  <si>
    <t>LOADING EXPENSES (OUT SOURCED)</t>
  </si>
  <si>
    <t>INSURANCE FOR RECEIVABLES</t>
  </si>
  <si>
    <t>LEGALISATION OF SALES DOCUMENTS</t>
  </si>
  <si>
    <t>Sub Total SELLING &amp; DISTRIBUTION EXPENSES</t>
  </si>
  <si>
    <t>62</t>
  </si>
  <si>
    <t>63</t>
  </si>
  <si>
    <t>FINANCE COST</t>
  </si>
  <si>
    <t>64</t>
  </si>
  <si>
    <t>Interest Costs</t>
  </si>
  <si>
    <t>65</t>
  </si>
  <si>
    <t>INTEREST ON BILL DISCOUNTING</t>
  </si>
  <si>
    <t>INTEREST ON LTR</t>
  </si>
  <si>
    <t>INTEREST ON BANK MUSCAT SHORT TERM LOAN</t>
  </si>
  <si>
    <t>INTEREST ON OIF TERM LOAN</t>
  </si>
  <si>
    <t>INTEREST ON OVERDRAFT</t>
  </si>
  <si>
    <t>Bank Charges</t>
  </si>
  <si>
    <t>66</t>
  </si>
  <si>
    <t>BANK CHARGES</t>
  </si>
  <si>
    <t>STL Interest Costs</t>
  </si>
  <si>
    <t>67</t>
  </si>
  <si>
    <t>INTEREST ON BANK MUSCAT TERM LOAN</t>
  </si>
  <si>
    <t>Sub Total FINANCE COST</t>
  </si>
  <si>
    <t>68</t>
  </si>
  <si>
    <t>69</t>
  </si>
  <si>
    <t>OTHER INCOME</t>
  </si>
  <si>
    <t>70</t>
  </si>
  <si>
    <t>Scrap Sales</t>
  </si>
  <si>
    <t>71</t>
  </si>
  <si>
    <t>SALE OF SCRAP</t>
  </si>
  <si>
    <t>Raw Material Sales</t>
  </si>
  <si>
    <t>72</t>
  </si>
  <si>
    <t>Insurance Claims</t>
  </si>
  <si>
    <t>73</t>
  </si>
  <si>
    <t>Profit on Sale of Fixed Asset</t>
  </si>
  <si>
    <t>90</t>
  </si>
  <si>
    <t>Interest Income</t>
  </si>
  <si>
    <t>91</t>
  </si>
  <si>
    <t>Miscellaneous Income</t>
  </si>
  <si>
    <t>92</t>
  </si>
  <si>
    <t>FOREIGN EXCHANGE GAIN OR LOSS</t>
  </si>
  <si>
    <t>MISCELLANEOUS INCOME</t>
  </si>
  <si>
    <t>Sub Total OTHER INCOME</t>
  </si>
  <si>
    <t>74</t>
  </si>
  <si>
    <t>75</t>
  </si>
  <si>
    <t>NET OPERATING PROFIT</t>
  </si>
  <si>
    <t>76</t>
  </si>
  <si>
    <t>77</t>
  </si>
  <si>
    <t>OTHER NON-OPERATING INCOME/EXPENSE</t>
  </si>
  <si>
    <t>78</t>
  </si>
  <si>
    <t>Prior period Income/Expense</t>
  </si>
  <si>
    <t>79</t>
  </si>
  <si>
    <t>Profit /Loss of Sale of Assets</t>
  </si>
  <si>
    <t>80</t>
  </si>
  <si>
    <t>Abnormal Losses/Gains</t>
  </si>
  <si>
    <t>81</t>
  </si>
  <si>
    <t>Sub Total OTHER NON-OPERATING INCOME/EXPENSE</t>
  </si>
  <si>
    <t>82</t>
  </si>
  <si>
    <t>83</t>
  </si>
  <si>
    <t>PROFIT/(LOSS) BEFORE TAX</t>
  </si>
  <si>
    <t>84</t>
  </si>
  <si>
    <t>TAX</t>
  </si>
  <si>
    <t>85</t>
  </si>
  <si>
    <t>TAXATION</t>
  </si>
  <si>
    <t xml:space="preserve">PROFIT AFTER TAX </t>
  </si>
  <si>
    <t>86</t>
  </si>
  <si>
    <t>DIVIDENDS</t>
  </si>
  <si>
    <t>87</t>
  </si>
  <si>
    <t>TRANSFER TO RETAINED EARNINGS</t>
  </si>
  <si>
    <t>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</si>
</sst>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000000_);_(* \(#,##0.0000000\);_(* &quot;-&quot;??_);_(@_)"/>
    <numFmt numFmtId="165" formatCode="#"/>
    <numFmt numFmtId="166" formatCode="#,###.000"/>
    <numFmt numFmtId="167" formatCode="#,##0.000"/>
    <numFmt numFmtId="168" formatCode="_(* #,##0.000_);_(* \(#,##0.000\);_(* &quot;-&quot;??_);_(@_)"/>
    <numFmt numFmtId="169" formatCode="0.00000"/>
    <numFmt numFmtId="170" formatCode="0.000"/>
    <numFmt numFmtId="171" formatCode="0.00000000"/>
    <numFmt numFmtId="172" formatCode="#,###.000;\(#,###.000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8"/>
      <color rgb="FF800000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rgb="FF800000"/>
      <name val="Calibri"/>
      <family val="2"/>
      <scheme val="minor"/>
    </font>
    <font>
      <b/>
      <sz val="8"/>
      <color rgb="FF008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0"/>
      <color rgb="FF0070C0"/>
      <name val="Times New Roman"/>
      <family val="1"/>
    </font>
    <font>
      <sz val="10"/>
      <color theme="9" tint="-0.249977111117893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FF0000"/>
      <name val="Times New Roman"/>
      <family val="1"/>
    </font>
    <font>
      <b/>
      <sz val="8"/>
      <color rgb="FF080000"/>
      <name val="MS Sans Serif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BEFF9"/>
      </left>
      <right style="thin">
        <color rgb="FFDBEFF9"/>
      </right>
      <top style="thin">
        <color rgb="FFDBEFF9"/>
      </top>
      <bottom style="thin">
        <color rgb="FFDBEFF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BEFF9"/>
      </left>
      <right/>
      <top style="thin">
        <color rgb="FFDBEFF9"/>
      </top>
      <bottom style="thin">
        <color rgb="FFDBEFF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DBEFF9"/>
      </right>
      <top style="thin">
        <color rgb="FFDBEFF9"/>
      </top>
      <bottom style="thin">
        <color rgb="FFDBEFF9"/>
      </bottom>
      <diagonal/>
    </border>
    <border>
      <left style="thin">
        <color rgb="FFDBEFF9"/>
      </left>
      <right style="thin">
        <color rgb="FFDBEFF9"/>
      </right>
      <top/>
      <bottom style="thin">
        <color rgb="FFDBEFF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DBEFF9"/>
      </bottom>
      <diagonal/>
    </border>
    <border>
      <left style="thin">
        <color indexed="64"/>
      </left>
      <right style="thin">
        <color indexed="64"/>
      </right>
      <top style="thin">
        <color rgb="FFDBEFF9"/>
      </top>
      <bottom style="thin">
        <color rgb="FFDBEFF9"/>
      </bottom>
      <diagonal/>
    </border>
    <border>
      <left style="thin">
        <color indexed="64"/>
      </left>
      <right style="thin">
        <color indexed="64"/>
      </right>
      <top style="thin">
        <color rgb="FFDBEFF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DBEFF9"/>
      </top>
      <bottom/>
      <diagonal/>
    </border>
  </borders>
  <cellStyleXfs count="3">
    <xf numFmtId="0" fontId="0" fillId="0" borderId="0"/>
    <xf numFmtId="0" fontId="1" fillId="3" borderId="0"/>
    <xf numFmtId="43" fontId="1" fillId="3" borderId="0" applyFont="0" applyFill="0" applyBorder="0" applyAlignment="0" applyProtection="0"/>
  </cellStyleXfs>
  <cellXfs count="108">
    <xf numFmtId="0" fontId="0" fillId="0" borderId="0" xfId="0"/>
    <xf numFmtId="0" fontId="2" fillId="2" borderId="1" xfId="1" applyFont="1" applyFill="1" applyBorder="1" applyAlignment="1" applyProtection="1">
      <alignment horizontal="center" vertical="center"/>
    </xf>
    <xf numFmtId="0" fontId="1" fillId="3" borderId="0" xfId="1"/>
    <xf numFmtId="0" fontId="3" fillId="3" borderId="2" xfId="1" applyFont="1" applyFill="1" applyBorder="1" applyAlignment="1" applyProtection="1">
      <alignment vertical="center" wrapText="1"/>
    </xf>
    <xf numFmtId="0" fontId="0" fillId="3" borderId="0" xfId="1" applyFont="1"/>
    <xf numFmtId="0" fontId="7" fillId="3" borderId="1" xfId="1" applyFont="1" applyBorder="1"/>
    <xf numFmtId="0" fontId="8" fillId="3" borderId="1" xfId="1" applyFont="1" applyBorder="1" applyAlignment="1">
      <alignment horizontal="center"/>
    </xf>
    <xf numFmtId="15" fontId="7" fillId="3" borderId="1" xfId="1" applyNumberFormat="1" applyFont="1" applyBorder="1"/>
    <xf numFmtId="1" fontId="7" fillId="3" borderId="1" xfId="1" applyNumberFormat="1" applyFont="1" applyBorder="1"/>
    <xf numFmtId="49" fontId="9" fillId="3" borderId="1" xfId="1" quotePrefix="1" applyNumberFormat="1" applyFont="1" applyBorder="1" applyAlignment="1">
      <alignment horizontal="left"/>
    </xf>
    <xf numFmtId="165" fontId="9" fillId="3" borderId="1" xfId="1" applyNumberFormat="1" applyFont="1" applyBorder="1" applyAlignment="1">
      <alignment horizontal="right"/>
    </xf>
    <xf numFmtId="0" fontId="1" fillId="3" borderId="0" xfId="1" applyAlignment="1">
      <alignment vertical="center"/>
    </xf>
    <xf numFmtId="37" fontId="1" fillId="3" borderId="0" xfId="1" applyNumberFormat="1"/>
    <xf numFmtId="49" fontId="10" fillId="3" borderId="1" xfId="1" quotePrefix="1" applyNumberFormat="1" applyFont="1" applyBorder="1" applyAlignment="1">
      <alignment horizontal="left"/>
    </xf>
    <xf numFmtId="165" fontId="10" fillId="3" borderId="1" xfId="1" applyNumberFormat="1" applyFont="1" applyBorder="1" applyAlignment="1">
      <alignment horizontal="right"/>
    </xf>
    <xf numFmtId="0" fontId="1" fillId="3" borderId="0" xfId="1" applyFill="1" applyBorder="1"/>
    <xf numFmtId="1" fontId="1" fillId="3" borderId="0" xfId="1" applyNumberFormat="1"/>
    <xf numFmtId="37" fontId="0" fillId="3" borderId="0" xfId="2" applyNumberFormat="1" applyFont="1"/>
    <xf numFmtId="166" fontId="9" fillId="3" borderId="1" xfId="1" applyNumberFormat="1" applyFont="1" applyBorder="1" applyAlignment="1">
      <alignment horizontal="right"/>
    </xf>
    <xf numFmtId="0" fontId="4" fillId="3" borderId="0" xfId="1" applyFont="1"/>
    <xf numFmtId="167" fontId="1" fillId="3" borderId="0" xfId="1" applyNumberFormat="1"/>
    <xf numFmtId="164" fontId="1" fillId="3" borderId="0" xfId="1" applyNumberFormat="1"/>
    <xf numFmtId="0" fontId="5" fillId="3" borderId="0" xfId="1" applyFont="1"/>
    <xf numFmtId="0" fontId="6" fillId="3" borderId="1" xfId="1" applyFont="1" applyBorder="1" applyAlignment="1"/>
    <xf numFmtId="0" fontId="11" fillId="3" borderId="1" xfId="1" applyFont="1" applyBorder="1" applyAlignment="1"/>
    <xf numFmtId="49" fontId="12" fillId="3" borderId="1" xfId="1" quotePrefix="1" applyNumberFormat="1" applyFont="1" applyBorder="1" applyAlignment="1">
      <alignment horizontal="left"/>
    </xf>
    <xf numFmtId="166" fontId="12" fillId="3" borderId="1" xfId="1" applyNumberFormat="1" applyFont="1" applyBorder="1" applyAlignment="1">
      <alignment horizontal="right"/>
    </xf>
    <xf numFmtId="0" fontId="7" fillId="3" borderId="0" xfId="1" applyFont="1"/>
    <xf numFmtId="168" fontId="13" fillId="3" borderId="0" xfId="2" applyNumberFormat="1" applyFont="1"/>
    <xf numFmtId="49" fontId="14" fillId="3" borderId="1" xfId="1" quotePrefix="1" applyNumberFormat="1" applyFont="1" applyBorder="1" applyAlignment="1">
      <alignment horizontal="left"/>
    </xf>
    <xf numFmtId="166" fontId="14" fillId="3" borderId="1" xfId="1" applyNumberFormat="1" applyFont="1" applyBorder="1" applyAlignment="1">
      <alignment horizontal="right"/>
    </xf>
    <xf numFmtId="49" fontId="9" fillId="3" borderId="3" xfId="1" applyNumberFormat="1" applyFont="1" applyFill="1" applyBorder="1" applyAlignment="1">
      <alignment horizontal="left"/>
    </xf>
    <xf numFmtId="49" fontId="15" fillId="3" borderId="1" xfId="1" quotePrefix="1" applyNumberFormat="1" applyFont="1" applyBorder="1" applyAlignment="1">
      <alignment horizontal="left"/>
    </xf>
    <xf numFmtId="166" fontId="15" fillId="3" borderId="1" xfId="1" applyNumberFormat="1" applyFont="1" applyBorder="1" applyAlignment="1">
      <alignment horizontal="right"/>
    </xf>
    <xf numFmtId="166" fontId="10" fillId="3" borderId="1" xfId="1" applyNumberFormat="1" applyFont="1" applyBorder="1" applyAlignment="1">
      <alignment horizontal="right"/>
    </xf>
    <xf numFmtId="0" fontId="16" fillId="2" borderId="1" xfId="1" applyFont="1" applyFill="1" applyBorder="1" applyAlignment="1" applyProtection="1">
      <alignment horizontal="center" vertical="center"/>
    </xf>
    <xf numFmtId="15" fontId="17" fillId="3" borderId="2" xfId="1" applyNumberFormat="1" applyFont="1" applyFill="1" applyBorder="1" applyAlignment="1" applyProtection="1">
      <alignment horizontal="right" vertical="center" wrapText="1"/>
    </xf>
    <xf numFmtId="49" fontId="18" fillId="3" borderId="1" xfId="1" quotePrefix="1" applyNumberFormat="1" applyFont="1" applyBorder="1" applyAlignment="1">
      <alignment horizontal="left"/>
    </xf>
    <xf numFmtId="166" fontId="18" fillId="3" borderId="1" xfId="1" applyNumberFormat="1" applyFont="1" applyBorder="1" applyAlignment="1">
      <alignment horizontal="right"/>
    </xf>
    <xf numFmtId="49" fontId="19" fillId="3" borderId="1" xfId="1" quotePrefix="1" applyNumberFormat="1" applyFont="1" applyBorder="1" applyAlignment="1">
      <alignment horizontal="left"/>
    </xf>
    <xf numFmtId="166" fontId="19" fillId="3" borderId="1" xfId="1" applyNumberFormat="1" applyFont="1" applyBorder="1" applyAlignment="1">
      <alignment horizontal="right"/>
    </xf>
    <xf numFmtId="15" fontId="3" fillId="3" borderId="2" xfId="1" applyNumberFormat="1" applyFont="1" applyFill="1" applyBorder="1" applyAlignment="1" applyProtection="1">
      <alignment horizontal="right" vertical="center" wrapText="1"/>
    </xf>
    <xf numFmtId="4" fontId="3" fillId="3" borderId="2" xfId="1" applyNumberFormat="1" applyFont="1" applyFill="1" applyBorder="1" applyAlignment="1" applyProtection="1">
      <alignment horizontal="right" vertical="center" wrapText="1"/>
    </xf>
    <xf numFmtId="0" fontId="20" fillId="2" borderId="1" xfId="1" applyFont="1" applyFill="1" applyBorder="1" applyAlignment="1" applyProtection="1">
      <alignment horizontal="center" vertical="center"/>
    </xf>
    <xf numFmtId="0" fontId="21" fillId="3" borderId="2" xfId="1" applyFont="1" applyFill="1" applyBorder="1" applyAlignment="1" applyProtection="1">
      <alignment vertical="center" wrapText="1"/>
    </xf>
    <xf numFmtId="0" fontId="21" fillId="3" borderId="2" xfId="1" applyFont="1" applyFill="1" applyBorder="1" applyAlignment="1" applyProtection="1">
      <alignment horizontal="right" vertical="center" wrapText="1"/>
    </xf>
    <xf numFmtId="2" fontId="21" fillId="3" borderId="2" xfId="1" applyNumberFormat="1" applyFont="1" applyFill="1" applyBorder="1" applyAlignment="1" applyProtection="1">
      <alignment horizontal="right" vertical="center" wrapText="1"/>
    </xf>
    <xf numFmtId="0" fontId="21" fillId="3" borderId="4" xfId="1" applyFont="1" applyFill="1" applyBorder="1" applyAlignment="1" applyProtection="1">
      <alignment vertical="center" wrapText="1"/>
    </xf>
    <xf numFmtId="0" fontId="21" fillId="3" borderId="4" xfId="1" applyFont="1" applyFill="1" applyBorder="1" applyAlignment="1" applyProtection="1">
      <alignment horizontal="right" vertical="center" wrapText="1"/>
    </xf>
    <xf numFmtId="2" fontId="22" fillId="3" borderId="2" xfId="1" applyNumberFormat="1" applyFont="1" applyFill="1" applyBorder="1" applyAlignment="1" applyProtection="1">
      <alignment horizontal="right" vertical="center" wrapText="1"/>
    </xf>
    <xf numFmtId="169" fontId="21" fillId="3" borderId="2" xfId="1" applyNumberFormat="1" applyFont="1" applyFill="1" applyBorder="1" applyAlignment="1" applyProtection="1">
      <alignment horizontal="right" vertical="center" wrapText="1"/>
    </xf>
    <xf numFmtId="0" fontId="23" fillId="2" borderId="1" xfId="1" applyFont="1" applyFill="1" applyBorder="1" applyAlignment="1" applyProtection="1">
      <alignment horizontal="center" vertical="center"/>
    </xf>
    <xf numFmtId="0" fontId="24" fillId="3" borderId="2" xfId="1" applyFont="1" applyFill="1" applyBorder="1" applyAlignment="1" applyProtection="1">
      <alignment vertical="center" wrapText="1"/>
    </xf>
    <xf numFmtId="2" fontId="24" fillId="3" borderId="2" xfId="1" applyNumberFormat="1" applyFont="1" applyFill="1" applyBorder="1" applyAlignment="1" applyProtection="1">
      <alignment horizontal="right" vertical="center" wrapText="1"/>
    </xf>
    <xf numFmtId="0" fontId="3" fillId="3" borderId="2" xfId="1" applyFont="1" applyFill="1" applyBorder="1" applyAlignment="1" applyProtection="1">
      <alignment horizontal="right" vertical="center" wrapText="1"/>
    </xf>
    <xf numFmtId="2" fontId="3" fillId="3" borderId="2" xfId="1" applyNumberFormat="1" applyFont="1" applyFill="1" applyBorder="1" applyAlignment="1" applyProtection="1">
      <alignment horizontal="right" vertical="center" wrapText="1"/>
    </xf>
    <xf numFmtId="0" fontId="24" fillId="3" borderId="5" xfId="1" applyFont="1" applyFill="1" applyBorder="1" applyAlignment="1" applyProtection="1">
      <alignment vertical="center" wrapText="1"/>
    </xf>
    <xf numFmtId="0" fontId="24" fillId="3" borderId="8" xfId="1" applyFont="1" applyFill="1" applyBorder="1" applyAlignment="1" applyProtection="1">
      <alignment vertical="center" wrapText="1"/>
    </xf>
    <xf numFmtId="0" fontId="24" fillId="3" borderId="10" xfId="1" applyFont="1" applyFill="1" applyBorder="1" applyAlignment="1" applyProtection="1">
      <alignment vertical="center" wrapText="1"/>
    </xf>
    <xf numFmtId="0" fontId="24" fillId="3" borderId="11" xfId="1" applyFont="1" applyFill="1" applyBorder="1" applyAlignment="1" applyProtection="1">
      <alignment vertical="center" wrapText="1"/>
    </xf>
    <xf numFmtId="0" fontId="24" fillId="3" borderId="12" xfId="1" applyFont="1" applyFill="1" applyBorder="1" applyAlignment="1" applyProtection="1">
      <alignment vertical="center" wrapText="1"/>
    </xf>
    <xf numFmtId="0" fontId="24" fillId="3" borderId="13" xfId="1" applyFont="1" applyFill="1" applyBorder="1" applyAlignment="1" applyProtection="1">
      <alignment vertical="center" wrapText="1"/>
    </xf>
    <xf numFmtId="0" fontId="24" fillId="3" borderId="6" xfId="1" applyFont="1" applyFill="1" applyBorder="1" applyAlignment="1" applyProtection="1">
      <alignment vertical="center" wrapText="1"/>
    </xf>
    <xf numFmtId="0" fontId="24" fillId="3" borderId="3" xfId="1" applyFont="1" applyFill="1" applyBorder="1" applyAlignment="1" applyProtection="1">
      <alignment vertical="center" wrapText="1"/>
    </xf>
    <xf numFmtId="0" fontId="24" fillId="3" borderId="7" xfId="1" applyFont="1" applyFill="1" applyBorder="1" applyAlignment="1" applyProtection="1">
      <alignment vertical="center" wrapText="1"/>
    </xf>
    <xf numFmtId="0" fontId="24" fillId="3" borderId="5" xfId="1" applyFont="1" applyFill="1" applyBorder="1" applyAlignment="1" applyProtection="1">
      <alignment vertical="top" wrapText="1"/>
    </xf>
    <xf numFmtId="2" fontId="24" fillId="3" borderId="9" xfId="1" applyNumberFormat="1" applyFont="1" applyFill="1" applyBorder="1" applyAlignment="1" applyProtection="1">
      <alignment horizontal="right" vertical="center" wrapText="1"/>
    </xf>
    <xf numFmtId="170" fontId="22" fillId="3" borderId="2" xfId="1" applyNumberFormat="1" applyFont="1" applyFill="1" applyBorder="1" applyAlignment="1" applyProtection="1">
      <alignment horizontal="right" vertical="center" wrapText="1"/>
    </xf>
    <xf numFmtId="4" fontId="1" fillId="3" borderId="0" xfId="1" applyNumberFormat="1"/>
    <xf numFmtId="4" fontId="28" fillId="3" borderId="2" xfId="1" applyNumberFormat="1" applyFont="1" applyFill="1" applyBorder="1" applyAlignment="1" applyProtection="1">
      <alignment horizontal="right" vertical="center" wrapText="1"/>
    </xf>
    <xf numFmtId="2" fontId="28" fillId="3" borderId="2" xfId="1" applyNumberFormat="1" applyFont="1" applyFill="1" applyBorder="1" applyAlignment="1" applyProtection="1">
      <alignment horizontal="right" vertical="center" wrapText="1"/>
    </xf>
    <xf numFmtId="4" fontId="4" fillId="3" borderId="0" xfId="1" applyNumberFormat="1" applyFont="1"/>
    <xf numFmtId="2" fontId="28" fillId="3" borderId="5" xfId="1" applyNumberFormat="1" applyFont="1" applyFill="1" applyBorder="1" applyAlignment="1" applyProtection="1">
      <alignment horizontal="right" vertical="center" wrapText="1"/>
    </xf>
    <xf numFmtId="4" fontId="29" fillId="3" borderId="2" xfId="1" applyNumberFormat="1" applyFont="1" applyFill="1" applyBorder="1" applyAlignment="1" applyProtection="1">
      <alignment horizontal="right" vertical="center" wrapText="1"/>
    </xf>
    <xf numFmtId="2" fontId="29" fillId="3" borderId="2" xfId="1" applyNumberFormat="1" applyFont="1" applyFill="1" applyBorder="1" applyAlignment="1" applyProtection="1">
      <alignment horizontal="right" vertical="center" wrapText="1"/>
    </xf>
    <xf numFmtId="0" fontId="21" fillId="4" borderId="2" xfId="1" applyFont="1" applyFill="1" applyBorder="1" applyAlignment="1" applyProtection="1">
      <alignment vertical="center" wrapText="1"/>
    </xf>
    <xf numFmtId="0" fontId="3" fillId="4" borderId="2" xfId="1" applyFont="1" applyFill="1" applyBorder="1" applyAlignment="1" applyProtection="1">
      <alignment vertical="center" wrapText="1"/>
    </xf>
    <xf numFmtId="0" fontId="3" fillId="4" borderId="2" xfId="1" applyFont="1" applyFill="1" applyBorder="1" applyAlignment="1" applyProtection="1">
      <alignment horizontal="right" vertical="center" wrapText="1"/>
    </xf>
    <xf numFmtId="2" fontId="3" fillId="4" borderId="2" xfId="1" applyNumberFormat="1" applyFont="1" applyFill="1" applyBorder="1" applyAlignment="1" applyProtection="1">
      <alignment horizontal="right" vertical="center" wrapText="1"/>
    </xf>
    <xf numFmtId="0" fontId="1" fillId="4" borderId="0" xfId="1" applyFill="1"/>
    <xf numFmtId="0" fontId="1" fillId="5" borderId="0" xfId="1" applyFill="1"/>
    <xf numFmtId="2" fontId="30" fillId="4" borderId="2" xfId="1" applyNumberFormat="1" applyFont="1" applyFill="1" applyBorder="1" applyAlignment="1" applyProtection="1">
      <alignment horizontal="right" vertical="center" wrapText="1"/>
    </xf>
    <xf numFmtId="2" fontId="31" fillId="3" borderId="2" xfId="1" applyNumberFormat="1" applyFont="1" applyFill="1" applyBorder="1" applyAlignment="1" applyProtection="1">
      <alignment horizontal="right" vertical="center" wrapText="1"/>
    </xf>
    <xf numFmtId="0" fontId="32" fillId="2" borderId="1" xfId="1" applyFont="1" applyFill="1" applyBorder="1" applyAlignment="1" applyProtection="1">
      <alignment horizontal="center" vertical="center"/>
    </xf>
    <xf numFmtId="0" fontId="33" fillId="3" borderId="2" xfId="1" applyFont="1" applyFill="1" applyBorder="1" applyAlignment="1" applyProtection="1">
      <alignment vertical="center" wrapText="1"/>
    </xf>
    <xf numFmtId="0" fontId="33" fillId="3" borderId="2" xfId="1" applyFont="1" applyFill="1" applyBorder="1" applyAlignment="1" applyProtection="1">
      <alignment horizontal="right" vertical="center" wrapText="1"/>
    </xf>
    <xf numFmtId="171" fontId="3" fillId="3" borderId="2" xfId="1" applyNumberFormat="1" applyFont="1" applyFill="1" applyBorder="1" applyAlignment="1" applyProtection="1">
      <alignment horizontal="right" vertical="center" wrapText="1"/>
    </xf>
    <xf numFmtId="170" fontId="21" fillId="3" borderId="2" xfId="1" applyNumberFormat="1" applyFont="1" applyFill="1" applyBorder="1" applyAlignment="1" applyProtection="1">
      <alignment horizontal="right" vertical="center" wrapText="1"/>
    </xf>
    <xf numFmtId="0" fontId="22" fillId="3" borderId="2" xfId="1" applyFont="1" applyFill="1" applyBorder="1" applyAlignment="1" applyProtection="1">
      <alignment horizontal="right" vertical="center" wrapText="1"/>
    </xf>
    <xf numFmtId="2" fontId="33" fillId="3" borderId="2" xfId="1" applyNumberFormat="1" applyFont="1" applyFill="1" applyBorder="1" applyAlignment="1" applyProtection="1">
      <alignment horizontal="right" vertical="center" wrapText="1"/>
    </xf>
    <xf numFmtId="0" fontId="34" fillId="3" borderId="2" xfId="1" applyFont="1" applyFill="1" applyBorder="1" applyAlignment="1" applyProtection="1">
      <alignment vertical="center" wrapText="1"/>
    </xf>
    <xf numFmtId="0" fontId="34" fillId="3" borderId="2" xfId="1" applyFont="1" applyFill="1" applyBorder="1" applyAlignment="1" applyProtection="1">
      <alignment horizontal="right" vertical="center" wrapText="1"/>
    </xf>
    <xf numFmtId="2" fontId="34" fillId="3" borderId="2" xfId="1" applyNumberFormat="1" applyFont="1" applyFill="1" applyBorder="1" applyAlignment="1" applyProtection="1">
      <alignment horizontal="right" vertical="center" wrapText="1"/>
    </xf>
    <xf numFmtId="49" fontId="35" fillId="3" borderId="1" xfId="1" quotePrefix="1" applyNumberFormat="1" applyFont="1" applyBorder="1" applyAlignment="1">
      <alignment horizontal="left"/>
    </xf>
    <xf numFmtId="166" fontId="35" fillId="3" borderId="1" xfId="1" applyNumberFormat="1" applyFont="1" applyBorder="1" applyAlignment="1">
      <alignment horizontal="right"/>
    </xf>
    <xf numFmtId="172" fontId="10" fillId="3" borderId="1" xfId="1" applyNumberFormat="1" applyFont="1" applyBorder="1" applyAlignment="1">
      <alignment horizontal="right"/>
    </xf>
    <xf numFmtId="172" fontId="35" fillId="3" borderId="1" xfId="1" applyNumberFormat="1" applyFont="1" applyBorder="1" applyAlignment="1">
      <alignment horizontal="right"/>
    </xf>
    <xf numFmtId="0" fontId="6" fillId="3" borderId="1" xfId="1" applyFont="1" applyBorder="1" applyAlignment="1">
      <alignment horizontal="center"/>
    </xf>
    <xf numFmtId="0" fontId="11" fillId="3" borderId="1" xfId="1" applyFont="1" applyBorder="1" applyAlignment="1">
      <alignment horizontal="center"/>
    </xf>
    <xf numFmtId="0" fontId="7" fillId="3" borderId="6" xfId="1" applyFont="1" applyBorder="1" applyAlignment="1">
      <alignment horizontal="center" vertical="center" wrapText="1"/>
    </xf>
    <xf numFmtId="0" fontId="7" fillId="3" borderId="3" xfId="1" applyFont="1" applyBorder="1" applyAlignment="1">
      <alignment horizontal="center" vertical="center" wrapText="1"/>
    </xf>
    <xf numFmtId="0" fontId="7" fillId="3" borderId="7" xfId="1" applyFont="1" applyBorder="1" applyAlignment="1">
      <alignment horizontal="center" vertical="center" wrapText="1"/>
    </xf>
    <xf numFmtId="0" fontId="26" fillId="3" borderId="6" xfId="1" applyFont="1" applyBorder="1" applyAlignment="1">
      <alignment horizontal="center" vertical="center" wrapText="1"/>
    </xf>
    <xf numFmtId="0" fontId="26" fillId="3" borderId="3" xfId="1" applyFont="1" applyBorder="1" applyAlignment="1">
      <alignment horizontal="center" vertical="center" wrapText="1"/>
    </xf>
    <xf numFmtId="0" fontId="26" fillId="3" borderId="7" xfId="1" applyFont="1" applyBorder="1" applyAlignment="1">
      <alignment horizontal="center" vertical="center" wrapText="1"/>
    </xf>
    <xf numFmtId="0" fontId="7" fillId="3" borderId="6" xfId="1" applyFont="1" applyBorder="1" applyAlignment="1">
      <alignment horizontal="center" vertical="top" wrapText="1"/>
    </xf>
    <xf numFmtId="0" fontId="7" fillId="3" borderId="3" xfId="1" applyFont="1" applyBorder="1" applyAlignment="1">
      <alignment horizontal="center" vertical="top" wrapText="1"/>
    </xf>
    <xf numFmtId="0" fontId="7" fillId="3" borderId="7" xfId="1" applyFont="1" applyBorder="1" applyAlignment="1">
      <alignment horizontal="center" vertical="top" wrapText="1"/>
    </xf>
  </cellXfs>
  <cellStyles count="3">
    <cellStyle name="Comma 2" xfId="2" xr:uid="{9DA6DA78-6A86-4A9A-A4B3-3FBE2D12C1A4}"/>
    <cellStyle name="Normal" xfId="0" builtinId="0"/>
    <cellStyle name="Normal 2" xfId="1" xr:uid="{C0A19887-D2FC-4932-AF3A-C1AC7B7517C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asan205\Local%20Settings\Temporary%20Internet%20Files\Content.Outlook\3E38DH6K\Capital-Budget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CONTROLLER/DeepakAdnani/BUDGET2019/Production%20PLAN_JULY%20TO%20DEC%2019%20OPTIO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SETS IT"/>
      <sheetName val="support cost"/>
    </sheetNames>
    <sheetDataSet>
      <sheetData sheetId="0"/>
      <sheetData sheetId="1">
        <row r="14">
          <cell r="C14">
            <v>3.7</v>
          </cell>
        </row>
        <row r="16">
          <cell r="C16">
            <v>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TREND 2017 TO JUNE 2019"/>
      <sheetName val="OPENING STOCK 10072019"/>
      <sheetName val="SALES FORECAST"/>
      <sheetName val="BASE FILE"/>
      <sheetName val="MPP"/>
      <sheetName val="JOB CHANGE CALENDAR"/>
    </sheetNames>
    <sheetDataSet>
      <sheetData sheetId="0"/>
      <sheetData sheetId="1"/>
      <sheetData sheetId="2"/>
      <sheetData sheetId="3">
        <row r="2">
          <cell r="A2" t="str">
            <v>88 ml HOT SAUCE NN 10 LAYERS</v>
          </cell>
        </row>
        <row r="3">
          <cell r="A3" t="str">
            <v>88 ml HOT SAUCE WM</v>
          </cell>
        </row>
        <row r="4">
          <cell r="A4" t="str">
            <v>88 ml HOT SAUCE NN 10 LAYERS-L3</v>
          </cell>
        </row>
        <row r="5">
          <cell r="A5" t="str">
            <v>88 ml HOT SAUCE WM-L3</v>
          </cell>
        </row>
        <row r="6">
          <cell r="A6" t="str">
            <v>120 ML HOT SAUCE NRB</v>
          </cell>
        </row>
        <row r="7">
          <cell r="A7" t="str">
            <v>180 ML ROYAL STAG</v>
          </cell>
        </row>
        <row r="8">
          <cell r="A8" t="str">
            <v>650 ML HUNTER</v>
          </cell>
        </row>
        <row r="9">
          <cell r="A9" t="str">
            <v xml:space="preserve">222 ML BALASHI GREEN PLAIN </v>
          </cell>
        </row>
        <row r="10">
          <cell r="A10" t="str">
            <v>473 ML VINEGAR L/W 12 L</v>
          </cell>
        </row>
        <row r="11">
          <cell r="A11" t="str">
            <v>1100 ML RAUBI 8 LAYERS</v>
          </cell>
        </row>
        <row r="12">
          <cell r="A12" t="str">
            <v xml:space="preserve">1100 ML RAUBI </v>
          </cell>
        </row>
        <row r="13">
          <cell r="A13" t="str">
            <v>200 ML REEM SODA LW NRB</v>
          </cell>
        </row>
        <row r="14">
          <cell r="A14" t="str">
            <v>NEXT JC DATE</v>
          </cell>
        </row>
        <row r="15">
          <cell r="A15" t="str">
            <v>B&amp;B TO P&amp;B CONVERSION</v>
          </cell>
        </row>
        <row r="16">
          <cell r="A16" t="str">
            <v>P&amp;B TO B&amp;B CONVERSION</v>
          </cell>
        </row>
        <row r="17">
          <cell r="A17" t="str">
            <v>MACHINE CONVERSION</v>
          </cell>
        </row>
        <row r="18">
          <cell r="A18" t="str">
            <v>237 ML AXL PLAIN</v>
          </cell>
        </row>
        <row r="19">
          <cell r="A19" t="str">
            <v>272 ML RAUBI</v>
          </cell>
        </row>
        <row r="20">
          <cell r="A20" t="str">
            <v>250 ML NAWARES</v>
          </cell>
        </row>
        <row r="21">
          <cell r="A21" t="str">
            <v>237 ML MOUNTAIN DEW</v>
          </cell>
        </row>
        <row r="22">
          <cell r="A22" t="str">
            <v>330 ML BISTRO</v>
          </cell>
        </row>
        <row r="23">
          <cell r="A23" t="str">
            <v>180 ML REEM SODA</v>
          </cell>
        </row>
        <row r="24">
          <cell r="A24" t="str">
            <v>250 ML MISSION AL REEM</v>
          </cell>
        </row>
        <row r="25">
          <cell r="A25" t="str">
            <v>650 ML KINGFISHER</v>
          </cell>
        </row>
        <row r="26">
          <cell r="A26" t="str">
            <v>200 ML RC COLA</v>
          </cell>
        </row>
        <row r="27">
          <cell r="A27" t="str">
            <v>180 ML AL REEM</v>
          </cell>
        </row>
        <row r="28">
          <cell r="A28" t="str">
            <v>250 ML CIDER NRB</v>
          </cell>
        </row>
        <row r="29">
          <cell r="A29" t="str">
            <v>355 ML MOUNTAIN DEW</v>
          </cell>
        </row>
        <row r="30">
          <cell r="A30" t="str">
            <v>250 MAL MARASCA</v>
          </cell>
        </row>
        <row r="31">
          <cell r="A31" t="str">
            <v>250 ML 7UP</v>
          </cell>
        </row>
        <row r="32">
          <cell r="A32" t="str">
            <v>250 ML NIRVANA</v>
          </cell>
        </row>
        <row r="33">
          <cell r="A33" t="str">
            <v>300 ML AXL PEPSI</v>
          </cell>
        </row>
        <row r="34">
          <cell r="A34" t="str">
            <v>300 ML HADARA</v>
          </cell>
        </row>
        <row r="35">
          <cell r="A35" t="str">
            <v>240 ML JUICY LEMON(LW)</v>
          </cell>
        </row>
        <row r="36">
          <cell r="A36" t="str">
            <v>240 ML ROOT BEER</v>
          </cell>
        </row>
        <row r="37">
          <cell r="A37" t="str">
            <v>150 ML HOT SAUCE</v>
          </cell>
        </row>
        <row r="38">
          <cell r="A38" t="str">
            <v>98 ML HOT SAUCE</v>
          </cell>
        </row>
        <row r="39">
          <cell r="A39" t="str">
            <v>14 OZ KETCHUP/359 GMS SALSA</v>
          </cell>
        </row>
        <row r="40">
          <cell r="A40" t="str">
            <v>70 ML VIMTO</v>
          </cell>
        </row>
        <row r="41">
          <cell r="A41" t="str">
            <v>250 ML ROUND(LW)</v>
          </cell>
        </row>
        <row r="42">
          <cell r="A42" t="str">
            <v>200 ML AL SHAHEER</v>
          </cell>
        </row>
        <row r="43">
          <cell r="A43" t="str">
            <v>280 ML SURRATIN</v>
          </cell>
        </row>
        <row r="44">
          <cell r="A44" t="str">
            <v>300 ML MIRNDA</v>
          </cell>
        </row>
        <row r="45">
          <cell r="A45" t="str">
            <v>200 ML NRB</v>
          </cell>
        </row>
        <row r="46">
          <cell r="A46" t="str">
            <v>971 ML JAR NRB</v>
          </cell>
        </row>
        <row r="47">
          <cell r="A47" t="str">
            <v>971 ML JAR THREADED</v>
          </cell>
        </row>
        <row r="48">
          <cell r="A48" t="str">
            <v>526 ML M.JAR NRB-B</v>
          </cell>
        </row>
        <row r="49">
          <cell r="A49" t="str">
            <v>526 ML M.JAR NRB</v>
          </cell>
        </row>
        <row r="50">
          <cell r="A50" t="str">
            <v>263 ML JAR</v>
          </cell>
        </row>
        <row r="51">
          <cell r="A51" t="str">
            <v>250 ML KETCH UP  NNPB 170 GMS</v>
          </cell>
        </row>
        <row r="52">
          <cell r="A52" t="str">
            <v>340 GMS KETCH UP (LONG NECK) NRB</v>
          </cell>
        </row>
        <row r="53">
          <cell r="A53" t="str">
            <v>710 ML HONEY (LW)</v>
          </cell>
        </row>
        <row r="54">
          <cell r="A54" t="str">
            <v xml:space="preserve">200 ML SHABI </v>
          </cell>
        </row>
        <row r="55">
          <cell r="A55" t="str">
            <v>200 ML MONA (AL REEM)-LW NRB</v>
          </cell>
        </row>
        <row r="56">
          <cell r="A56" t="str">
            <v>330 ML BARBICAN (195 GMS)</v>
          </cell>
        </row>
        <row r="57">
          <cell r="A57" t="str">
            <v>285 GMS DELICIO BOTTLE NRB</v>
          </cell>
        </row>
        <row r="58">
          <cell r="A58" t="str">
            <v>700 ML RUM BOTTLE</v>
          </cell>
        </row>
        <row r="59">
          <cell r="A59" t="str">
            <v>750 ML PONCHE CARBIE RB</v>
          </cell>
        </row>
        <row r="60">
          <cell r="A60" t="str">
            <v>3.5 " FLINT TALL CANDLE JAR</v>
          </cell>
        </row>
        <row r="61">
          <cell r="A61" t="str">
            <v xml:space="preserve">12 OZ PARAGON JAR NRB </v>
          </cell>
        </row>
        <row r="62">
          <cell r="A62" t="str">
            <v>750 ML LIQUOR BOTTLE NRB</v>
          </cell>
        </row>
        <row r="63">
          <cell r="A63" t="str">
            <v>240 ML RC COLA (LW)</v>
          </cell>
        </row>
        <row r="64">
          <cell r="A64" t="str">
            <v>800 ML RC COLA</v>
          </cell>
        </row>
        <row r="65">
          <cell r="A65" t="str">
            <v>800 ML JUICY LEMON-LW</v>
          </cell>
        </row>
        <row r="66">
          <cell r="A66" t="str">
            <v>200 ML MIXER-R1-NRB</v>
          </cell>
        </row>
        <row r="67">
          <cell r="A67" t="str">
            <v>710 ML VIMTO LW</v>
          </cell>
        </row>
        <row r="68">
          <cell r="A68" t="str">
            <v>500 ML DORICA</v>
          </cell>
        </row>
        <row r="69">
          <cell r="A69" t="str">
            <v>300 ML YAMAMA</v>
          </cell>
        </row>
        <row r="70">
          <cell r="A70" t="str">
            <v>750 ML YAMAMA</v>
          </cell>
        </row>
        <row r="71">
          <cell r="A71" t="str">
            <v>500 ML MARASCA</v>
          </cell>
        </row>
        <row r="72">
          <cell r="A72" t="str">
            <v>370 ML JAR</v>
          </cell>
        </row>
        <row r="73">
          <cell r="A73" t="str">
            <v>370 ML  FRIGOKEN JAR</v>
          </cell>
        </row>
        <row r="74">
          <cell r="A74" t="str">
            <v>580 ML  FRIGOKEN JAR</v>
          </cell>
        </row>
        <row r="75">
          <cell r="A75" t="str">
            <v>720 ML  FRIGOKEN JAR</v>
          </cell>
        </row>
        <row r="76">
          <cell r="A76" t="str">
            <v>250 ML DORICA</v>
          </cell>
        </row>
        <row r="77">
          <cell r="A77" t="str">
            <v>NRB 250 ML MIRINDA</v>
          </cell>
        </row>
        <row r="78">
          <cell r="A78" t="str">
            <v>TOMATO KETCHUP LONG NECK</v>
          </cell>
        </row>
        <row r="79">
          <cell r="A79" t="str">
            <v>275 ML BEVERAGES CIDER NRB</v>
          </cell>
        </row>
        <row r="80">
          <cell r="A80" t="str">
            <v>250 ML MOUNTED DEW</v>
          </cell>
        </row>
        <row r="81">
          <cell r="A81" t="str">
            <v>250 ML NR AXL BOTTLE</v>
          </cell>
        </row>
        <row r="82">
          <cell r="A82" t="str">
            <v>3.5" CANDLE JAR</v>
          </cell>
        </row>
        <row r="83">
          <cell r="A83" t="str">
            <v>200 ML AL SHAHEER C.S.D.</v>
          </cell>
        </row>
        <row r="84">
          <cell r="A84" t="str">
            <v>PINAR 500 G</v>
          </cell>
        </row>
        <row r="85">
          <cell r="A85" t="str">
            <v>PINAR 200 G</v>
          </cell>
        </row>
        <row r="86">
          <cell r="A86" t="str">
            <v>VERI PERI BOTTLE</v>
          </cell>
        </row>
        <row r="87">
          <cell r="A87" t="str">
            <v>300 GMS RANI WIDE MOUTH</v>
          </cell>
        </row>
        <row r="88">
          <cell r="A88" t="str">
            <v>250 ML TROPICANA</v>
          </cell>
        </row>
        <row r="89">
          <cell r="A89" t="str">
            <v>650 ML KALS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076D-8744-488D-9FBE-D7E1131BB1E3}">
  <dimension ref="A1:M32"/>
  <sheetViews>
    <sheetView topLeftCell="A10" workbookViewId="0">
      <selection activeCell="G14" sqref="G14:G19"/>
    </sheetView>
  </sheetViews>
  <sheetFormatPr defaultColWidth="9.109375" defaultRowHeight="14.4" x14ac:dyDescent="0.3"/>
  <cols>
    <col min="1" max="1" width="21.88671875" style="2" bestFit="1" customWidth="1"/>
    <col min="2" max="3" width="15.6640625" style="2" customWidth="1"/>
    <col min="4" max="4" width="10" style="2" bestFit="1" customWidth="1"/>
    <col min="5" max="5" width="11" style="2" bestFit="1" customWidth="1"/>
    <col min="6" max="6" width="12.109375" style="2" bestFit="1" customWidth="1"/>
    <col min="7" max="7" width="11" style="2" bestFit="1" customWidth="1"/>
    <col min="8" max="8" width="11.109375" style="2" bestFit="1" customWidth="1"/>
    <col min="9" max="13" width="15.6640625" style="2" customWidth="1"/>
    <col min="14" max="16384" width="9.109375" style="2"/>
  </cols>
  <sheetData>
    <row r="1" spans="1:13" x14ac:dyDescent="0.3">
      <c r="D1" s="2" t="s">
        <v>11</v>
      </c>
      <c r="E1" s="2" t="s">
        <v>12</v>
      </c>
      <c r="G1" s="2" t="s">
        <v>15</v>
      </c>
      <c r="H1" s="2" t="s">
        <v>15</v>
      </c>
      <c r="J1" s="97" t="s">
        <v>16</v>
      </c>
      <c r="K1" s="97"/>
      <c r="L1" s="97"/>
    </row>
    <row r="2" spans="1:13" ht="15.6" x14ac:dyDescent="0.3">
      <c r="B2" s="5"/>
      <c r="C2" s="5" t="s">
        <v>17</v>
      </c>
      <c r="D2" s="5">
        <f>G3*24</f>
        <v>240</v>
      </c>
      <c r="E2" s="5">
        <f>H3*24</f>
        <v>360</v>
      </c>
      <c r="F2" s="5"/>
      <c r="J2" s="6"/>
      <c r="K2" s="6"/>
      <c r="L2" s="6"/>
    </row>
    <row r="3" spans="1:13" ht="15.6" x14ac:dyDescent="0.3">
      <c r="B3" s="5"/>
      <c r="C3" s="5">
        <f>0.0475*1.03*1.03</f>
        <v>5.0392750000000007E-2</v>
      </c>
      <c r="D3" s="5">
        <f>D2*C3</f>
        <v>12.094260000000002</v>
      </c>
      <c r="E3" s="5">
        <f>E2*C3</f>
        <v>18.141390000000001</v>
      </c>
      <c r="F3" s="5"/>
      <c r="G3" s="2">
        <v>10</v>
      </c>
      <c r="H3" s="2">
        <v>15</v>
      </c>
      <c r="J3" s="6" t="s">
        <v>18</v>
      </c>
      <c r="K3" s="6" t="s">
        <v>19</v>
      </c>
      <c r="L3" s="6" t="s">
        <v>20</v>
      </c>
    </row>
    <row r="4" spans="1:13" ht="15.6" x14ac:dyDescent="0.3">
      <c r="B4" s="7">
        <v>44562</v>
      </c>
      <c r="C4" s="7">
        <v>44804</v>
      </c>
      <c r="D4" s="8">
        <f>D8</f>
        <v>60</v>
      </c>
      <c r="E4" s="8">
        <f>E8</f>
        <v>187</v>
      </c>
      <c r="F4" s="5"/>
      <c r="J4" s="9" t="s">
        <v>21</v>
      </c>
      <c r="K4" s="10">
        <v>14</v>
      </c>
      <c r="L4" s="10">
        <v>8</v>
      </c>
    </row>
    <row r="5" spans="1:13" ht="15.6" x14ac:dyDescent="0.3">
      <c r="B5" s="5"/>
      <c r="C5" s="5"/>
      <c r="D5" s="5">
        <f>D4*D3</f>
        <v>725.65560000000016</v>
      </c>
      <c r="E5" s="5">
        <f>E4*E3</f>
        <v>3392.4399300000005</v>
      </c>
      <c r="F5" s="5">
        <f>E5+D5</f>
        <v>4118.0955300000005</v>
      </c>
      <c r="J5" s="9" t="s">
        <v>22</v>
      </c>
      <c r="K5" s="10">
        <v>0</v>
      </c>
      <c r="L5" s="10">
        <v>25</v>
      </c>
    </row>
    <row r="6" spans="1:13" ht="15.6" x14ac:dyDescent="0.3">
      <c r="B6" s="5"/>
      <c r="C6" s="5" t="s">
        <v>23</v>
      </c>
      <c r="D6" s="5">
        <f>G7*24</f>
        <v>600</v>
      </c>
      <c r="E6" s="5">
        <f>H7*24</f>
        <v>720</v>
      </c>
      <c r="F6" s="5"/>
      <c r="J6" s="9" t="s">
        <v>24</v>
      </c>
      <c r="K6" s="10">
        <v>0</v>
      </c>
      <c r="L6" s="10">
        <v>24</v>
      </c>
    </row>
    <row r="7" spans="1:13" ht="15.6" x14ac:dyDescent="0.3">
      <c r="B7" s="5"/>
      <c r="C7" s="5">
        <f>0.039*1.1</f>
        <v>4.2900000000000001E-2</v>
      </c>
      <c r="D7" s="5">
        <f>D6*C7</f>
        <v>25.740000000000002</v>
      </c>
      <c r="E7" s="5">
        <f>E6*C7</f>
        <v>30.888000000000002</v>
      </c>
      <c r="F7" s="5"/>
      <c r="G7" s="2">
        <v>25</v>
      </c>
      <c r="H7" s="2">
        <v>30</v>
      </c>
      <c r="J7" s="9" t="s">
        <v>25</v>
      </c>
      <c r="K7" s="10">
        <v>0</v>
      </c>
      <c r="L7" s="10">
        <v>29</v>
      </c>
    </row>
    <row r="8" spans="1:13" ht="15.6" x14ac:dyDescent="0.3">
      <c r="B8" s="7">
        <f>B4</f>
        <v>44562</v>
      </c>
      <c r="C8" s="7">
        <f>C4</f>
        <v>44804</v>
      </c>
      <c r="D8" s="8">
        <f>K16</f>
        <v>60</v>
      </c>
      <c r="E8" s="8">
        <f>L16</f>
        <v>187</v>
      </c>
      <c r="F8" s="5"/>
      <c r="J8" s="9" t="s">
        <v>26</v>
      </c>
      <c r="K8" s="10">
        <v>3</v>
      </c>
      <c r="L8" s="10">
        <v>28</v>
      </c>
    </row>
    <row r="9" spans="1:13" ht="15.6" x14ac:dyDescent="0.3">
      <c r="B9" s="5"/>
      <c r="C9" s="5"/>
      <c r="D9" s="5">
        <f>D8*D7</f>
        <v>1544.4</v>
      </c>
      <c r="E9" s="5">
        <f>E8*E7</f>
        <v>5776.0560000000005</v>
      </c>
      <c r="F9" s="5">
        <f>E9+D9</f>
        <v>7320.4560000000001</v>
      </c>
      <c r="J9" s="9" t="s">
        <v>27</v>
      </c>
      <c r="K9" s="10">
        <v>19</v>
      </c>
      <c r="L9" s="10">
        <v>30</v>
      </c>
    </row>
    <row r="10" spans="1:13" x14ac:dyDescent="0.3">
      <c r="J10" s="9" t="s">
        <v>28</v>
      </c>
      <c r="K10" s="10">
        <v>10</v>
      </c>
      <c r="L10" s="10">
        <v>27</v>
      </c>
    </row>
    <row r="11" spans="1:13" x14ac:dyDescent="0.3">
      <c r="J11" s="9" t="s">
        <v>29</v>
      </c>
      <c r="K11" s="10">
        <v>14</v>
      </c>
      <c r="L11" s="10">
        <v>16</v>
      </c>
    </row>
    <row r="12" spans="1:13" x14ac:dyDescent="0.3">
      <c r="J12" s="9" t="s">
        <v>30</v>
      </c>
      <c r="K12" s="10"/>
      <c r="L12" s="10"/>
    </row>
    <row r="13" spans="1:13" x14ac:dyDescent="0.3">
      <c r="D13" s="2" t="s">
        <v>31</v>
      </c>
      <c r="E13" s="2" t="s">
        <v>32</v>
      </c>
      <c r="F13" s="2" t="s">
        <v>33</v>
      </c>
      <c r="G13" s="2" t="s">
        <v>34</v>
      </c>
      <c r="J13" s="9" t="s">
        <v>35</v>
      </c>
      <c r="K13" s="10"/>
      <c r="L13" s="10"/>
      <c r="M13" s="11"/>
    </row>
    <row r="14" spans="1:13" ht="15.6" x14ac:dyDescent="0.3">
      <c r="A14" s="2" t="s">
        <v>6</v>
      </c>
      <c r="B14" s="7">
        <f>B8</f>
        <v>44562</v>
      </c>
      <c r="C14" s="7">
        <f>C8</f>
        <v>44804</v>
      </c>
      <c r="D14" s="2">
        <f>C14-B14+1</f>
        <v>243</v>
      </c>
      <c r="E14" s="2">
        <v>349920</v>
      </c>
      <c r="F14" s="2">
        <v>59835</v>
      </c>
      <c r="G14" s="12">
        <f>E14-F14</f>
        <v>290085</v>
      </c>
      <c r="H14" s="2">
        <f>D14*24*60</f>
        <v>349920</v>
      </c>
      <c r="J14" s="9" t="s">
        <v>36</v>
      </c>
      <c r="K14" s="10"/>
      <c r="L14" s="10"/>
    </row>
    <row r="15" spans="1:13" ht="15.6" x14ac:dyDescent="0.3">
      <c r="A15" s="2" t="s">
        <v>7</v>
      </c>
      <c r="B15" s="7">
        <f>B14</f>
        <v>44562</v>
      </c>
      <c r="C15" s="7">
        <f>C14</f>
        <v>44804</v>
      </c>
      <c r="D15" s="2">
        <f t="shared" ref="D15:D18" si="0">C15-B15+1</f>
        <v>243</v>
      </c>
      <c r="E15" s="2">
        <v>349920</v>
      </c>
      <c r="F15" s="2">
        <v>54357</v>
      </c>
      <c r="G15" s="12">
        <f t="shared" ref="G15:G21" si="1">E15-F15</f>
        <v>295563</v>
      </c>
      <c r="J15" s="9" t="s">
        <v>37</v>
      </c>
      <c r="K15" s="10"/>
      <c r="L15" s="10"/>
    </row>
    <row r="16" spans="1:13" ht="15.6" x14ac:dyDescent="0.3">
      <c r="A16" s="2" t="s">
        <v>8</v>
      </c>
      <c r="B16" s="7">
        <f t="shared" ref="B16:B18" si="2">B15</f>
        <v>44562</v>
      </c>
      <c r="C16" s="7">
        <f>C15</f>
        <v>44804</v>
      </c>
      <c r="D16" s="2">
        <f t="shared" si="0"/>
        <v>243</v>
      </c>
      <c r="E16" s="2">
        <v>348750</v>
      </c>
      <c r="F16" s="2">
        <v>54546</v>
      </c>
      <c r="G16" s="12">
        <f t="shared" si="1"/>
        <v>294204</v>
      </c>
      <c r="J16" s="13" t="s">
        <v>0</v>
      </c>
      <c r="K16" s="14">
        <f>SUM(K4:K15)</f>
        <v>60</v>
      </c>
      <c r="L16" s="14">
        <f>SUM(L4:L15)</f>
        <v>187</v>
      </c>
    </row>
    <row r="17" spans="1:12" ht="15.6" x14ac:dyDescent="0.3">
      <c r="A17" s="2" t="s">
        <v>9</v>
      </c>
      <c r="B17" s="7">
        <f t="shared" si="2"/>
        <v>44562</v>
      </c>
      <c r="C17" s="7">
        <f>C16</f>
        <v>44804</v>
      </c>
      <c r="D17" s="2">
        <f t="shared" si="0"/>
        <v>243</v>
      </c>
      <c r="E17" s="2">
        <v>349920</v>
      </c>
      <c r="F17" s="2">
        <v>62201</v>
      </c>
      <c r="G17" s="12">
        <f t="shared" si="1"/>
        <v>287719</v>
      </c>
    </row>
    <row r="18" spans="1:12" ht="15.6" x14ac:dyDescent="0.3">
      <c r="A18" s="2" t="s">
        <v>10</v>
      </c>
      <c r="B18" s="7">
        <f t="shared" si="2"/>
        <v>44562</v>
      </c>
      <c r="C18" s="7">
        <f>C17</f>
        <v>44804</v>
      </c>
      <c r="D18" s="2">
        <f t="shared" si="0"/>
        <v>243</v>
      </c>
      <c r="E18" s="2">
        <v>349920</v>
      </c>
      <c r="F18" s="2">
        <v>52183</v>
      </c>
      <c r="G18" s="12">
        <f t="shared" si="1"/>
        <v>297737</v>
      </c>
    </row>
    <row r="19" spans="1:12" x14ac:dyDescent="0.3">
      <c r="E19" s="2">
        <f>SUM(E14:E18)</f>
        <v>1748430</v>
      </c>
      <c r="F19" s="2">
        <f>SUM(F14:F18)</f>
        <v>283122</v>
      </c>
      <c r="G19" s="12">
        <f>SUM(G14:G18)</f>
        <v>1465308</v>
      </c>
    </row>
    <row r="20" spans="1:12" ht="15.6" x14ac:dyDescent="0.3">
      <c r="A20" s="15" t="s">
        <v>38</v>
      </c>
      <c r="B20" s="7">
        <f>B18</f>
        <v>44562</v>
      </c>
      <c r="C20" s="7">
        <f>C17</f>
        <v>44804</v>
      </c>
      <c r="D20" s="16">
        <f>D8</f>
        <v>60</v>
      </c>
      <c r="E20" s="2">
        <f t="shared" ref="E20:E21" si="3">D20*24*60</f>
        <v>86400</v>
      </c>
      <c r="F20" s="16">
        <v>0</v>
      </c>
      <c r="G20" s="17">
        <f t="shared" si="1"/>
        <v>86400</v>
      </c>
    </row>
    <row r="21" spans="1:12" ht="15.6" x14ac:dyDescent="0.3">
      <c r="A21" s="15" t="s">
        <v>39</v>
      </c>
      <c r="B21" s="7">
        <f>B20</f>
        <v>44562</v>
      </c>
      <c r="C21" s="7">
        <f>C18</f>
        <v>44804</v>
      </c>
      <c r="D21" s="16">
        <f>E8</f>
        <v>187</v>
      </c>
      <c r="E21" s="2">
        <f t="shared" si="3"/>
        <v>269280</v>
      </c>
      <c r="F21" s="16">
        <v>0</v>
      </c>
      <c r="G21" s="17">
        <f t="shared" si="1"/>
        <v>269280</v>
      </c>
    </row>
    <row r="22" spans="1:12" x14ac:dyDescent="0.3">
      <c r="G22" s="12">
        <f>SUM(G19:G21)</f>
        <v>1820988</v>
      </c>
    </row>
    <row r="23" spans="1:12" x14ac:dyDescent="0.3">
      <c r="B23" s="2" t="s">
        <v>32</v>
      </c>
      <c r="C23" s="2" t="s">
        <v>11</v>
      </c>
      <c r="D23" s="2" t="s">
        <v>12</v>
      </c>
      <c r="E23" s="2" t="s">
        <v>40</v>
      </c>
      <c r="F23" s="2" t="s">
        <v>41</v>
      </c>
      <c r="G23" s="2" t="s">
        <v>42</v>
      </c>
      <c r="H23" s="2" t="s">
        <v>43</v>
      </c>
    </row>
    <row r="24" spans="1:12" x14ac:dyDescent="0.3">
      <c r="A24" s="9" t="s">
        <v>44</v>
      </c>
      <c r="B24" s="18">
        <f>OH_AUG22_STEP1!J13</f>
        <v>771014.84</v>
      </c>
      <c r="C24" s="19">
        <f>ROUND(D5,3)</f>
        <v>725.65599999999995</v>
      </c>
      <c r="D24" s="19">
        <f>ROUND(E5,3)</f>
        <v>3392.44</v>
      </c>
      <c r="E24" s="2">
        <f>C24+D24</f>
        <v>4118.0959999999995</v>
      </c>
      <c r="F24" s="20">
        <f>B24-E24</f>
        <v>766896.74399999995</v>
      </c>
      <c r="G24" s="2">
        <f>ROUND(F24*0.7,3)</f>
        <v>536827.72100000002</v>
      </c>
      <c r="H24" s="20">
        <f>F24-G24</f>
        <v>230069.02299999993</v>
      </c>
      <c r="I24" s="21">
        <f>C24/$G$20</f>
        <v>8.3987962962962966E-3</v>
      </c>
      <c r="J24" s="21">
        <f>D24/G21</f>
        <v>1.2598187759952466E-2</v>
      </c>
    </row>
    <row r="25" spans="1:12" x14ac:dyDescent="0.3">
      <c r="A25" s="9" t="s">
        <v>45</v>
      </c>
      <c r="B25" s="18">
        <f>OH_AUG22_STEP1!J14</f>
        <v>669860.78700000001</v>
      </c>
      <c r="C25" s="19">
        <f>ROUND(D9,3)</f>
        <v>1544.4</v>
      </c>
      <c r="D25" s="19">
        <f>ROUND(E9,3)</f>
        <v>5776.0559999999996</v>
      </c>
      <c r="E25" s="2">
        <f>C25+D25</f>
        <v>7320.4560000000001</v>
      </c>
      <c r="F25" s="20">
        <f>B25-E25</f>
        <v>662540.33100000001</v>
      </c>
      <c r="G25" s="2">
        <f>ROUND(F25*1,3)</f>
        <v>662540.33100000001</v>
      </c>
      <c r="H25" s="20">
        <f>F25-G25</f>
        <v>0</v>
      </c>
      <c r="I25" s="21">
        <f>C25/$G$20</f>
        <v>1.7875000000000002E-2</v>
      </c>
      <c r="J25" s="21">
        <f>D25/$G$21</f>
        <v>2.1449999999999997E-2</v>
      </c>
    </row>
    <row r="26" spans="1:12" x14ac:dyDescent="0.3">
      <c r="C26" s="19"/>
      <c r="D26" s="19"/>
    </row>
    <row r="28" spans="1:12" x14ac:dyDescent="0.3">
      <c r="A28" s="22" t="s">
        <v>46</v>
      </c>
      <c r="B28" s="22" t="s">
        <v>47</v>
      </c>
      <c r="C28" s="22" t="s">
        <v>48</v>
      </c>
      <c r="D28" s="22" t="s">
        <v>32</v>
      </c>
      <c r="E28" s="22" t="s">
        <v>49</v>
      </c>
      <c r="F28" s="22" t="s">
        <v>49</v>
      </c>
      <c r="G28" s="22" t="s">
        <v>49</v>
      </c>
      <c r="H28" s="22" t="s">
        <v>49</v>
      </c>
      <c r="I28" s="22" t="s">
        <v>50</v>
      </c>
      <c r="J28" s="22" t="s">
        <v>50</v>
      </c>
      <c r="K28" s="22" t="s">
        <v>50</v>
      </c>
      <c r="L28" s="22" t="s">
        <v>51</v>
      </c>
    </row>
    <row r="29" spans="1:12" x14ac:dyDescent="0.3">
      <c r="A29" s="22"/>
      <c r="B29" s="22"/>
      <c r="C29" s="22"/>
      <c r="D29" s="22"/>
      <c r="E29" s="22" t="s">
        <v>6</v>
      </c>
      <c r="F29" s="22" t="s">
        <v>7</v>
      </c>
      <c r="G29" s="22" t="s">
        <v>8</v>
      </c>
      <c r="H29" s="22" t="s">
        <v>32</v>
      </c>
      <c r="I29" s="22" t="s">
        <v>9</v>
      </c>
      <c r="J29" s="22" t="s">
        <v>10</v>
      </c>
      <c r="K29" s="22" t="s">
        <v>32</v>
      </c>
      <c r="L29" s="22"/>
    </row>
    <row r="30" spans="1:12" x14ac:dyDescent="0.3">
      <c r="A30" s="2" t="s">
        <v>52</v>
      </c>
      <c r="C30" s="2" t="s">
        <v>53</v>
      </c>
      <c r="D30" s="2">
        <f>H30+K30</f>
        <v>280</v>
      </c>
      <c r="E30" s="2">
        <v>60</v>
      </c>
      <c r="F30" s="2">
        <v>35</v>
      </c>
      <c r="G30" s="2">
        <v>85</v>
      </c>
      <c r="H30" s="2">
        <f>SUM(E30:G30)</f>
        <v>180</v>
      </c>
      <c r="I30" s="2">
        <v>50</v>
      </c>
      <c r="J30" s="2">
        <v>50</v>
      </c>
      <c r="K30" s="2">
        <f>SUM(I30:J30)</f>
        <v>100</v>
      </c>
    </row>
    <row r="31" spans="1:12" x14ac:dyDescent="0.3">
      <c r="C31" s="2" t="s">
        <v>31</v>
      </c>
      <c r="D31" s="2">
        <f>D14</f>
        <v>243</v>
      </c>
      <c r="E31" s="2">
        <f>D31</f>
        <v>243</v>
      </c>
      <c r="F31" s="2">
        <f t="shared" ref="F31:K31" si="4">E31</f>
        <v>243</v>
      </c>
      <c r="G31" s="2">
        <f t="shared" si="4"/>
        <v>243</v>
      </c>
      <c r="H31" s="2">
        <f t="shared" si="4"/>
        <v>243</v>
      </c>
      <c r="I31" s="2">
        <f t="shared" si="4"/>
        <v>243</v>
      </c>
      <c r="J31" s="2">
        <f t="shared" si="4"/>
        <v>243</v>
      </c>
      <c r="K31" s="2">
        <f t="shared" si="4"/>
        <v>243</v>
      </c>
    </row>
    <row r="32" spans="1:12" x14ac:dyDescent="0.3">
      <c r="C32" s="2" t="s">
        <v>54</v>
      </c>
      <c r="D32" s="2">
        <f>ROUND(D30*D31,0)</f>
        <v>68040</v>
      </c>
      <c r="E32" s="2">
        <f t="shared" ref="E32:K32" si="5">ROUND(E30*E31,0)</f>
        <v>14580</v>
      </c>
      <c r="F32" s="2">
        <f t="shared" si="5"/>
        <v>8505</v>
      </c>
      <c r="G32" s="2">
        <f t="shared" si="5"/>
        <v>20655</v>
      </c>
      <c r="H32" s="2">
        <f t="shared" si="5"/>
        <v>43740</v>
      </c>
      <c r="I32" s="2">
        <f t="shared" si="5"/>
        <v>12150</v>
      </c>
      <c r="J32" s="2">
        <f t="shared" si="5"/>
        <v>12150</v>
      </c>
      <c r="K32" s="2">
        <f t="shared" si="5"/>
        <v>24300</v>
      </c>
    </row>
  </sheetData>
  <mergeCells count="1">
    <mergeCell ref="J1:L1"/>
  </mergeCells>
  <pageMargins left="0.7" right="0.7" top="0.75" bottom="0.75" header="0.3" footer="0.3"/>
  <pageSetup paperSize="8" scale="105" orientation="landscape" horizontalDpi="200" verticalDpi="200" r:id="rId1"/>
  <headerFooter>
    <oddHeader>&amp;CACLOVERHEADS SPLIT - YTD 2022</oddHead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1D8A-E8A1-49F3-BE30-E1E3A6B537C1}">
  <dimension ref="A1:P214"/>
  <sheetViews>
    <sheetView zoomScale="85" zoomScaleNormal="85" workbookViewId="0">
      <selection activeCell="B135" sqref="B135"/>
    </sheetView>
  </sheetViews>
  <sheetFormatPr defaultRowHeight="14.4" x14ac:dyDescent="0.3"/>
  <cols>
    <col min="1" max="1" width="7.77734375" style="2" bestFit="1" customWidth="1"/>
    <col min="2" max="2" width="20.33203125" style="2" customWidth="1"/>
    <col min="3" max="3" width="9.21875" style="2" bestFit="1" customWidth="1"/>
    <col min="4" max="4" width="13.5546875" style="2" bestFit="1" customWidth="1"/>
    <col min="5" max="5" width="23.5546875" style="2" customWidth="1"/>
    <col min="6" max="6" width="21.5546875" style="2" bestFit="1" customWidth="1"/>
    <col min="7" max="7" width="14.77734375" style="2" customWidth="1"/>
    <col min="8" max="8" width="8.88671875" style="2" bestFit="1" customWidth="1"/>
    <col min="9" max="9" width="7.44140625" style="2" bestFit="1" customWidth="1"/>
    <col min="10" max="10" width="14.109375" style="2" customWidth="1"/>
    <col min="11" max="11" width="9.109375" style="2" bestFit="1" customWidth="1"/>
    <col min="12" max="12" width="11.21875" style="2" bestFit="1" customWidth="1"/>
    <col min="13" max="13" width="14.109375" style="2" customWidth="1"/>
    <col min="14" max="14" width="10.77734375" style="2" bestFit="1" customWidth="1"/>
    <col min="15" max="15" width="11.88671875" style="2" bestFit="1" customWidth="1"/>
    <col min="16" max="16" width="31.109375" style="2" customWidth="1"/>
    <col min="17" max="16384" width="8.88671875" style="2"/>
  </cols>
  <sheetData>
    <row r="1" spans="1:16" x14ac:dyDescent="0.3">
      <c r="A1" s="51" t="s">
        <v>929</v>
      </c>
      <c r="B1" s="51" t="s">
        <v>930</v>
      </c>
      <c r="C1" s="51" t="s">
        <v>571</v>
      </c>
      <c r="D1" s="51" t="s">
        <v>470</v>
      </c>
      <c r="E1" s="51" t="s">
        <v>471</v>
      </c>
      <c r="F1" s="51" t="s">
        <v>968</v>
      </c>
      <c r="G1" s="51" t="s">
        <v>969</v>
      </c>
      <c r="H1" s="51" t="s">
        <v>970</v>
      </c>
      <c r="I1" s="51" t="s">
        <v>971</v>
      </c>
      <c r="J1" s="51" t="s">
        <v>574</v>
      </c>
      <c r="K1" s="51" t="s">
        <v>972</v>
      </c>
      <c r="L1" s="51" t="s">
        <v>973</v>
      </c>
      <c r="M1" s="51" t="s">
        <v>472</v>
      </c>
      <c r="N1" s="51" t="s">
        <v>974</v>
      </c>
      <c r="O1" s="51" t="s">
        <v>465</v>
      </c>
      <c r="P1" s="51" t="s">
        <v>1082</v>
      </c>
    </row>
    <row r="2" spans="1:16" x14ac:dyDescent="0.3">
      <c r="A2" s="56" t="s">
        <v>474</v>
      </c>
      <c r="B2" s="58" t="s">
        <v>475</v>
      </c>
      <c r="C2" s="57" t="s">
        <v>3</v>
      </c>
      <c r="D2" s="52" t="s">
        <v>479</v>
      </c>
      <c r="E2" s="52" t="s">
        <v>480</v>
      </c>
      <c r="F2" s="52" t="s">
        <v>481</v>
      </c>
      <c r="G2" s="69">
        <f>SUMIF(DOH_TRAN_T_UPLOADED!$L$2:$L$481,SERV_MFG_ALL_T!F2,DOH_TRAN_T_UPLOADED!$G$2:$G$481)</f>
        <v>5209.1939999999995</v>
      </c>
      <c r="H2" s="52" t="s">
        <v>485</v>
      </c>
      <c r="I2" s="52" t="s">
        <v>11</v>
      </c>
      <c r="J2" s="52" t="s">
        <v>975</v>
      </c>
      <c r="K2" s="73">
        <v>2</v>
      </c>
      <c r="L2" s="70">
        <f>ROUND(G2/K2,3)</f>
        <v>2604.5970000000002</v>
      </c>
      <c r="M2" s="52" t="s">
        <v>492</v>
      </c>
      <c r="N2" s="73">
        <v>1</v>
      </c>
      <c r="O2" s="72">
        <f>ROUND(L2*N2,3)</f>
        <v>2604.5970000000002</v>
      </c>
      <c r="P2" s="99" t="s">
        <v>1083</v>
      </c>
    </row>
    <row r="3" spans="1:16" x14ac:dyDescent="0.3">
      <c r="A3" s="56" t="s">
        <v>474</v>
      </c>
      <c r="B3" s="59" t="s">
        <v>475</v>
      </c>
      <c r="C3" s="57" t="s">
        <v>3</v>
      </c>
      <c r="D3" s="52" t="s">
        <v>479</v>
      </c>
      <c r="E3" s="52" t="s">
        <v>480</v>
      </c>
      <c r="F3" s="52" t="s">
        <v>481</v>
      </c>
      <c r="G3" s="69">
        <f>SUMIF(DOH_TRAN_T_UPLOADED!$L$2:$L$481,SERV_MFG_ALL_T!F3,DOH_TRAN_T_UPLOADED!$G$2:$G$481)</f>
        <v>5209.1939999999995</v>
      </c>
      <c r="H3" s="52" t="s">
        <v>489</v>
      </c>
      <c r="I3" s="52" t="s">
        <v>12</v>
      </c>
      <c r="J3" s="52" t="s">
        <v>975</v>
      </c>
      <c r="K3" s="73">
        <v>2</v>
      </c>
      <c r="L3" s="70">
        <f t="shared" ref="L3:L66" si="0">ROUND(G3/K3,3)</f>
        <v>2604.5970000000002</v>
      </c>
      <c r="M3" s="52" t="s">
        <v>490</v>
      </c>
      <c r="N3" s="73">
        <v>1</v>
      </c>
      <c r="O3" s="72">
        <f t="shared" ref="O3:O66" si="1">ROUND(L3*N3,3)</f>
        <v>2604.5970000000002</v>
      </c>
      <c r="P3" s="100"/>
    </row>
    <row r="4" spans="1:16" x14ac:dyDescent="0.3">
      <c r="A4" s="56" t="s">
        <v>474</v>
      </c>
      <c r="B4" s="59" t="s">
        <v>475</v>
      </c>
      <c r="C4" s="57" t="s">
        <v>503</v>
      </c>
      <c r="D4" s="52" t="s">
        <v>482</v>
      </c>
      <c r="E4" s="52" t="s">
        <v>483</v>
      </c>
      <c r="F4" s="52" t="s">
        <v>484</v>
      </c>
      <c r="G4" s="69">
        <f>SUMIF(DOH_TRAN_T_UPLOADED!$L$2:$L$481,SERV_MFG_ALL_T!F4,DOH_TRAN_T_UPLOADED!$G$2:$G$481)</f>
        <v>313.5</v>
      </c>
      <c r="H4" s="52" t="s">
        <v>485</v>
      </c>
      <c r="I4" s="52" t="s">
        <v>11</v>
      </c>
      <c r="J4" s="52" t="s">
        <v>975</v>
      </c>
      <c r="K4" s="73">
        <v>2</v>
      </c>
      <c r="L4" s="70">
        <f t="shared" si="0"/>
        <v>156.75</v>
      </c>
      <c r="M4" s="52" t="s">
        <v>493</v>
      </c>
      <c r="N4" s="73">
        <v>1</v>
      </c>
      <c r="O4" s="72">
        <f t="shared" si="1"/>
        <v>156.75</v>
      </c>
      <c r="P4" s="100"/>
    </row>
    <row r="5" spans="1:16" x14ac:dyDescent="0.3">
      <c r="A5" s="56" t="s">
        <v>474</v>
      </c>
      <c r="B5" s="59" t="s">
        <v>475</v>
      </c>
      <c r="C5" s="57" t="s">
        <v>503</v>
      </c>
      <c r="D5" s="52" t="s">
        <v>482</v>
      </c>
      <c r="E5" s="52" t="s">
        <v>483</v>
      </c>
      <c r="F5" s="52" t="s">
        <v>484</v>
      </c>
      <c r="G5" s="69">
        <f>SUMIF(DOH_TRAN_T_UPLOADED!$L$2:$L$481,SERV_MFG_ALL_T!F5,DOH_TRAN_T_UPLOADED!$G$2:$G$481)</f>
        <v>313.5</v>
      </c>
      <c r="H5" s="52" t="s">
        <v>489</v>
      </c>
      <c r="I5" s="52" t="s">
        <v>12</v>
      </c>
      <c r="J5" s="52" t="s">
        <v>975</v>
      </c>
      <c r="K5" s="73">
        <v>2</v>
      </c>
      <c r="L5" s="70">
        <f t="shared" si="0"/>
        <v>156.75</v>
      </c>
      <c r="M5" s="52" t="s">
        <v>494</v>
      </c>
      <c r="N5" s="73">
        <v>1</v>
      </c>
      <c r="O5" s="72">
        <f t="shared" si="1"/>
        <v>156.75</v>
      </c>
      <c r="P5" s="100"/>
    </row>
    <row r="6" spans="1:16" x14ac:dyDescent="0.3">
      <c r="A6" s="56" t="s">
        <v>474</v>
      </c>
      <c r="B6" s="59" t="s">
        <v>475</v>
      </c>
      <c r="C6" s="57" t="s">
        <v>4</v>
      </c>
      <c r="D6" s="52" t="s">
        <v>486</v>
      </c>
      <c r="E6" s="52" t="s">
        <v>83</v>
      </c>
      <c r="F6" s="52" t="s">
        <v>502</v>
      </c>
      <c r="G6" s="69">
        <f>SUMIF(DOH_TRAN_T_UPLOADED!$L$2:$L$481,SERV_MFG_ALL_T!F6,DOH_TRAN_T_UPLOADED!$G$2:$G$481)</f>
        <v>672.82799999999997</v>
      </c>
      <c r="H6" s="52" t="s">
        <v>485</v>
      </c>
      <c r="I6" s="52" t="s">
        <v>11</v>
      </c>
      <c r="J6" s="52" t="s">
        <v>975</v>
      </c>
      <c r="K6" s="73">
        <v>2</v>
      </c>
      <c r="L6" s="70">
        <f t="shared" si="0"/>
        <v>336.41399999999999</v>
      </c>
      <c r="M6" s="52" t="s">
        <v>487</v>
      </c>
      <c r="N6" s="73">
        <v>1</v>
      </c>
      <c r="O6" s="72">
        <f t="shared" si="1"/>
        <v>336.41399999999999</v>
      </c>
      <c r="P6" s="100"/>
    </row>
    <row r="7" spans="1:16" x14ac:dyDescent="0.3">
      <c r="A7" s="56" t="s">
        <v>474</v>
      </c>
      <c r="B7" s="59" t="s">
        <v>475</v>
      </c>
      <c r="C7" s="57" t="s">
        <v>4</v>
      </c>
      <c r="D7" s="52" t="s">
        <v>486</v>
      </c>
      <c r="E7" s="52" t="s">
        <v>83</v>
      </c>
      <c r="F7" s="52" t="s">
        <v>502</v>
      </c>
      <c r="G7" s="69">
        <f>SUMIF(DOH_TRAN_T_UPLOADED!$L$2:$L$481,SERV_MFG_ALL_T!F7,DOH_TRAN_T_UPLOADED!$G$2:$G$481)</f>
        <v>672.82799999999997</v>
      </c>
      <c r="H7" s="52" t="s">
        <v>489</v>
      </c>
      <c r="I7" s="52" t="s">
        <v>12</v>
      </c>
      <c r="J7" s="52" t="s">
        <v>975</v>
      </c>
      <c r="K7" s="73">
        <v>2</v>
      </c>
      <c r="L7" s="70">
        <f t="shared" si="0"/>
        <v>336.41399999999999</v>
      </c>
      <c r="M7" s="52" t="s">
        <v>491</v>
      </c>
      <c r="N7" s="73">
        <v>1</v>
      </c>
      <c r="O7" s="72">
        <f t="shared" si="1"/>
        <v>336.41399999999999</v>
      </c>
      <c r="P7" s="100"/>
    </row>
    <row r="8" spans="1:16" x14ac:dyDescent="0.3">
      <c r="A8" s="56" t="s">
        <v>474</v>
      </c>
      <c r="B8" s="59" t="s">
        <v>475</v>
      </c>
      <c r="C8" s="57" t="s">
        <v>13</v>
      </c>
      <c r="D8" s="52" t="s">
        <v>476</v>
      </c>
      <c r="E8" s="52" t="s">
        <v>477</v>
      </c>
      <c r="F8" s="52" t="s">
        <v>478</v>
      </c>
      <c r="G8" s="69">
        <f>SUMIF(DOH_TRAN_T_UPLOADED!$L$2:$L$481,SERV_MFG_ALL_T!F8,DOH_TRAN_T_UPLOADED!$G$2:$G$481)</f>
        <v>45194.975000000006</v>
      </c>
      <c r="H8" s="52" t="s">
        <v>485</v>
      </c>
      <c r="I8" s="52" t="s">
        <v>11</v>
      </c>
      <c r="J8" s="52" t="s">
        <v>975</v>
      </c>
      <c r="K8" s="73">
        <v>2</v>
      </c>
      <c r="L8" s="70">
        <f t="shared" si="0"/>
        <v>22597.488000000001</v>
      </c>
      <c r="M8" s="52" t="s">
        <v>488</v>
      </c>
      <c r="N8" s="73">
        <v>1</v>
      </c>
      <c r="O8" s="72">
        <f t="shared" si="1"/>
        <v>22597.488000000001</v>
      </c>
      <c r="P8" s="100"/>
    </row>
    <row r="9" spans="1:16" x14ac:dyDescent="0.3">
      <c r="A9" s="56" t="s">
        <v>474</v>
      </c>
      <c r="B9" s="60" t="s">
        <v>475</v>
      </c>
      <c r="C9" s="57" t="s">
        <v>13</v>
      </c>
      <c r="D9" s="52" t="s">
        <v>476</v>
      </c>
      <c r="E9" s="52" t="s">
        <v>477</v>
      </c>
      <c r="F9" s="52" t="s">
        <v>478</v>
      </c>
      <c r="G9" s="69">
        <f>SUMIF(DOH_TRAN_T_UPLOADED!$L$2:$L$481,SERV_MFG_ALL_T!F9,DOH_TRAN_T_UPLOADED!$G$2:$G$481)</f>
        <v>45194.975000000006</v>
      </c>
      <c r="H9" s="52" t="s">
        <v>489</v>
      </c>
      <c r="I9" s="52" t="s">
        <v>12</v>
      </c>
      <c r="J9" s="52" t="s">
        <v>975</v>
      </c>
      <c r="K9" s="73">
        <v>2</v>
      </c>
      <c r="L9" s="70">
        <f t="shared" si="0"/>
        <v>22597.488000000001</v>
      </c>
      <c r="M9" s="52" t="s">
        <v>933</v>
      </c>
      <c r="N9" s="73">
        <v>1</v>
      </c>
      <c r="O9" s="72">
        <f t="shared" si="1"/>
        <v>22597.488000000001</v>
      </c>
      <c r="P9" s="101"/>
    </row>
    <row r="10" spans="1:16" ht="14.4" customHeight="1" x14ac:dyDescent="0.3">
      <c r="A10" s="56" t="s">
        <v>554</v>
      </c>
      <c r="B10" s="58" t="s">
        <v>148</v>
      </c>
      <c r="C10" s="57" t="s">
        <v>3</v>
      </c>
      <c r="D10" s="52" t="s">
        <v>479</v>
      </c>
      <c r="E10" s="52" t="s">
        <v>480</v>
      </c>
      <c r="F10" s="52" t="s">
        <v>556</v>
      </c>
      <c r="G10" s="69">
        <f>SUMIF(DOH_TRAN_T_UPLOADED!$L$2:$L$481,SERV_MFG_ALL_T!F10,DOH_TRAN_T_UPLOADED!$G$2:$G$481)</f>
        <v>1579.614</v>
      </c>
      <c r="H10" s="52" t="s">
        <v>14</v>
      </c>
      <c r="I10" s="52" t="s">
        <v>6</v>
      </c>
      <c r="J10" s="52" t="s">
        <v>976</v>
      </c>
      <c r="K10" s="73">
        <v>7</v>
      </c>
      <c r="L10" s="70">
        <f t="shared" si="0"/>
        <v>225.65899999999999</v>
      </c>
      <c r="M10" s="52" t="s">
        <v>511</v>
      </c>
      <c r="N10" s="73">
        <v>1</v>
      </c>
      <c r="O10" s="72">
        <f t="shared" si="1"/>
        <v>225.65899999999999</v>
      </c>
      <c r="P10" s="102" t="s">
        <v>1084</v>
      </c>
    </row>
    <row r="11" spans="1:16" ht="14.4" customHeight="1" x14ac:dyDescent="0.3">
      <c r="A11" s="56" t="s">
        <v>554</v>
      </c>
      <c r="B11" s="59" t="s">
        <v>148</v>
      </c>
      <c r="C11" s="57" t="s">
        <v>3</v>
      </c>
      <c r="D11" s="52" t="s">
        <v>479</v>
      </c>
      <c r="E11" s="52" t="s">
        <v>480</v>
      </c>
      <c r="F11" s="52" t="s">
        <v>556</v>
      </c>
      <c r="G11" s="69">
        <f>SUMIF(DOH_TRAN_T_UPLOADED!$L$2:$L$481,SERV_MFG_ALL_T!F11,DOH_TRAN_T_UPLOADED!$G$2:$G$481)</f>
        <v>1579.614</v>
      </c>
      <c r="H11" s="52" t="s">
        <v>512</v>
      </c>
      <c r="I11" s="52" t="s">
        <v>7</v>
      </c>
      <c r="J11" s="52" t="s">
        <v>976</v>
      </c>
      <c r="K11" s="73">
        <v>7</v>
      </c>
      <c r="L11" s="70">
        <f t="shared" si="0"/>
        <v>225.65899999999999</v>
      </c>
      <c r="M11" s="52" t="s">
        <v>513</v>
      </c>
      <c r="N11" s="73">
        <v>1</v>
      </c>
      <c r="O11" s="72">
        <f t="shared" si="1"/>
        <v>225.65899999999999</v>
      </c>
      <c r="P11" s="103"/>
    </row>
    <row r="12" spans="1:16" ht="14.4" customHeight="1" x14ac:dyDescent="0.3">
      <c r="A12" s="56" t="s">
        <v>554</v>
      </c>
      <c r="B12" s="59" t="s">
        <v>148</v>
      </c>
      <c r="C12" s="57" t="s">
        <v>3</v>
      </c>
      <c r="D12" s="52" t="s">
        <v>479</v>
      </c>
      <c r="E12" s="52" t="s">
        <v>480</v>
      </c>
      <c r="F12" s="52" t="s">
        <v>556</v>
      </c>
      <c r="G12" s="69">
        <f>SUMIF(DOH_TRAN_T_UPLOADED!$L$2:$L$481,SERV_MFG_ALL_T!F12,DOH_TRAN_T_UPLOADED!$G$2:$G$481)</f>
        <v>1579.614</v>
      </c>
      <c r="H12" s="52" t="s">
        <v>505</v>
      </c>
      <c r="I12" s="52" t="s">
        <v>8</v>
      </c>
      <c r="J12" s="52" t="s">
        <v>976</v>
      </c>
      <c r="K12" s="73">
        <v>7</v>
      </c>
      <c r="L12" s="70">
        <f t="shared" si="0"/>
        <v>225.65899999999999</v>
      </c>
      <c r="M12" s="52" t="s">
        <v>506</v>
      </c>
      <c r="N12" s="73">
        <v>1</v>
      </c>
      <c r="O12" s="72">
        <f t="shared" si="1"/>
        <v>225.65899999999999</v>
      </c>
      <c r="P12" s="103"/>
    </row>
    <row r="13" spans="1:16" ht="14.4" customHeight="1" x14ac:dyDescent="0.3">
      <c r="A13" s="56" t="s">
        <v>554</v>
      </c>
      <c r="B13" s="59" t="s">
        <v>148</v>
      </c>
      <c r="C13" s="57" t="s">
        <v>3</v>
      </c>
      <c r="D13" s="52" t="s">
        <v>479</v>
      </c>
      <c r="E13" s="52" t="s">
        <v>480</v>
      </c>
      <c r="F13" s="52" t="s">
        <v>556</v>
      </c>
      <c r="G13" s="69">
        <f>SUMIF(DOH_TRAN_T_UPLOADED!$L$2:$L$481,SERV_MFG_ALL_T!F13,DOH_TRAN_T_UPLOADED!$G$2:$G$481)</f>
        <v>1579.614</v>
      </c>
      <c r="H13" s="52" t="s">
        <v>503</v>
      </c>
      <c r="I13" s="52" t="s">
        <v>9</v>
      </c>
      <c r="J13" s="52" t="s">
        <v>976</v>
      </c>
      <c r="K13" s="73">
        <v>7</v>
      </c>
      <c r="L13" s="70">
        <f t="shared" si="0"/>
        <v>225.65899999999999</v>
      </c>
      <c r="M13" s="52" t="s">
        <v>504</v>
      </c>
      <c r="N13" s="73">
        <v>1</v>
      </c>
      <c r="O13" s="72">
        <f t="shared" si="1"/>
        <v>225.65899999999999</v>
      </c>
      <c r="P13" s="103"/>
    </row>
    <row r="14" spans="1:16" ht="14.4" customHeight="1" x14ac:dyDescent="0.3">
      <c r="A14" s="56" t="s">
        <v>554</v>
      </c>
      <c r="B14" s="59" t="s">
        <v>148</v>
      </c>
      <c r="C14" s="57" t="s">
        <v>3</v>
      </c>
      <c r="D14" s="52" t="s">
        <v>479</v>
      </c>
      <c r="E14" s="52" t="s">
        <v>480</v>
      </c>
      <c r="F14" s="52" t="s">
        <v>556</v>
      </c>
      <c r="G14" s="69">
        <f>SUMIF(DOH_TRAN_T_UPLOADED!$L$2:$L$481,SERV_MFG_ALL_T!F14,DOH_TRAN_T_UPLOADED!$G$2:$G$481)</f>
        <v>1579.614</v>
      </c>
      <c r="H14" s="52" t="s">
        <v>515</v>
      </c>
      <c r="I14" s="52" t="s">
        <v>10</v>
      </c>
      <c r="J14" s="52" t="s">
        <v>976</v>
      </c>
      <c r="K14" s="73">
        <v>7</v>
      </c>
      <c r="L14" s="70">
        <f t="shared" si="0"/>
        <v>225.65899999999999</v>
      </c>
      <c r="M14" s="52" t="s">
        <v>516</v>
      </c>
      <c r="N14" s="73">
        <v>1</v>
      </c>
      <c r="O14" s="72">
        <f t="shared" si="1"/>
        <v>225.65899999999999</v>
      </c>
      <c r="P14" s="103"/>
    </row>
    <row r="15" spans="1:16" ht="14.4" customHeight="1" x14ac:dyDescent="0.3">
      <c r="A15" s="56" t="s">
        <v>554</v>
      </c>
      <c r="B15" s="59" t="s">
        <v>148</v>
      </c>
      <c r="C15" s="57" t="s">
        <v>3</v>
      </c>
      <c r="D15" s="52" t="s">
        <v>479</v>
      </c>
      <c r="E15" s="52" t="s">
        <v>480</v>
      </c>
      <c r="F15" s="52" t="s">
        <v>556</v>
      </c>
      <c r="G15" s="69">
        <f>SUMIF(DOH_TRAN_T_UPLOADED!$L$2:$L$481,SERV_MFG_ALL_T!F15,DOH_TRAN_T_UPLOADED!$G$2:$G$481)</f>
        <v>1579.614</v>
      </c>
      <c r="H15" s="52" t="s">
        <v>485</v>
      </c>
      <c r="I15" s="52" t="s">
        <v>11</v>
      </c>
      <c r="J15" s="52" t="s">
        <v>976</v>
      </c>
      <c r="K15" s="73">
        <v>7</v>
      </c>
      <c r="L15" s="70">
        <f t="shared" si="0"/>
        <v>225.65899999999999</v>
      </c>
      <c r="M15" s="52" t="s">
        <v>492</v>
      </c>
      <c r="N15" s="73">
        <v>1</v>
      </c>
      <c r="O15" s="72">
        <f t="shared" si="1"/>
        <v>225.65899999999999</v>
      </c>
      <c r="P15" s="103"/>
    </row>
    <row r="16" spans="1:16" ht="14.4" customHeight="1" x14ac:dyDescent="0.3">
      <c r="A16" s="56" t="s">
        <v>554</v>
      </c>
      <c r="B16" s="59" t="s">
        <v>148</v>
      </c>
      <c r="C16" s="57" t="s">
        <v>3</v>
      </c>
      <c r="D16" s="52" t="s">
        <v>479</v>
      </c>
      <c r="E16" s="52" t="s">
        <v>480</v>
      </c>
      <c r="F16" s="52" t="s">
        <v>556</v>
      </c>
      <c r="G16" s="69">
        <f>SUMIF(DOH_TRAN_T_UPLOADED!$L$2:$L$481,SERV_MFG_ALL_T!F16,DOH_TRAN_T_UPLOADED!$G$2:$G$481)</f>
        <v>1579.614</v>
      </c>
      <c r="H16" s="52" t="s">
        <v>489</v>
      </c>
      <c r="I16" s="52" t="s">
        <v>12</v>
      </c>
      <c r="J16" s="52" t="s">
        <v>976</v>
      </c>
      <c r="K16" s="73">
        <v>7</v>
      </c>
      <c r="L16" s="70">
        <f t="shared" si="0"/>
        <v>225.65899999999999</v>
      </c>
      <c r="M16" s="52" t="s">
        <v>490</v>
      </c>
      <c r="N16" s="73">
        <v>1</v>
      </c>
      <c r="O16" s="72">
        <f t="shared" si="1"/>
        <v>225.65899999999999</v>
      </c>
      <c r="P16" s="103"/>
    </row>
    <row r="17" spans="1:16" ht="14.4" customHeight="1" x14ac:dyDescent="0.3">
      <c r="A17" s="56" t="s">
        <v>554</v>
      </c>
      <c r="B17" s="59" t="s">
        <v>148</v>
      </c>
      <c r="C17" s="57" t="s">
        <v>4</v>
      </c>
      <c r="D17" s="52" t="s">
        <v>486</v>
      </c>
      <c r="E17" s="52" t="s">
        <v>83</v>
      </c>
      <c r="F17" s="52" t="s">
        <v>557</v>
      </c>
      <c r="G17" s="69">
        <f>SUMIF(DOH_TRAN_T_UPLOADED!$L$2:$L$481,SERV_MFG_ALL_T!F17,DOH_TRAN_T_UPLOADED!$G$2:$G$481)</f>
        <v>3421.2139999999999</v>
      </c>
      <c r="H17" s="52" t="s">
        <v>14</v>
      </c>
      <c r="I17" s="52" t="s">
        <v>6</v>
      </c>
      <c r="J17" s="52" t="s">
        <v>976</v>
      </c>
      <c r="K17" s="73">
        <v>7</v>
      </c>
      <c r="L17" s="70">
        <f t="shared" si="0"/>
        <v>488.745</v>
      </c>
      <c r="M17" s="52" t="s">
        <v>520</v>
      </c>
      <c r="N17" s="73">
        <v>1</v>
      </c>
      <c r="O17" s="72">
        <f t="shared" si="1"/>
        <v>488.745</v>
      </c>
      <c r="P17" s="103"/>
    </row>
    <row r="18" spans="1:16" ht="14.4" customHeight="1" x14ac:dyDescent="0.3">
      <c r="A18" s="56" t="s">
        <v>554</v>
      </c>
      <c r="B18" s="59" t="s">
        <v>148</v>
      </c>
      <c r="C18" s="57" t="s">
        <v>4</v>
      </c>
      <c r="D18" s="52" t="s">
        <v>486</v>
      </c>
      <c r="E18" s="52" t="s">
        <v>83</v>
      </c>
      <c r="F18" s="52" t="s">
        <v>557</v>
      </c>
      <c r="G18" s="69">
        <f>SUMIF(DOH_TRAN_T_UPLOADED!$L$2:$L$481,SERV_MFG_ALL_T!F18,DOH_TRAN_T_UPLOADED!$G$2:$G$481)</f>
        <v>3421.2139999999999</v>
      </c>
      <c r="H18" s="52" t="s">
        <v>512</v>
      </c>
      <c r="I18" s="52" t="s">
        <v>7</v>
      </c>
      <c r="J18" s="52" t="s">
        <v>976</v>
      </c>
      <c r="K18" s="73">
        <v>7</v>
      </c>
      <c r="L18" s="70">
        <f t="shared" si="0"/>
        <v>488.745</v>
      </c>
      <c r="M18" s="52" t="s">
        <v>940</v>
      </c>
      <c r="N18" s="73">
        <v>1</v>
      </c>
      <c r="O18" s="72">
        <f t="shared" si="1"/>
        <v>488.745</v>
      </c>
      <c r="P18" s="103"/>
    </row>
    <row r="19" spans="1:16" ht="14.4" customHeight="1" x14ac:dyDescent="0.3">
      <c r="A19" s="56" t="s">
        <v>554</v>
      </c>
      <c r="B19" s="59" t="s">
        <v>148</v>
      </c>
      <c r="C19" s="57" t="s">
        <v>4</v>
      </c>
      <c r="D19" s="52" t="s">
        <v>486</v>
      </c>
      <c r="E19" s="52" t="s">
        <v>83</v>
      </c>
      <c r="F19" s="52" t="s">
        <v>557</v>
      </c>
      <c r="G19" s="69">
        <f>SUMIF(DOH_TRAN_T_UPLOADED!$L$2:$L$481,SERV_MFG_ALL_T!F19,DOH_TRAN_T_UPLOADED!$G$2:$G$481)</f>
        <v>3421.2139999999999</v>
      </c>
      <c r="H19" s="52" t="s">
        <v>505</v>
      </c>
      <c r="I19" s="52" t="s">
        <v>8</v>
      </c>
      <c r="J19" s="52" t="s">
        <v>976</v>
      </c>
      <c r="K19" s="73">
        <v>7</v>
      </c>
      <c r="L19" s="70">
        <f t="shared" si="0"/>
        <v>488.745</v>
      </c>
      <c r="M19" s="52" t="s">
        <v>521</v>
      </c>
      <c r="N19" s="73">
        <v>1</v>
      </c>
      <c r="O19" s="72">
        <f t="shared" si="1"/>
        <v>488.745</v>
      </c>
      <c r="P19" s="103"/>
    </row>
    <row r="20" spans="1:16" ht="14.4" customHeight="1" x14ac:dyDescent="0.3">
      <c r="A20" s="56" t="s">
        <v>554</v>
      </c>
      <c r="B20" s="59" t="s">
        <v>148</v>
      </c>
      <c r="C20" s="57" t="s">
        <v>4</v>
      </c>
      <c r="D20" s="52" t="s">
        <v>486</v>
      </c>
      <c r="E20" s="52" t="s">
        <v>83</v>
      </c>
      <c r="F20" s="52" t="s">
        <v>557</v>
      </c>
      <c r="G20" s="69">
        <f>SUMIF(DOH_TRAN_T_UPLOADED!$L$2:$L$481,SERV_MFG_ALL_T!F20,DOH_TRAN_T_UPLOADED!$G$2:$G$481)</f>
        <v>3421.2139999999999</v>
      </c>
      <c r="H20" s="52" t="s">
        <v>503</v>
      </c>
      <c r="I20" s="52" t="s">
        <v>9</v>
      </c>
      <c r="J20" s="52" t="s">
        <v>976</v>
      </c>
      <c r="K20" s="73">
        <v>7</v>
      </c>
      <c r="L20" s="70">
        <f t="shared" si="0"/>
        <v>488.745</v>
      </c>
      <c r="M20" s="52" t="s">
        <v>523</v>
      </c>
      <c r="N20" s="73">
        <v>1</v>
      </c>
      <c r="O20" s="72">
        <f t="shared" si="1"/>
        <v>488.745</v>
      </c>
      <c r="P20" s="103"/>
    </row>
    <row r="21" spans="1:16" ht="14.4" customHeight="1" x14ac:dyDescent="0.3">
      <c r="A21" s="56" t="s">
        <v>554</v>
      </c>
      <c r="B21" s="59" t="s">
        <v>148</v>
      </c>
      <c r="C21" s="57" t="s">
        <v>4</v>
      </c>
      <c r="D21" s="52" t="s">
        <v>486</v>
      </c>
      <c r="E21" s="52" t="s">
        <v>83</v>
      </c>
      <c r="F21" s="52" t="s">
        <v>557</v>
      </c>
      <c r="G21" s="69">
        <f>SUMIF(DOH_TRAN_T_UPLOADED!$L$2:$L$481,SERV_MFG_ALL_T!F21,DOH_TRAN_T_UPLOADED!$G$2:$G$481)</f>
        <v>3421.2139999999999</v>
      </c>
      <c r="H21" s="52" t="s">
        <v>515</v>
      </c>
      <c r="I21" s="52" t="s">
        <v>10</v>
      </c>
      <c r="J21" s="52" t="s">
        <v>976</v>
      </c>
      <c r="K21" s="73">
        <v>7</v>
      </c>
      <c r="L21" s="70">
        <f t="shared" si="0"/>
        <v>488.745</v>
      </c>
      <c r="M21" s="52" t="s">
        <v>959</v>
      </c>
      <c r="N21" s="73">
        <v>1</v>
      </c>
      <c r="O21" s="72">
        <f t="shared" si="1"/>
        <v>488.745</v>
      </c>
      <c r="P21" s="103"/>
    </row>
    <row r="22" spans="1:16" ht="14.4" customHeight="1" x14ac:dyDescent="0.3">
      <c r="A22" s="56" t="s">
        <v>554</v>
      </c>
      <c r="B22" s="59" t="s">
        <v>148</v>
      </c>
      <c r="C22" s="57" t="s">
        <v>4</v>
      </c>
      <c r="D22" s="52" t="s">
        <v>486</v>
      </c>
      <c r="E22" s="52" t="s">
        <v>83</v>
      </c>
      <c r="F22" s="52" t="s">
        <v>557</v>
      </c>
      <c r="G22" s="69">
        <f>SUMIF(DOH_TRAN_T_UPLOADED!$L$2:$L$481,SERV_MFG_ALL_T!F22,DOH_TRAN_T_UPLOADED!$G$2:$G$481)</f>
        <v>3421.2139999999999</v>
      </c>
      <c r="H22" s="52" t="s">
        <v>485</v>
      </c>
      <c r="I22" s="52" t="s">
        <v>11</v>
      </c>
      <c r="J22" s="52" t="s">
        <v>976</v>
      </c>
      <c r="K22" s="73">
        <v>7</v>
      </c>
      <c r="L22" s="70">
        <f t="shared" si="0"/>
        <v>488.745</v>
      </c>
      <c r="M22" s="52" t="s">
        <v>487</v>
      </c>
      <c r="N22" s="73">
        <v>1</v>
      </c>
      <c r="O22" s="72">
        <f t="shared" si="1"/>
        <v>488.745</v>
      </c>
      <c r="P22" s="103"/>
    </row>
    <row r="23" spans="1:16" ht="14.4" customHeight="1" x14ac:dyDescent="0.3">
      <c r="A23" s="56" t="s">
        <v>554</v>
      </c>
      <c r="B23" s="59" t="s">
        <v>148</v>
      </c>
      <c r="C23" s="57" t="s">
        <v>4</v>
      </c>
      <c r="D23" s="52" t="s">
        <v>486</v>
      </c>
      <c r="E23" s="52" t="s">
        <v>83</v>
      </c>
      <c r="F23" s="52" t="s">
        <v>557</v>
      </c>
      <c r="G23" s="69">
        <f>SUMIF(DOH_TRAN_T_UPLOADED!$L$2:$L$481,SERV_MFG_ALL_T!F23,DOH_TRAN_T_UPLOADED!$G$2:$G$481)</f>
        <v>3421.2139999999999</v>
      </c>
      <c r="H23" s="52" t="s">
        <v>489</v>
      </c>
      <c r="I23" s="52" t="s">
        <v>12</v>
      </c>
      <c r="J23" s="52" t="s">
        <v>976</v>
      </c>
      <c r="K23" s="73">
        <v>7</v>
      </c>
      <c r="L23" s="70">
        <f t="shared" si="0"/>
        <v>488.745</v>
      </c>
      <c r="M23" s="52" t="s">
        <v>491</v>
      </c>
      <c r="N23" s="73">
        <v>1</v>
      </c>
      <c r="O23" s="72">
        <f t="shared" si="1"/>
        <v>488.745</v>
      </c>
      <c r="P23" s="103"/>
    </row>
    <row r="24" spans="1:16" ht="14.4" customHeight="1" x14ac:dyDescent="0.3">
      <c r="A24" s="56" t="s">
        <v>554</v>
      </c>
      <c r="B24" s="59" t="s">
        <v>148</v>
      </c>
      <c r="C24" s="57" t="s">
        <v>13</v>
      </c>
      <c r="D24" s="52" t="s">
        <v>476</v>
      </c>
      <c r="E24" s="52" t="s">
        <v>477</v>
      </c>
      <c r="F24" s="52" t="s">
        <v>555</v>
      </c>
      <c r="G24" s="69">
        <f>SUMIF(DOH_TRAN_T_UPLOADED!$L$2:$L$481,SERV_MFG_ALL_T!F24,DOH_TRAN_T_UPLOADED!$G$2:$G$481)</f>
        <v>65576.298999999999</v>
      </c>
      <c r="H24" s="52" t="s">
        <v>14</v>
      </c>
      <c r="I24" s="52" t="s">
        <v>6</v>
      </c>
      <c r="J24" s="52" t="s">
        <v>976</v>
      </c>
      <c r="K24" s="73">
        <v>7</v>
      </c>
      <c r="L24" s="70">
        <f t="shared" si="0"/>
        <v>9368.0429999999997</v>
      </c>
      <c r="M24" s="52" t="s">
        <v>934</v>
      </c>
      <c r="N24" s="73">
        <v>1</v>
      </c>
      <c r="O24" s="72">
        <f t="shared" si="1"/>
        <v>9368.0429999999997</v>
      </c>
      <c r="P24" s="103"/>
    </row>
    <row r="25" spans="1:16" ht="14.4" customHeight="1" x14ac:dyDescent="0.3">
      <c r="A25" s="56" t="s">
        <v>554</v>
      </c>
      <c r="B25" s="59" t="s">
        <v>148</v>
      </c>
      <c r="C25" s="57" t="s">
        <v>13</v>
      </c>
      <c r="D25" s="52" t="s">
        <v>476</v>
      </c>
      <c r="E25" s="52" t="s">
        <v>477</v>
      </c>
      <c r="F25" s="52" t="s">
        <v>555</v>
      </c>
      <c r="G25" s="69">
        <f>SUMIF(DOH_TRAN_T_UPLOADED!$L$2:$L$481,SERV_MFG_ALL_T!F25,DOH_TRAN_T_UPLOADED!$G$2:$G$481)</f>
        <v>65576.298999999999</v>
      </c>
      <c r="H25" s="52" t="s">
        <v>512</v>
      </c>
      <c r="I25" s="52" t="s">
        <v>7</v>
      </c>
      <c r="J25" s="52" t="s">
        <v>976</v>
      </c>
      <c r="K25" s="73">
        <v>7</v>
      </c>
      <c r="L25" s="70">
        <f t="shared" si="0"/>
        <v>9368.0429999999997</v>
      </c>
      <c r="M25" s="52" t="s">
        <v>941</v>
      </c>
      <c r="N25" s="73">
        <v>1</v>
      </c>
      <c r="O25" s="72">
        <f t="shared" si="1"/>
        <v>9368.0429999999997</v>
      </c>
      <c r="P25" s="103"/>
    </row>
    <row r="26" spans="1:16" ht="14.4" customHeight="1" x14ac:dyDescent="0.3">
      <c r="A26" s="56" t="s">
        <v>554</v>
      </c>
      <c r="B26" s="59" t="s">
        <v>148</v>
      </c>
      <c r="C26" s="57" t="s">
        <v>13</v>
      </c>
      <c r="D26" s="52" t="s">
        <v>476</v>
      </c>
      <c r="E26" s="52" t="s">
        <v>477</v>
      </c>
      <c r="F26" s="52" t="s">
        <v>555</v>
      </c>
      <c r="G26" s="69">
        <f>SUMIF(DOH_TRAN_T_UPLOADED!$L$2:$L$481,SERV_MFG_ALL_T!F26,DOH_TRAN_T_UPLOADED!$G$2:$G$481)</f>
        <v>65576.298999999999</v>
      </c>
      <c r="H26" s="52" t="s">
        <v>505</v>
      </c>
      <c r="I26" s="52" t="s">
        <v>8</v>
      </c>
      <c r="J26" s="52" t="s">
        <v>976</v>
      </c>
      <c r="K26" s="73">
        <v>7</v>
      </c>
      <c r="L26" s="70">
        <f t="shared" si="0"/>
        <v>9368.0429999999997</v>
      </c>
      <c r="M26" s="52" t="s">
        <v>947</v>
      </c>
      <c r="N26" s="73">
        <v>1</v>
      </c>
      <c r="O26" s="72">
        <f t="shared" si="1"/>
        <v>9368.0429999999997</v>
      </c>
      <c r="P26" s="103"/>
    </row>
    <row r="27" spans="1:16" ht="14.4" customHeight="1" x14ac:dyDescent="0.3">
      <c r="A27" s="56" t="s">
        <v>554</v>
      </c>
      <c r="B27" s="59" t="s">
        <v>148</v>
      </c>
      <c r="C27" s="57" t="s">
        <v>13</v>
      </c>
      <c r="D27" s="52" t="s">
        <v>476</v>
      </c>
      <c r="E27" s="52" t="s">
        <v>477</v>
      </c>
      <c r="F27" s="52" t="s">
        <v>555</v>
      </c>
      <c r="G27" s="69">
        <f>SUMIF(DOH_TRAN_T_UPLOADED!$L$2:$L$481,SERV_MFG_ALL_T!F27,DOH_TRAN_T_UPLOADED!$G$2:$G$481)</f>
        <v>65576.298999999999</v>
      </c>
      <c r="H27" s="52" t="s">
        <v>503</v>
      </c>
      <c r="I27" s="52" t="s">
        <v>9</v>
      </c>
      <c r="J27" s="52" t="s">
        <v>976</v>
      </c>
      <c r="K27" s="73">
        <v>7</v>
      </c>
      <c r="L27" s="70">
        <f t="shared" si="0"/>
        <v>9368.0429999999997</v>
      </c>
      <c r="M27" s="52" t="s">
        <v>953</v>
      </c>
      <c r="N27" s="73">
        <v>1</v>
      </c>
      <c r="O27" s="72">
        <f t="shared" si="1"/>
        <v>9368.0429999999997</v>
      </c>
      <c r="P27" s="103"/>
    </row>
    <row r="28" spans="1:16" ht="14.4" customHeight="1" x14ac:dyDescent="0.3">
      <c r="A28" s="56" t="s">
        <v>554</v>
      </c>
      <c r="B28" s="59" t="s">
        <v>148</v>
      </c>
      <c r="C28" s="57" t="s">
        <v>13</v>
      </c>
      <c r="D28" s="52" t="s">
        <v>476</v>
      </c>
      <c r="E28" s="52" t="s">
        <v>477</v>
      </c>
      <c r="F28" s="52" t="s">
        <v>555</v>
      </c>
      <c r="G28" s="69">
        <f>SUMIF(DOH_TRAN_T_UPLOADED!$L$2:$L$481,SERV_MFG_ALL_T!F28,DOH_TRAN_T_UPLOADED!$G$2:$G$481)</f>
        <v>65576.298999999999</v>
      </c>
      <c r="H28" s="52" t="s">
        <v>515</v>
      </c>
      <c r="I28" s="52" t="s">
        <v>10</v>
      </c>
      <c r="J28" s="52" t="s">
        <v>976</v>
      </c>
      <c r="K28" s="73">
        <v>7</v>
      </c>
      <c r="L28" s="70">
        <f t="shared" si="0"/>
        <v>9368.0429999999997</v>
      </c>
      <c r="M28" s="52" t="s">
        <v>960</v>
      </c>
      <c r="N28" s="73">
        <v>1</v>
      </c>
      <c r="O28" s="72">
        <f t="shared" si="1"/>
        <v>9368.0429999999997</v>
      </c>
      <c r="P28" s="103"/>
    </row>
    <row r="29" spans="1:16" ht="14.4" customHeight="1" x14ac:dyDescent="0.3">
      <c r="A29" s="56" t="s">
        <v>554</v>
      </c>
      <c r="B29" s="59" t="s">
        <v>148</v>
      </c>
      <c r="C29" s="57" t="s">
        <v>13</v>
      </c>
      <c r="D29" s="52" t="s">
        <v>476</v>
      </c>
      <c r="E29" s="52" t="s">
        <v>477</v>
      </c>
      <c r="F29" s="52" t="s">
        <v>555</v>
      </c>
      <c r="G29" s="69">
        <f>SUMIF(DOH_TRAN_T_UPLOADED!$L$2:$L$481,SERV_MFG_ALL_T!F29,DOH_TRAN_T_UPLOADED!$G$2:$G$481)</f>
        <v>65576.298999999999</v>
      </c>
      <c r="H29" s="52" t="s">
        <v>485</v>
      </c>
      <c r="I29" s="52" t="s">
        <v>11</v>
      </c>
      <c r="J29" s="52" t="s">
        <v>976</v>
      </c>
      <c r="K29" s="73">
        <v>7</v>
      </c>
      <c r="L29" s="70">
        <f t="shared" si="0"/>
        <v>9368.0429999999997</v>
      </c>
      <c r="M29" s="52" t="s">
        <v>488</v>
      </c>
      <c r="N29" s="73">
        <v>1</v>
      </c>
      <c r="O29" s="72">
        <f t="shared" si="1"/>
        <v>9368.0429999999997</v>
      </c>
      <c r="P29" s="103"/>
    </row>
    <row r="30" spans="1:16" ht="14.4" customHeight="1" x14ac:dyDescent="0.3">
      <c r="A30" s="56" t="s">
        <v>554</v>
      </c>
      <c r="B30" s="59" t="s">
        <v>148</v>
      </c>
      <c r="C30" s="57" t="s">
        <v>13</v>
      </c>
      <c r="D30" s="52" t="s">
        <v>476</v>
      </c>
      <c r="E30" s="52" t="s">
        <v>477</v>
      </c>
      <c r="F30" s="52" t="s">
        <v>555</v>
      </c>
      <c r="G30" s="69">
        <f>SUMIF(DOH_TRAN_T_UPLOADED!$L$2:$L$481,SERV_MFG_ALL_T!F30,DOH_TRAN_T_UPLOADED!$G$2:$G$481)</f>
        <v>65576.298999999999</v>
      </c>
      <c r="H30" s="52" t="s">
        <v>489</v>
      </c>
      <c r="I30" s="52" t="s">
        <v>12</v>
      </c>
      <c r="J30" s="52" t="s">
        <v>976</v>
      </c>
      <c r="K30" s="73">
        <v>7</v>
      </c>
      <c r="L30" s="70">
        <f t="shared" si="0"/>
        <v>9368.0429999999997</v>
      </c>
      <c r="M30" s="52" t="s">
        <v>933</v>
      </c>
      <c r="N30" s="73">
        <v>1</v>
      </c>
      <c r="O30" s="72">
        <f t="shared" si="1"/>
        <v>9368.0429999999997</v>
      </c>
      <c r="P30" s="103"/>
    </row>
    <row r="31" spans="1:16" ht="14.4" customHeight="1" x14ac:dyDescent="0.3">
      <c r="A31" s="56" t="s">
        <v>554</v>
      </c>
      <c r="B31" s="59" t="s">
        <v>148</v>
      </c>
      <c r="C31" s="57" t="s">
        <v>503</v>
      </c>
      <c r="D31" s="52" t="s">
        <v>482</v>
      </c>
      <c r="E31" s="52" t="s">
        <v>483</v>
      </c>
      <c r="F31" s="52" t="s">
        <v>558</v>
      </c>
      <c r="G31" s="69">
        <f>SUMIF(DOH_TRAN_T_UPLOADED!$L$2:$L$481,SERV_MFG_ALL_T!F31,DOH_TRAN_T_UPLOADED!$G$2:$G$481)</f>
        <v>4209.6000000000004</v>
      </c>
      <c r="H31" s="52" t="s">
        <v>14</v>
      </c>
      <c r="I31" s="52" t="s">
        <v>6</v>
      </c>
      <c r="J31" s="52" t="s">
        <v>976</v>
      </c>
      <c r="K31" s="73">
        <v>7</v>
      </c>
      <c r="L31" s="70">
        <f t="shared" si="0"/>
        <v>601.37099999999998</v>
      </c>
      <c r="M31" s="52" t="s">
        <v>541</v>
      </c>
      <c r="N31" s="73">
        <v>1</v>
      </c>
      <c r="O31" s="72">
        <f t="shared" si="1"/>
        <v>601.37099999999998</v>
      </c>
      <c r="P31" s="103"/>
    </row>
    <row r="32" spans="1:16" ht="14.4" customHeight="1" x14ac:dyDescent="0.3">
      <c r="A32" s="56" t="s">
        <v>554</v>
      </c>
      <c r="B32" s="59" t="s">
        <v>148</v>
      </c>
      <c r="C32" s="57" t="s">
        <v>503</v>
      </c>
      <c r="D32" s="52" t="s">
        <v>482</v>
      </c>
      <c r="E32" s="52" t="s">
        <v>483</v>
      </c>
      <c r="F32" s="52" t="s">
        <v>558</v>
      </c>
      <c r="G32" s="69">
        <f>SUMIF(DOH_TRAN_T_UPLOADED!$L$2:$L$481,SERV_MFG_ALL_T!F32,DOH_TRAN_T_UPLOADED!$G$2:$G$481)</f>
        <v>4209.6000000000004</v>
      </c>
      <c r="H32" s="52" t="s">
        <v>512</v>
      </c>
      <c r="I32" s="52" t="s">
        <v>7</v>
      </c>
      <c r="J32" s="52" t="s">
        <v>976</v>
      </c>
      <c r="K32" s="73">
        <v>7</v>
      </c>
      <c r="L32" s="70">
        <f t="shared" si="0"/>
        <v>601.37099999999998</v>
      </c>
      <c r="M32" s="52" t="s">
        <v>514</v>
      </c>
      <c r="N32" s="73">
        <v>1</v>
      </c>
      <c r="O32" s="72">
        <f t="shared" si="1"/>
        <v>601.37099999999998</v>
      </c>
      <c r="P32" s="103"/>
    </row>
    <row r="33" spans="1:16" ht="14.4" customHeight="1" x14ac:dyDescent="0.3">
      <c r="A33" s="56" t="s">
        <v>554</v>
      </c>
      <c r="B33" s="59" t="s">
        <v>148</v>
      </c>
      <c r="C33" s="57" t="s">
        <v>503</v>
      </c>
      <c r="D33" s="52" t="s">
        <v>482</v>
      </c>
      <c r="E33" s="52" t="s">
        <v>483</v>
      </c>
      <c r="F33" s="52" t="s">
        <v>558</v>
      </c>
      <c r="G33" s="69">
        <f>SUMIF(DOH_TRAN_T_UPLOADED!$L$2:$L$481,SERV_MFG_ALL_T!F33,DOH_TRAN_T_UPLOADED!$G$2:$G$481)</f>
        <v>4209.6000000000004</v>
      </c>
      <c r="H33" s="52" t="s">
        <v>505</v>
      </c>
      <c r="I33" s="52" t="s">
        <v>8</v>
      </c>
      <c r="J33" s="52" t="s">
        <v>976</v>
      </c>
      <c r="K33" s="73">
        <v>7</v>
      </c>
      <c r="L33" s="70">
        <f t="shared" si="0"/>
        <v>601.37099999999998</v>
      </c>
      <c r="M33" s="52" t="s">
        <v>522</v>
      </c>
      <c r="N33" s="73">
        <v>1</v>
      </c>
      <c r="O33" s="72">
        <f t="shared" si="1"/>
        <v>601.37099999999998</v>
      </c>
      <c r="P33" s="103"/>
    </row>
    <row r="34" spans="1:16" ht="14.4" customHeight="1" x14ac:dyDescent="0.3">
      <c r="A34" s="56" t="s">
        <v>554</v>
      </c>
      <c r="B34" s="59" t="s">
        <v>148</v>
      </c>
      <c r="C34" s="57" t="s">
        <v>503</v>
      </c>
      <c r="D34" s="52" t="s">
        <v>482</v>
      </c>
      <c r="E34" s="52" t="s">
        <v>483</v>
      </c>
      <c r="F34" s="52" t="s">
        <v>558</v>
      </c>
      <c r="G34" s="69">
        <f>SUMIF(DOH_TRAN_T_UPLOADED!$L$2:$L$481,SERV_MFG_ALL_T!F34,DOH_TRAN_T_UPLOADED!$G$2:$G$481)</f>
        <v>4209.6000000000004</v>
      </c>
      <c r="H34" s="52" t="s">
        <v>503</v>
      </c>
      <c r="I34" s="52" t="s">
        <v>9</v>
      </c>
      <c r="J34" s="52" t="s">
        <v>976</v>
      </c>
      <c r="K34" s="73">
        <v>7</v>
      </c>
      <c r="L34" s="70">
        <f t="shared" si="0"/>
        <v>601.37099999999998</v>
      </c>
      <c r="M34" s="52" t="s">
        <v>540</v>
      </c>
      <c r="N34" s="73">
        <v>1</v>
      </c>
      <c r="O34" s="72">
        <f t="shared" si="1"/>
        <v>601.37099999999998</v>
      </c>
      <c r="P34" s="103"/>
    </row>
    <row r="35" spans="1:16" ht="14.4" customHeight="1" x14ac:dyDescent="0.3">
      <c r="A35" s="56" t="s">
        <v>554</v>
      </c>
      <c r="B35" s="59" t="s">
        <v>148</v>
      </c>
      <c r="C35" s="57" t="s">
        <v>503</v>
      </c>
      <c r="D35" s="52" t="s">
        <v>482</v>
      </c>
      <c r="E35" s="52" t="s">
        <v>483</v>
      </c>
      <c r="F35" s="52" t="s">
        <v>558</v>
      </c>
      <c r="G35" s="69">
        <f>SUMIF(DOH_TRAN_T_UPLOADED!$L$2:$L$481,SERV_MFG_ALL_T!F35,DOH_TRAN_T_UPLOADED!$G$2:$G$481)</f>
        <v>4209.6000000000004</v>
      </c>
      <c r="H35" s="52" t="s">
        <v>515</v>
      </c>
      <c r="I35" s="52" t="s">
        <v>10</v>
      </c>
      <c r="J35" s="52" t="s">
        <v>976</v>
      </c>
      <c r="K35" s="73">
        <v>7</v>
      </c>
      <c r="L35" s="70">
        <f t="shared" si="0"/>
        <v>601.37099999999998</v>
      </c>
      <c r="M35" s="52" t="s">
        <v>524</v>
      </c>
      <c r="N35" s="73">
        <v>1</v>
      </c>
      <c r="O35" s="72">
        <f t="shared" si="1"/>
        <v>601.37099999999998</v>
      </c>
      <c r="P35" s="103"/>
    </row>
    <row r="36" spans="1:16" ht="14.4" customHeight="1" x14ac:dyDescent="0.3">
      <c r="A36" s="56" t="s">
        <v>554</v>
      </c>
      <c r="B36" s="59" t="s">
        <v>148</v>
      </c>
      <c r="C36" s="57" t="s">
        <v>503</v>
      </c>
      <c r="D36" s="52" t="s">
        <v>482</v>
      </c>
      <c r="E36" s="52" t="s">
        <v>483</v>
      </c>
      <c r="F36" s="52" t="s">
        <v>558</v>
      </c>
      <c r="G36" s="69">
        <f>SUMIF(DOH_TRAN_T_UPLOADED!$L$2:$L$481,SERV_MFG_ALL_T!F36,DOH_TRAN_T_UPLOADED!$G$2:$G$481)</f>
        <v>4209.6000000000004</v>
      </c>
      <c r="H36" s="52" t="s">
        <v>485</v>
      </c>
      <c r="I36" s="52" t="s">
        <v>11</v>
      </c>
      <c r="J36" s="52" t="s">
        <v>976</v>
      </c>
      <c r="K36" s="73">
        <v>7</v>
      </c>
      <c r="L36" s="70">
        <f t="shared" si="0"/>
        <v>601.37099999999998</v>
      </c>
      <c r="M36" s="52" t="s">
        <v>493</v>
      </c>
      <c r="N36" s="73">
        <v>1</v>
      </c>
      <c r="O36" s="72">
        <f t="shared" si="1"/>
        <v>601.37099999999998</v>
      </c>
      <c r="P36" s="103"/>
    </row>
    <row r="37" spans="1:16" ht="14.4" customHeight="1" x14ac:dyDescent="0.3">
      <c r="A37" s="56" t="s">
        <v>554</v>
      </c>
      <c r="B37" s="60" t="s">
        <v>148</v>
      </c>
      <c r="C37" s="57" t="s">
        <v>503</v>
      </c>
      <c r="D37" s="52" t="s">
        <v>482</v>
      </c>
      <c r="E37" s="52" t="s">
        <v>483</v>
      </c>
      <c r="F37" s="52" t="s">
        <v>558</v>
      </c>
      <c r="G37" s="69">
        <f>SUMIF(DOH_TRAN_T_UPLOADED!$L$2:$L$481,SERV_MFG_ALL_T!F37,DOH_TRAN_T_UPLOADED!$G$2:$G$481)</f>
        <v>4209.6000000000004</v>
      </c>
      <c r="H37" s="52" t="s">
        <v>489</v>
      </c>
      <c r="I37" s="52" t="s">
        <v>12</v>
      </c>
      <c r="J37" s="52" t="s">
        <v>976</v>
      </c>
      <c r="K37" s="73">
        <v>7</v>
      </c>
      <c r="L37" s="70">
        <f t="shared" si="0"/>
        <v>601.37099999999998</v>
      </c>
      <c r="M37" s="52" t="s">
        <v>494</v>
      </c>
      <c r="N37" s="73">
        <v>1</v>
      </c>
      <c r="O37" s="72">
        <f t="shared" si="1"/>
        <v>601.37099999999998</v>
      </c>
      <c r="P37" s="104"/>
    </row>
    <row r="38" spans="1:16" x14ac:dyDescent="0.3">
      <c r="A38" s="56" t="s">
        <v>13</v>
      </c>
      <c r="B38" s="58" t="s">
        <v>164</v>
      </c>
      <c r="C38" s="57" t="s">
        <v>4</v>
      </c>
      <c r="D38" s="52" t="s">
        <v>486</v>
      </c>
      <c r="E38" s="52" t="s">
        <v>83</v>
      </c>
      <c r="F38" s="52" t="s">
        <v>509</v>
      </c>
      <c r="G38" s="69">
        <f>SUMIF(DOH_TRAN_T_UPLOADED!$L$2:$L$481,SERV_MFG_ALL_T!F38,DOH_TRAN_T_UPLOADED!$G$2:$G$481)</f>
        <v>101505.49900000001</v>
      </c>
      <c r="H38" s="52" t="s">
        <v>512</v>
      </c>
      <c r="I38" s="52" t="s">
        <v>7</v>
      </c>
      <c r="J38" s="52" t="s">
        <v>582</v>
      </c>
      <c r="K38" s="73">
        <v>104</v>
      </c>
      <c r="L38" s="70">
        <f t="shared" si="0"/>
        <v>976.01400000000001</v>
      </c>
      <c r="M38" s="52" t="s">
        <v>940</v>
      </c>
      <c r="N38" s="73">
        <v>12</v>
      </c>
      <c r="O38" s="72">
        <f t="shared" si="1"/>
        <v>11712.168</v>
      </c>
      <c r="P38" s="99" t="s">
        <v>1085</v>
      </c>
    </row>
    <row r="39" spans="1:16" x14ac:dyDescent="0.3">
      <c r="A39" s="56" t="s">
        <v>13</v>
      </c>
      <c r="B39" s="59" t="s">
        <v>164</v>
      </c>
      <c r="C39" s="57" t="s">
        <v>4</v>
      </c>
      <c r="D39" s="52" t="s">
        <v>486</v>
      </c>
      <c r="E39" s="52" t="s">
        <v>83</v>
      </c>
      <c r="F39" s="52" t="s">
        <v>509</v>
      </c>
      <c r="G39" s="69">
        <f>SUMIF(DOH_TRAN_T_UPLOADED!$L$2:$L$481,SERV_MFG_ALL_T!F39,DOH_TRAN_T_UPLOADED!$G$2:$G$481)</f>
        <v>101505.49900000001</v>
      </c>
      <c r="H39" s="52" t="s">
        <v>505</v>
      </c>
      <c r="I39" s="52" t="s">
        <v>8</v>
      </c>
      <c r="J39" s="52" t="s">
        <v>582</v>
      </c>
      <c r="K39" s="73">
        <v>104</v>
      </c>
      <c r="L39" s="70">
        <f t="shared" si="0"/>
        <v>976.01400000000001</v>
      </c>
      <c r="M39" s="52" t="s">
        <v>521</v>
      </c>
      <c r="N39" s="73">
        <v>36</v>
      </c>
      <c r="O39" s="72">
        <f t="shared" si="1"/>
        <v>35136.504000000001</v>
      </c>
      <c r="P39" s="100"/>
    </row>
    <row r="40" spans="1:16" x14ac:dyDescent="0.3">
      <c r="A40" s="56" t="s">
        <v>13</v>
      </c>
      <c r="B40" s="59" t="s">
        <v>164</v>
      </c>
      <c r="C40" s="57" t="s">
        <v>4</v>
      </c>
      <c r="D40" s="52" t="s">
        <v>486</v>
      </c>
      <c r="E40" s="52" t="s">
        <v>83</v>
      </c>
      <c r="F40" s="52" t="s">
        <v>509</v>
      </c>
      <c r="G40" s="69">
        <f>SUMIF(DOH_TRAN_T_UPLOADED!$L$2:$L$481,SERV_MFG_ALL_T!F40,DOH_TRAN_T_UPLOADED!$G$2:$G$481)</f>
        <v>101505.49900000001</v>
      </c>
      <c r="H40" s="52" t="s">
        <v>503</v>
      </c>
      <c r="I40" s="52" t="s">
        <v>9</v>
      </c>
      <c r="J40" s="52" t="s">
        <v>582</v>
      </c>
      <c r="K40" s="73">
        <v>104</v>
      </c>
      <c r="L40" s="70">
        <f t="shared" si="0"/>
        <v>976.01400000000001</v>
      </c>
      <c r="M40" s="52" t="s">
        <v>523</v>
      </c>
      <c r="N40" s="73">
        <v>16</v>
      </c>
      <c r="O40" s="72">
        <f t="shared" si="1"/>
        <v>15616.224</v>
      </c>
      <c r="P40" s="100"/>
    </row>
    <row r="41" spans="1:16" x14ac:dyDescent="0.3">
      <c r="A41" s="56" t="s">
        <v>13</v>
      </c>
      <c r="B41" s="59" t="s">
        <v>164</v>
      </c>
      <c r="C41" s="57" t="s">
        <v>4</v>
      </c>
      <c r="D41" s="52" t="s">
        <v>486</v>
      </c>
      <c r="E41" s="52" t="s">
        <v>83</v>
      </c>
      <c r="F41" s="52" t="s">
        <v>509</v>
      </c>
      <c r="G41" s="69">
        <f>SUMIF(DOH_TRAN_T_UPLOADED!$L$2:$L$481,SERV_MFG_ALL_T!F41,DOH_TRAN_T_UPLOADED!$G$2:$G$481)</f>
        <v>101505.49900000001</v>
      </c>
      <c r="H41" s="52" t="s">
        <v>515</v>
      </c>
      <c r="I41" s="52" t="s">
        <v>10</v>
      </c>
      <c r="J41" s="52" t="s">
        <v>582</v>
      </c>
      <c r="K41" s="73">
        <v>104</v>
      </c>
      <c r="L41" s="70">
        <f t="shared" si="0"/>
        <v>976.01400000000001</v>
      </c>
      <c r="M41" s="52" t="s">
        <v>959</v>
      </c>
      <c r="N41" s="73">
        <v>16</v>
      </c>
      <c r="O41" s="72">
        <f t="shared" si="1"/>
        <v>15616.224</v>
      </c>
      <c r="P41" s="100"/>
    </row>
    <row r="42" spans="1:16" x14ac:dyDescent="0.3">
      <c r="A42" s="56" t="s">
        <v>13</v>
      </c>
      <c r="B42" s="59" t="s">
        <v>164</v>
      </c>
      <c r="C42" s="57" t="s">
        <v>13</v>
      </c>
      <c r="D42" s="52" t="s">
        <v>476</v>
      </c>
      <c r="E42" s="52" t="s">
        <v>477</v>
      </c>
      <c r="F42" s="52" t="s">
        <v>507</v>
      </c>
      <c r="G42" s="69">
        <f>SUMIF(DOH_TRAN_T_UPLOADED!$L$2:$L$481,SERV_MFG_ALL_T!F42,DOH_TRAN_T_UPLOADED!$G$2:$G$481)</f>
        <v>530598.83600000001</v>
      </c>
      <c r="H42" s="52" t="s">
        <v>14</v>
      </c>
      <c r="I42" s="52" t="s">
        <v>6</v>
      </c>
      <c r="J42" s="52" t="s">
        <v>582</v>
      </c>
      <c r="K42" s="73">
        <v>104</v>
      </c>
      <c r="L42" s="70">
        <f t="shared" si="0"/>
        <v>5101.9120000000003</v>
      </c>
      <c r="M42" s="52" t="s">
        <v>934</v>
      </c>
      <c r="N42" s="73">
        <v>24</v>
      </c>
      <c r="O42" s="72">
        <f t="shared" si="1"/>
        <v>122445.88800000001</v>
      </c>
      <c r="P42" s="100"/>
    </row>
    <row r="43" spans="1:16" x14ac:dyDescent="0.3">
      <c r="A43" s="56" t="s">
        <v>13</v>
      </c>
      <c r="B43" s="59" t="s">
        <v>164</v>
      </c>
      <c r="C43" s="57" t="s">
        <v>13</v>
      </c>
      <c r="D43" s="52" t="s">
        <v>476</v>
      </c>
      <c r="E43" s="52" t="s">
        <v>477</v>
      </c>
      <c r="F43" s="52" t="s">
        <v>507</v>
      </c>
      <c r="G43" s="69">
        <f>SUMIF(DOH_TRAN_T_UPLOADED!$L$2:$L$481,SERV_MFG_ALL_T!F43,DOH_TRAN_T_UPLOADED!$G$2:$G$481)</f>
        <v>530598.83600000001</v>
      </c>
      <c r="H43" s="52" t="s">
        <v>512</v>
      </c>
      <c r="I43" s="52" t="s">
        <v>7</v>
      </c>
      <c r="J43" s="52" t="s">
        <v>582</v>
      </c>
      <c r="K43" s="73">
        <v>104</v>
      </c>
      <c r="L43" s="70">
        <f t="shared" si="0"/>
        <v>5101.9120000000003</v>
      </c>
      <c r="M43" s="52" t="s">
        <v>941</v>
      </c>
      <c r="N43" s="73">
        <v>12</v>
      </c>
      <c r="O43" s="72">
        <f t="shared" si="1"/>
        <v>61222.944000000003</v>
      </c>
      <c r="P43" s="100"/>
    </row>
    <row r="44" spans="1:16" x14ac:dyDescent="0.3">
      <c r="A44" s="56" t="s">
        <v>13</v>
      </c>
      <c r="B44" s="59" t="s">
        <v>164</v>
      </c>
      <c r="C44" s="57" t="s">
        <v>13</v>
      </c>
      <c r="D44" s="52" t="s">
        <v>476</v>
      </c>
      <c r="E44" s="52" t="s">
        <v>477</v>
      </c>
      <c r="F44" s="52" t="s">
        <v>507</v>
      </c>
      <c r="G44" s="69">
        <f>SUMIF(DOH_TRAN_T_UPLOADED!$L$2:$L$481,SERV_MFG_ALL_T!F44,DOH_TRAN_T_UPLOADED!$G$2:$G$481)</f>
        <v>530598.83600000001</v>
      </c>
      <c r="H44" s="52" t="s">
        <v>505</v>
      </c>
      <c r="I44" s="52" t="s">
        <v>8</v>
      </c>
      <c r="J44" s="52" t="s">
        <v>582</v>
      </c>
      <c r="K44" s="73">
        <v>104</v>
      </c>
      <c r="L44" s="70">
        <f t="shared" si="0"/>
        <v>5101.9120000000003</v>
      </c>
      <c r="M44" s="52" t="s">
        <v>947</v>
      </c>
      <c r="N44" s="73">
        <v>36</v>
      </c>
      <c r="O44" s="72">
        <f t="shared" si="1"/>
        <v>183668.83199999999</v>
      </c>
      <c r="P44" s="100"/>
    </row>
    <row r="45" spans="1:16" x14ac:dyDescent="0.3">
      <c r="A45" s="56" t="s">
        <v>13</v>
      </c>
      <c r="B45" s="59" t="s">
        <v>164</v>
      </c>
      <c r="C45" s="57" t="s">
        <v>13</v>
      </c>
      <c r="D45" s="52" t="s">
        <v>476</v>
      </c>
      <c r="E45" s="52" t="s">
        <v>477</v>
      </c>
      <c r="F45" s="52" t="s">
        <v>507</v>
      </c>
      <c r="G45" s="69">
        <f>SUMIF(DOH_TRAN_T_UPLOADED!$L$2:$L$481,SERV_MFG_ALL_T!F45,DOH_TRAN_T_UPLOADED!$G$2:$G$481)</f>
        <v>530598.83600000001</v>
      </c>
      <c r="H45" s="52" t="s">
        <v>503</v>
      </c>
      <c r="I45" s="52" t="s">
        <v>9</v>
      </c>
      <c r="J45" s="52" t="s">
        <v>582</v>
      </c>
      <c r="K45" s="73">
        <v>104</v>
      </c>
      <c r="L45" s="70">
        <f t="shared" si="0"/>
        <v>5101.9120000000003</v>
      </c>
      <c r="M45" s="52" t="s">
        <v>953</v>
      </c>
      <c r="N45" s="73">
        <v>16</v>
      </c>
      <c r="O45" s="72">
        <f t="shared" si="1"/>
        <v>81630.592000000004</v>
      </c>
      <c r="P45" s="100"/>
    </row>
    <row r="46" spans="1:16" x14ac:dyDescent="0.3">
      <c r="A46" s="56" t="s">
        <v>13</v>
      </c>
      <c r="B46" s="59" t="s">
        <v>164</v>
      </c>
      <c r="C46" s="57" t="s">
        <v>13</v>
      </c>
      <c r="D46" s="52" t="s">
        <v>476</v>
      </c>
      <c r="E46" s="52" t="s">
        <v>477</v>
      </c>
      <c r="F46" s="52" t="s">
        <v>507</v>
      </c>
      <c r="G46" s="69">
        <f>SUMIF(DOH_TRAN_T_UPLOADED!$L$2:$L$481,SERV_MFG_ALL_T!F46,DOH_TRAN_T_UPLOADED!$G$2:$G$481)</f>
        <v>530598.83600000001</v>
      </c>
      <c r="H46" s="52" t="s">
        <v>515</v>
      </c>
      <c r="I46" s="52" t="s">
        <v>10</v>
      </c>
      <c r="J46" s="52" t="s">
        <v>582</v>
      </c>
      <c r="K46" s="73">
        <v>104</v>
      </c>
      <c r="L46" s="70">
        <f t="shared" si="0"/>
        <v>5101.9120000000003</v>
      </c>
      <c r="M46" s="52" t="s">
        <v>960</v>
      </c>
      <c r="N46" s="73">
        <v>16</v>
      </c>
      <c r="O46" s="72">
        <f t="shared" si="1"/>
        <v>81630.592000000004</v>
      </c>
      <c r="P46" s="100"/>
    </row>
    <row r="47" spans="1:16" x14ac:dyDescent="0.3">
      <c r="A47" s="56" t="s">
        <v>13</v>
      </c>
      <c r="B47" s="59" t="s">
        <v>164</v>
      </c>
      <c r="C47" s="57" t="s">
        <v>503</v>
      </c>
      <c r="D47" s="52" t="s">
        <v>482</v>
      </c>
      <c r="E47" s="52" t="s">
        <v>483</v>
      </c>
      <c r="F47" s="52" t="s">
        <v>510</v>
      </c>
      <c r="G47" s="69">
        <f>SUMIF(DOH_TRAN_T_UPLOADED!$L$2:$L$481,SERV_MFG_ALL_T!F47,DOH_TRAN_T_UPLOADED!$G$2:$G$481)</f>
        <v>4935.6200000000008</v>
      </c>
      <c r="H47" s="52" t="s">
        <v>14</v>
      </c>
      <c r="I47" s="52" t="s">
        <v>6</v>
      </c>
      <c r="J47" s="52" t="s">
        <v>582</v>
      </c>
      <c r="K47" s="73">
        <v>104</v>
      </c>
      <c r="L47" s="70">
        <f t="shared" si="0"/>
        <v>47.457999999999998</v>
      </c>
      <c r="M47" s="52" t="s">
        <v>541</v>
      </c>
      <c r="N47" s="73">
        <v>24</v>
      </c>
      <c r="O47" s="72">
        <f t="shared" si="1"/>
        <v>1138.992</v>
      </c>
      <c r="P47" s="100"/>
    </row>
    <row r="48" spans="1:16" x14ac:dyDescent="0.3">
      <c r="A48" s="56" t="s">
        <v>13</v>
      </c>
      <c r="B48" s="59" t="s">
        <v>164</v>
      </c>
      <c r="C48" s="57" t="s">
        <v>503</v>
      </c>
      <c r="D48" s="52" t="s">
        <v>482</v>
      </c>
      <c r="E48" s="52" t="s">
        <v>483</v>
      </c>
      <c r="F48" s="52" t="s">
        <v>510</v>
      </c>
      <c r="G48" s="69">
        <f>SUMIF(DOH_TRAN_T_UPLOADED!$L$2:$L$481,SERV_MFG_ALL_T!F48,DOH_TRAN_T_UPLOADED!$G$2:$G$481)</f>
        <v>4935.6200000000008</v>
      </c>
      <c r="H48" s="52" t="s">
        <v>512</v>
      </c>
      <c r="I48" s="52" t="s">
        <v>7</v>
      </c>
      <c r="J48" s="52" t="s">
        <v>582</v>
      </c>
      <c r="K48" s="73">
        <v>104</v>
      </c>
      <c r="L48" s="70">
        <f t="shared" si="0"/>
        <v>47.457999999999998</v>
      </c>
      <c r="M48" s="52" t="s">
        <v>514</v>
      </c>
      <c r="N48" s="73">
        <v>12</v>
      </c>
      <c r="O48" s="72">
        <f t="shared" si="1"/>
        <v>569.49599999999998</v>
      </c>
      <c r="P48" s="100"/>
    </row>
    <row r="49" spans="1:16" x14ac:dyDescent="0.3">
      <c r="A49" s="56" t="s">
        <v>13</v>
      </c>
      <c r="B49" s="59" t="s">
        <v>164</v>
      </c>
      <c r="C49" s="57" t="s">
        <v>503</v>
      </c>
      <c r="D49" s="52" t="s">
        <v>482</v>
      </c>
      <c r="E49" s="52" t="s">
        <v>483</v>
      </c>
      <c r="F49" s="52" t="s">
        <v>510</v>
      </c>
      <c r="G49" s="69">
        <f>SUMIF(DOH_TRAN_T_UPLOADED!$L$2:$L$481,SERV_MFG_ALL_T!F49,DOH_TRAN_T_UPLOADED!$G$2:$G$481)</f>
        <v>4935.6200000000008</v>
      </c>
      <c r="H49" s="52" t="s">
        <v>505</v>
      </c>
      <c r="I49" s="52" t="s">
        <v>8</v>
      </c>
      <c r="J49" s="52" t="s">
        <v>582</v>
      </c>
      <c r="K49" s="73">
        <v>104</v>
      </c>
      <c r="L49" s="70">
        <f t="shared" si="0"/>
        <v>47.457999999999998</v>
      </c>
      <c r="M49" s="52" t="s">
        <v>522</v>
      </c>
      <c r="N49" s="73">
        <v>36</v>
      </c>
      <c r="O49" s="72">
        <f t="shared" si="1"/>
        <v>1708.4880000000001</v>
      </c>
      <c r="P49" s="100"/>
    </row>
    <row r="50" spans="1:16" x14ac:dyDescent="0.3">
      <c r="A50" s="56" t="s">
        <v>13</v>
      </c>
      <c r="B50" s="59" t="s">
        <v>164</v>
      </c>
      <c r="C50" s="57" t="s">
        <v>503</v>
      </c>
      <c r="D50" s="52" t="s">
        <v>482</v>
      </c>
      <c r="E50" s="52" t="s">
        <v>483</v>
      </c>
      <c r="F50" s="52" t="s">
        <v>510</v>
      </c>
      <c r="G50" s="69">
        <f>SUMIF(DOH_TRAN_T_UPLOADED!$L$2:$L$481,SERV_MFG_ALL_T!F50,DOH_TRAN_T_UPLOADED!$G$2:$G$481)</f>
        <v>4935.6200000000008</v>
      </c>
      <c r="H50" s="52" t="s">
        <v>503</v>
      </c>
      <c r="I50" s="52" t="s">
        <v>9</v>
      </c>
      <c r="J50" s="52" t="s">
        <v>582</v>
      </c>
      <c r="K50" s="73">
        <v>104</v>
      </c>
      <c r="L50" s="70">
        <f t="shared" si="0"/>
        <v>47.457999999999998</v>
      </c>
      <c r="M50" s="52" t="s">
        <v>540</v>
      </c>
      <c r="N50" s="73">
        <v>16</v>
      </c>
      <c r="O50" s="72">
        <f t="shared" si="1"/>
        <v>759.32799999999997</v>
      </c>
      <c r="P50" s="100"/>
    </row>
    <row r="51" spans="1:16" x14ac:dyDescent="0.3">
      <c r="A51" s="56" t="s">
        <v>13</v>
      </c>
      <c r="B51" s="59" t="s">
        <v>164</v>
      </c>
      <c r="C51" s="57" t="s">
        <v>503</v>
      </c>
      <c r="D51" s="52" t="s">
        <v>482</v>
      </c>
      <c r="E51" s="52" t="s">
        <v>483</v>
      </c>
      <c r="F51" s="52" t="s">
        <v>510</v>
      </c>
      <c r="G51" s="69">
        <f>SUMIF(DOH_TRAN_T_UPLOADED!$L$2:$L$481,SERV_MFG_ALL_T!F51,DOH_TRAN_T_UPLOADED!$G$2:$G$481)</f>
        <v>4935.6200000000008</v>
      </c>
      <c r="H51" s="52" t="s">
        <v>515</v>
      </c>
      <c r="I51" s="52" t="s">
        <v>10</v>
      </c>
      <c r="J51" s="52" t="s">
        <v>582</v>
      </c>
      <c r="K51" s="73">
        <v>104</v>
      </c>
      <c r="L51" s="70">
        <f t="shared" si="0"/>
        <v>47.457999999999998</v>
      </c>
      <c r="M51" s="52" t="s">
        <v>524</v>
      </c>
      <c r="N51" s="73">
        <v>16</v>
      </c>
      <c r="O51" s="72">
        <f t="shared" si="1"/>
        <v>759.32799999999997</v>
      </c>
      <c r="P51" s="100"/>
    </row>
    <row r="52" spans="1:16" x14ac:dyDescent="0.3">
      <c r="A52" s="56" t="s">
        <v>13</v>
      </c>
      <c r="B52" s="59" t="s">
        <v>164</v>
      </c>
      <c r="C52" s="57" t="s">
        <v>3</v>
      </c>
      <c r="D52" s="52" t="s">
        <v>479</v>
      </c>
      <c r="E52" s="52" t="s">
        <v>480</v>
      </c>
      <c r="F52" s="52" t="s">
        <v>508</v>
      </c>
      <c r="G52" s="69">
        <f>SUMIF(DOH_TRAN_T_UPLOADED!$L$2:$L$481,SERV_MFG_ALL_T!F52,DOH_TRAN_T_UPLOADED!$G$2:$G$481)</f>
        <v>142096.41699999999</v>
      </c>
      <c r="H52" s="52" t="s">
        <v>14</v>
      </c>
      <c r="I52" s="52" t="s">
        <v>6</v>
      </c>
      <c r="J52" s="52" t="s">
        <v>582</v>
      </c>
      <c r="K52" s="73">
        <v>104</v>
      </c>
      <c r="L52" s="70">
        <f t="shared" si="0"/>
        <v>1366.3119999999999</v>
      </c>
      <c r="M52" s="52" t="s">
        <v>511</v>
      </c>
      <c r="N52" s="73">
        <v>24</v>
      </c>
      <c r="O52" s="72">
        <f t="shared" si="1"/>
        <v>32791.487999999998</v>
      </c>
      <c r="P52" s="100"/>
    </row>
    <row r="53" spans="1:16" x14ac:dyDescent="0.3">
      <c r="A53" s="56" t="s">
        <v>13</v>
      </c>
      <c r="B53" s="59" t="s">
        <v>164</v>
      </c>
      <c r="C53" s="57" t="s">
        <v>3</v>
      </c>
      <c r="D53" s="52" t="s">
        <v>479</v>
      </c>
      <c r="E53" s="52" t="s">
        <v>480</v>
      </c>
      <c r="F53" s="52" t="s">
        <v>508</v>
      </c>
      <c r="G53" s="69">
        <f>SUMIF(DOH_TRAN_T_UPLOADED!$L$2:$L$481,SERV_MFG_ALL_T!F53,DOH_TRAN_T_UPLOADED!$G$2:$G$481)</f>
        <v>142096.41699999999</v>
      </c>
      <c r="H53" s="52" t="s">
        <v>512</v>
      </c>
      <c r="I53" s="52" t="s">
        <v>7</v>
      </c>
      <c r="J53" s="52" t="s">
        <v>582</v>
      </c>
      <c r="K53" s="73">
        <v>104</v>
      </c>
      <c r="L53" s="70">
        <f t="shared" si="0"/>
        <v>1366.3119999999999</v>
      </c>
      <c r="M53" s="52" t="s">
        <v>513</v>
      </c>
      <c r="N53" s="73">
        <v>12</v>
      </c>
      <c r="O53" s="72">
        <f t="shared" si="1"/>
        <v>16395.743999999999</v>
      </c>
      <c r="P53" s="100"/>
    </row>
    <row r="54" spans="1:16" x14ac:dyDescent="0.3">
      <c r="A54" s="56" t="s">
        <v>13</v>
      </c>
      <c r="B54" s="59" t="s">
        <v>164</v>
      </c>
      <c r="C54" s="57" t="s">
        <v>3</v>
      </c>
      <c r="D54" s="52" t="s">
        <v>479</v>
      </c>
      <c r="E54" s="52" t="s">
        <v>480</v>
      </c>
      <c r="F54" s="52" t="s">
        <v>508</v>
      </c>
      <c r="G54" s="69">
        <f>SUMIF(DOH_TRAN_T_UPLOADED!$L$2:$L$481,SERV_MFG_ALL_T!F54,DOH_TRAN_T_UPLOADED!$G$2:$G$481)</f>
        <v>142096.41699999999</v>
      </c>
      <c r="H54" s="52" t="s">
        <v>505</v>
      </c>
      <c r="I54" s="52" t="s">
        <v>8</v>
      </c>
      <c r="J54" s="52" t="s">
        <v>582</v>
      </c>
      <c r="K54" s="73">
        <v>104</v>
      </c>
      <c r="L54" s="70">
        <f t="shared" si="0"/>
        <v>1366.3119999999999</v>
      </c>
      <c r="M54" s="52" t="s">
        <v>506</v>
      </c>
      <c r="N54" s="73">
        <v>36</v>
      </c>
      <c r="O54" s="72">
        <f t="shared" si="1"/>
        <v>49187.232000000004</v>
      </c>
      <c r="P54" s="100"/>
    </row>
    <row r="55" spans="1:16" x14ac:dyDescent="0.3">
      <c r="A55" s="56" t="s">
        <v>13</v>
      </c>
      <c r="B55" s="59" t="s">
        <v>164</v>
      </c>
      <c r="C55" s="57" t="s">
        <v>3</v>
      </c>
      <c r="D55" s="52" t="s">
        <v>479</v>
      </c>
      <c r="E55" s="52" t="s">
        <v>480</v>
      </c>
      <c r="F55" s="52" t="s">
        <v>508</v>
      </c>
      <c r="G55" s="69">
        <f>SUMIF(DOH_TRAN_T_UPLOADED!$L$2:$L$481,SERV_MFG_ALL_T!F55,DOH_TRAN_T_UPLOADED!$G$2:$G$481)</f>
        <v>142096.41699999999</v>
      </c>
      <c r="H55" s="52" t="s">
        <v>503</v>
      </c>
      <c r="I55" s="52" t="s">
        <v>9</v>
      </c>
      <c r="J55" s="52" t="s">
        <v>582</v>
      </c>
      <c r="K55" s="73">
        <v>104</v>
      </c>
      <c r="L55" s="70">
        <f t="shared" si="0"/>
        <v>1366.3119999999999</v>
      </c>
      <c r="M55" s="52" t="s">
        <v>504</v>
      </c>
      <c r="N55" s="73">
        <v>16</v>
      </c>
      <c r="O55" s="72">
        <f t="shared" si="1"/>
        <v>21860.991999999998</v>
      </c>
      <c r="P55" s="100"/>
    </row>
    <row r="56" spans="1:16" x14ac:dyDescent="0.3">
      <c r="A56" s="56" t="s">
        <v>13</v>
      </c>
      <c r="B56" s="59" t="s">
        <v>164</v>
      </c>
      <c r="C56" s="57" t="s">
        <v>3</v>
      </c>
      <c r="D56" s="52" t="s">
        <v>479</v>
      </c>
      <c r="E56" s="52" t="s">
        <v>480</v>
      </c>
      <c r="F56" s="52" t="s">
        <v>508</v>
      </c>
      <c r="G56" s="69">
        <f>SUMIF(DOH_TRAN_T_UPLOADED!$L$2:$L$481,SERV_MFG_ALL_T!F56,DOH_TRAN_T_UPLOADED!$G$2:$G$481)</f>
        <v>142096.41699999999</v>
      </c>
      <c r="H56" s="52" t="s">
        <v>515</v>
      </c>
      <c r="I56" s="52" t="s">
        <v>10</v>
      </c>
      <c r="J56" s="52" t="s">
        <v>582</v>
      </c>
      <c r="K56" s="73">
        <v>104</v>
      </c>
      <c r="L56" s="70">
        <f t="shared" si="0"/>
        <v>1366.3119999999999</v>
      </c>
      <c r="M56" s="52" t="s">
        <v>516</v>
      </c>
      <c r="N56" s="73">
        <v>16</v>
      </c>
      <c r="O56" s="72">
        <f t="shared" si="1"/>
        <v>21860.991999999998</v>
      </c>
      <c r="P56" s="100"/>
    </row>
    <row r="57" spans="1:16" x14ac:dyDescent="0.3">
      <c r="A57" s="56" t="s">
        <v>13</v>
      </c>
      <c r="B57" s="61" t="s">
        <v>164</v>
      </c>
      <c r="C57" s="57" t="s">
        <v>4</v>
      </c>
      <c r="D57" s="52" t="s">
        <v>486</v>
      </c>
      <c r="E57" s="52" t="s">
        <v>83</v>
      </c>
      <c r="F57" s="52" t="s">
        <v>509</v>
      </c>
      <c r="G57" s="69">
        <f>SUMIF(DOH_TRAN_T_UPLOADED!$L$2:$L$481,SERV_MFG_ALL_T!F57,DOH_TRAN_T_UPLOADED!$G$2:$G$481)</f>
        <v>101505.49900000001</v>
      </c>
      <c r="H57" s="52" t="s">
        <v>14</v>
      </c>
      <c r="I57" s="52" t="s">
        <v>6</v>
      </c>
      <c r="J57" s="52" t="s">
        <v>582</v>
      </c>
      <c r="K57" s="73">
        <v>104</v>
      </c>
      <c r="L57" s="70">
        <f t="shared" si="0"/>
        <v>976.01400000000001</v>
      </c>
      <c r="M57" s="52" t="s">
        <v>520</v>
      </c>
      <c r="N57" s="73">
        <v>24</v>
      </c>
      <c r="O57" s="72">
        <f t="shared" si="1"/>
        <v>23424.335999999999</v>
      </c>
      <c r="P57" s="101"/>
    </row>
    <row r="58" spans="1:16" x14ac:dyDescent="0.3">
      <c r="A58" s="56" t="s">
        <v>4</v>
      </c>
      <c r="B58" s="62" t="s">
        <v>1</v>
      </c>
      <c r="C58" s="57" t="s">
        <v>3</v>
      </c>
      <c r="D58" s="52" t="s">
        <v>479</v>
      </c>
      <c r="E58" s="52" t="s">
        <v>480</v>
      </c>
      <c r="F58" s="52" t="s">
        <v>546</v>
      </c>
      <c r="G58" s="69">
        <f>SUMIF(DOH_TRAN_T_UPLOADED!$L$2:$L$481,SERV_MFG_ALL_T!F58,DOH_TRAN_T_UPLOADED!$G$2:$G$481)</f>
        <v>4748.1080000000002</v>
      </c>
      <c r="H58" s="52" t="s">
        <v>14</v>
      </c>
      <c r="I58" s="52" t="s">
        <v>6</v>
      </c>
      <c r="J58" s="52" t="s">
        <v>977</v>
      </c>
      <c r="K58" s="73">
        <v>180</v>
      </c>
      <c r="L58" s="70">
        <f t="shared" si="0"/>
        <v>26.378</v>
      </c>
      <c r="M58" s="52" t="s">
        <v>511</v>
      </c>
      <c r="N58" s="73">
        <v>60</v>
      </c>
      <c r="O58" s="72">
        <f t="shared" si="1"/>
        <v>1582.68</v>
      </c>
      <c r="P58" s="99" t="s">
        <v>1087</v>
      </c>
    </row>
    <row r="59" spans="1:16" x14ac:dyDescent="0.3">
      <c r="A59" s="56" t="s">
        <v>4</v>
      </c>
      <c r="B59" s="63" t="s">
        <v>1</v>
      </c>
      <c r="C59" s="57" t="s">
        <v>3</v>
      </c>
      <c r="D59" s="52" t="s">
        <v>479</v>
      </c>
      <c r="E59" s="52" t="s">
        <v>480</v>
      </c>
      <c r="F59" s="52" t="s">
        <v>546</v>
      </c>
      <c r="G59" s="69">
        <f>SUMIF(DOH_TRAN_T_UPLOADED!$L$2:$L$481,SERV_MFG_ALL_T!F59,DOH_TRAN_T_UPLOADED!$G$2:$G$481)</f>
        <v>4748.1080000000002</v>
      </c>
      <c r="H59" s="52" t="s">
        <v>512</v>
      </c>
      <c r="I59" s="52" t="s">
        <v>7</v>
      </c>
      <c r="J59" s="52" t="s">
        <v>977</v>
      </c>
      <c r="K59" s="73">
        <v>180</v>
      </c>
      <c r="L59" s="70">
        <f t="shared" si="0"/>
        <v>26.378</v>
      </c>
      <c r="M59" s="52" t="s">
        <v>513</v>
      </c>
      <c r="N59" s="73">
        <v>35</v>
      </c>
      <c r="O59" s="72">
        <f t="shared" si="1"/>
        <v>923.23</v>
      </c>
      <c r="P59" s="100"/>
    </row>
    <row r="60" spans="1:16" x14ac:dyDescent="0.3">
      <c r="A60" s="56" t="s">
        <v>4</v>
      </c>
      <c r="B60" s="63" t="s">
        <v>1</v>
      </c>
      <c r="C60" s="57" t="s">
        <v>3</v>
      </c>
      <c r="D60" s="52" t="s">
        <v>479</v>
      </c>
      <c r="E60" s="52" t="s">
        <v>480</v>
      </c>
      <c r="F60" s="52" t="s">
        <v>546</v>
      </c>
      <c r="G60" s="69">
        <f>SUMIF(DOH_TRAN_T_UPLOADED!$L$2:$L$481,SERV_MFG_ALL_T!F60,DOH_TRAN_T_UPLOADED!$G$2:$G$481)</f>
        <v>4748.1080000000002</v>
      </c>
      <c r="H60" s="52" t="s">
        <v>505</v>
      </c>
      <c r="I60" s="52" t="s">
        <v>8</v>
      </c>
      <c r="J60" s="52" t="s">
        <v>977</v>
      </c>
      <c r="K60" s="73">
        <v>180</v>
      </c>
      <c r="L60" s="70">
        <f t="shared" si="0"/>
        <v>26.378</v>
      </c>
      <c r="M60" s="52" t="s">
        <v>506</v>
      </c>
      <c r="N60" s="73">
        <v>85</v>
      </c>
      <c r="O60" s="72">
        <f t="shared" si="1"/>
        <v>2242.13</v>
      </c>
      <c r="P60" s="100"/>
    </row>
    <row r="61" spans="1:16" x14ac:dyDescent="0.3">
      <c r="A61" s="56" t="s">
        <v>4</v>
      </c>
      <c r="B61" s="63" t="s">
        <v>1</v>
      </c>
      <c r="C61" s="57" t="s">
        <v>4</v>
      </c>
      <c r="D61" s="52" t="s">
        <v>486</v>
      </c>
      <c r="E61" s="52" t="s">
        <v>83</v>
      </c>
      <c r="F61" s="52" t="s">
        <v>547</v>
      </c>
      <c r="G61" s="69">
        <f>SUMIF(DOH_TRAN_T_UPLOADED!$L$2:$L$481,SERV_MFG_ALL_T!F61,DOH_TRAN_T_UPLOADED!$G$2:$G$481)</f>
        <v>56037.593000000001</v>
      </c>
      <c r="H61" s="52" t="s">
        <v>14</v>
      </c>
      <c r="I61" s="52" t="s">
        <v>6</v>
      </c>
      <c r="J61" s="52" t="s">
        <v>977</v>
      </c>
      <c r="K61" s="73">
        <v>180</v>
      </c>
      <c r="L61" s="70">
        <f t="shared" si="0"/>
        <v>311.32</v>
      </c>
      <c r="M61" s="52" t="s">
        <v>520</v>
      </c>
      <c r="N61" s="73">
        <v>60</v>
      </c>
      <c r="O61" s="72">
        <f t="shared" si="1"/>
        <v>18679.2</v>
      </c>
      <c r="P61" s="100"/>
    </row>
    <row r="62" spans="1:16" x14ac:dyDescent="0.3">
      <c r="A62" s="56" t="s">
        <v>4</v>
      </c>
      <c r="B62" s="63" t="s">
        <v>1</v>
      </c>
      <c r="C62" s="57" t="s">
        <v>4</v>
      </c>
      <c r="D62" s="52" t="s">
        <v>486</v>
      </c>
      <c r="E62" s="52" t="s">
        <v>83</v>
      </c>
      <c r="F62" s="52" t="s">
        <v>547</v>
      </c>
      <c r="G62" s="69">
        <f>SUMIF(DOH_TRAN_T_UPLOADED!$L$2:$L$481,SERV_MFG_ALL_T!F62,DOH_TRAN_T_UPLOADED!$G$2:$G$481)</f>
        <v>56037.593000000001</v>
      </c>
      <c r="H62" s="52" t="s">
        <v>512</v>
      </c>
      <c r="I62" s="52" t="s">
        <v>7</v>
      </c>
      <c r="J62" s="52" t="s">
        <v>977</v>
      </c>
      <c r="K62" s="73">
        <v>180</v>
      </c>
      <c r="L62" s="70">
        <f t="shared" si="0"/>
        <v>311.32</v>
      </c>
      <c r="M62" s="52" t="s">
        <v>940</v>
      </c>
      <c r="N62" s="73">
        <v>35</v>
      </c>
      <c r="O62" s="72">
        <f t="shared" si="1"/>
        <v>10896.2</v>
      </c>
      <c r="P62" s="100"/>
    </row>
    <row r="63" spans="1:16" x14ac:dyDescent="0.3">
      <c r="A63" s="56" t="s">
        <v>4</v>
      </c>
      <c r="B63" s="63" t="s">
        <v>1</v>
      </c>
      <c r="C63" s="57" t="s">
        <v>13</v>
      </c>
      <c r="D63" s="52" t="s">
        <v>476</v>
      </c>
      <c r="E63" s="52" t="s">
        <v>477</v>
      </c>
      <c r="F63" s="52" t="s">
        <v>978</v>
      </c>
      <c r="G63" s="69">
        <f>SUMIF(DOH_TRAN_T_UPLOADED!$L$2:$L$481,SERV_MFG_ALL_T!F63,DOH_TRAN_T_UPLOADED!$G$2:$G$481)</f>
        <v>0</v>
      </c>
      <c r="H63" s="52" t="s">
        <v>14</v>
      </c>
      <c r="I63" s="52" t="s">
        <v>6</v>
      </c>
      <c r="J63" s="52" t="s">
        <v>977</v>
      </c>
      <c r="K63" s="73">
        <v>180</v>
      </c>
      <c r="L63" s="70">
        <f t="shared" si="0"/>
        <v>0</v>
      </c>
      <c r="M63" s="52" t="s">
        <v>934</v>
      </c>
      <c r="N63" s="73">
        <v>60</v>
      </c>
      <c r="O63" s="72">
        <f t="shared" si="1"/>
        <v>0</v>
      </c>
      <c r="P63" s="100"/>
    </row>
    <row r="64" spans="1:16" x14ac:dyDescent="0.3">
      <c r="A64" s="56" t="s">
        <v>4</v>
      </c>
      <c r="B64" s="63" t="s">
        <v>1</v>
      </c>
      <c r="C64" s="57" t="s">
        <v>13</v>
      </c>
      <c r="D64" s="52" t="s">
        <v>476</v>
      </c>
      <c r="E64" s="52" t="s">
        <v>477</v>
      </c>
      <c r="F64" s="52" t="s">
        <v>978</v>
      </c>
      <c r="G64" s="69">
        <f>SUMIF(DOH_TRAN_T_UPLOADED!$L$2:$L$481,SERV_MFG_ALL_T!F64,DOH_TRAN_T_UPLOADED!$G$2:$G$481)</f>
        <v>0</v>
      </c>
      <c r="H64" s="52" t="s">
        <v>505</v>
      </c>
      <c r="I64" s="52" t="s">
        <v>8</v>
      </c>
      <c r="J64" s="52" t="s">
        <v>977</v>
      </c>
      <c r="K64" s="73">
        <v>180</v>
      </c>
      <c r="L64" s="70">
        <f t="shared" si="0"/>
        <v>0</v>
      </c>
      <c r="M64" s="52" t="s">
        <v>947</v>
      </c>
      <c r="N64" s="73">
        <v>85</v>
      </c>
      <c r="O64" s="72">
        <f t="shared" si="1"/>
        <v>0</v>
      </c>
      <c r="P64" s="100"/>
    </row>
    <row r="65" spans="1:16" x14ac:dyDescent="0.3">
      <c r="A65" s="56" t="s">
        <v>4</v>
      </c>
      <c r="B65" s="63" t="s">
        <v>1</v>
      </c>
      <c r="C65" s="57" t="s">
        <v>13</v>
      </c>
      <c r="D65" s="52" t="s">
        <v>476</v>
      </c>
      <c r="E65" s="52" t="s">
        <v>477</v>
      </c>
      <c r="F65" s="52" t="s">
        <v>978</v>
      </c>
      <c r="G65" s="69">
        <f>SUMIF(DOH_TRAN_T_UPLOADED!$L$2:$L$481,SERV_MFG_ALL_T!F65,DOH_TRAN_T_UPLOADED!$G$2:$G$481)</f>
        <v>0</v>
      </c>
      <c r="H65" s="52" t="s">
        <v>512</v>
      </c>
      <c r="I65" s="52" t="s">
        <v>7</v>
      </c>
      <c r="J65" s="52" t="s">
        <v>977</v>
      </c>
      <c r="K65" s="73">
        <v>180</v>
      </c>
      <c r="L65" s="70">
        <f t="shared" si="0"/>
        <v>0</v>
      </c>
      <c r="M65" s="52" t="s">
        <v>941</v>
      </c>
      <c r="N65" s="73">
        <v>35</v>
      </c>
      <c r="O65" s="72">
        <f t="shared" si="1"/>
        <v>0</v>
      </c>
      <c r="P65" s="100"/>
    </row>
    <row r="66" spans="1:16" x14ac:dyDescent="0.3">
      <c r="A66" s="56" t="s">
        <v>4</v>
      </c>
      <c r="B66" s="63" t="s">
        <v>1</v>
      </c>
      <c r="C66" s="57" t="s">
        <v>4</v>
      </c>
      <c r="D66" s="52" t="s">
        <v>486</v>
      </c>
      <c r="E66" s="52" t="s">
        <v>83</v>
      </c>
      <c r="F66" s="52" t="s">
        <v>547</v>
      </c>
      <c r="G66" s="69">
        <f>SUMIF(DOH_TRAN_T_UPLOADED!$L$2:$L$481,SERV_MFG_ALL_T!F66,DOH_TRAN_T_UPLOADED!$G$2:$G$481)</f>
        <v>56037.593000000001</v>
      </c>
      <c r="H66" s="52" t="s">
        <v>505</v>
      </c>
      <c r="I66" s="52" t="s">
        <v>8</v>
      </c>
      <c r="J66" s="52" t="s">
        <v>977</v>
      </c>
      <c r="K66" s="73">
        <v>180</v>
      </c>
      <c r="L66" s="70">
        <f t="shared" si="0"/>
        <v>311.32</v>
      </c>
      <c r="M66" s="52" t="s">
        <v>521</v>
      </c>
      <c r="N66" s="73">
        <v>85</v>
      </c>
      <c r="O66" s="72">
        <f t="shared" si="1"/>
        <v>26462.2</v>
      </c>
      <c r="P66" s="100"/>
    </row>
    <row r="67" spans="1:16" x14ac:dyDescent="0.3">
      <c r="A67" s="56" t="s">
        <v>4</v>
      </c>
      <c r="B67" s="63" t="s">
        <v>1</v>
      </c>
      <c r="C67" s="57" t="s">
        <v>503</v>
      </c>
      <c r="D67" s="52" t="s">
        <v>482</v>
      </c>
      <c r="E67" s="52" t="s">
        <v>483</v>
      </c>
      <c r="F67" s="52" t="s">
        <v>548</v>
      </c>
      <c r="G67" s="69">
        <f>SUMIF(DOH_TRAN_T_UPLOADED!$L$2:$L$481,SERV_MFG_ALL_T!F67,DOH_TRAN_T_UPLOADED!$G$2:$G$481)</f>
        <v>416.5</v>
      </c>
      <c r="H67" s="52" t="s">
        <v>14</v>
      </c>
      <c r="I67" s="52" t="s">
        <v>6</v>
      </c>
      <c r="J67" s="52" t="s">
        <v>977</v>
      </c>
      <c r="K67" s="73">
        <v>180</v>
      </c>
      <c r="L67" s="70">
        <f t="shared" ref="L67:L130" si="2">ROUND(G67/K67,3)</f>
        <v>2.3140000000000001</v>
      </c>
      <c r="M67" s="52" t="s">
        <v>541</v>
      </c>
      <c r="N67" s="73">
        <v>60</v>
      </c>
      <c r="O67" s="72">
        <f t="shared" ref="O67:O130" si="3">ROUND(L67*N67,3)</f>
        <v>138.84</v>
      </c>
      <c r="P67" s="100"/>
    </row>
    <row r="68" spans="1:16" x14ac:dyDescent="0.3">
      <c r="A68" s="56" t="s">
        <v>4</v>
      </c>
      <c r="B68" s="63" t="s">
        <v>1</v>
      </c>
      <c r="C68" s="57" t="s">
        <v>503</v>
      </c>
      <c r="D68" s="52" t="s">
        <v>482</v>
      </c>
      <c r="E68" s="52" t="s">
        <v>483</v>
      </c>
      <c r="F68" s="52" t="s">
        <v>548</v>
      </c>
      <c r="G68" s="69">
        <f>SUMIF(DOH_TRAN_T_UPLOADED!$L$2:$L$481,SERV_MFG_ALL_T!F68,DOH_TRAN_T_UPLOADED!$G$2:$G$481)</f>
        <v>416.5</v>
      </c>
      <c r="H68" s="52" t="s">
        <v>512</v>
      </c>
      <c r="I68" s="52" t="s">
        <v>7</v>
      </c>
      <c r="J68" s="52" t="s">
        <v>977</v>
      </c>
      <c r="K68" s="73">
        <v>180</v>
      </c>
      <c r="L68" s="70">
        <f t="shared" si="2"/>
        <v>2.3140000000000001</v>
      </c>
      <c r="M68" s="52" t="s">
        <v>514</v>
      </c>
      <c r="N68" s="73">
        <v>35</v>
      </c>
      <c r="O68" s="72">
        <f t="shared" si="3"/>
        <v>80.989999999999995</v>
      </c>
      <c r="P68" s="100"/>
    </row>
    <row r="69" spans="1:16" x14ac:dyDescent="0.3">
      <c r="A69" s="56" t="s">
        <v>4</v>
      </c>
      <c r="B69" s="64" t="s">
        <v>1</v>
      </c>
      <c r="C69" s="57" t="s">
        <v>503</v>
      </c>
      <c r="D69" s="52" t="s">
        <v>482</v>
      </c>
      <c r="E69" s="52" t="s">
        <v>483</v>
      </c>
      <c r="F69" s="52" t="s">
        <v>548</v>
      </c>
      <c r="G69" s="69">
        <f>SUMIF(DOH_TRAN_T_UPLOADED!$L$2:$L$481,SERV_MFG_ALL_T!F69,DOH_TRAN_T_UPLOADED!$G$2:$G$481)</f>
        <v>416.5</v>
      </c>
      <c r="H69" s="52" t="s">
        <v>505</v>
      </c>
      <c r="I69" s="52" t="s">
        <v>8</v>
      </c>
      <c r="J69" s="52" t="s">
        <v>977</v>
      </c>
      <c r="K69" s="73">
        <v>180</v>
      </c>
      <c r="L69" s="70">
        <f t="shared" si="2"/>
        <v>2.3140000000000001</v>
      </c>
      <c r="M69" s="52" t="s">
        <v>522</v>
      </c>
      <c r="N69" s="73">
        <v>85</v>
      </c>
      <c r="O69" s="72">
        <f t="shared" si="3"/>
        <v>196.69</v>
      </c>
      <c r="P69" s="101"/>
    </row>
    <row r="70" spans="1:16" x14ac:dyDescent="0.3">
      <c r="A70" s="56" t="s">
        <v>5</v>
      </c>
      <c r="B70" s="58" t="s">
        <v>2</v>
      </c>
      <c r="C70" s="57" t="s">
        <v>3</v>
      </c>
      <c r="D70" s="52" t="s">
        <v>479</v>
      </c>
      <c r="E70" s="52" t="s">
        <v>480</v>
      </c>
      <c r="F70" s="52" t="s">
        <v>549</v>
      </c>
      <c r="G70" s="69">
        <f>SUMIF(DOH_TRAN_T_UPLOADED!$L$2:$L$481,SERV_MFG_ALL_T!F70,DOH_TRAN_T_UPLOADED!$G$2:$G$481)</f>
        <v>6018.92</v>
      </c>
      <c r="H70" s="52" t="s">
        <v>503</v>
      </c>
      <c r="I70" s="52" t="s">
        <v>9</v>
      </c>
      <c r="J70" s="52" t="s">
        <v>979</v>
      </c>
      <c r="K70" s="73">
        <v>100</v>
      </c>
      <c r="L70" s="70">
        <f t="shared" si="2"/>
        <v>60.189</v>
      </c>
      <c r="M70" s="52" t="s">
        <v>504</v>
      </c>
      <c r="N70" s="73">
        <v>50</v>
      </c>
      <c r="O70" s="72">
        <f t="shared" si="3"/>
        <v>3009.45</v>
      </c>
      <c r="P70" s="99" t="s">
        <v>1088</v>
      </c>
    </row>
    <row r="71" spans="1:16" x14ac:dyDescent="0.3">
      <c r="A71" s="56" t="s">
        <v>5</v>
      </c>
      <c r="B71" s="59" t="s">
        <v>2</v>
      </c>
      <c r="C71" s="57" t="s">
        <v>3</v>
      </c>
      <c r="D71" s="52" t="s">
        <v>479</v>
      </c>
      <c r="E71" s="52" t="s">
        <v>480</v>
      </c>
      <c r="F71" s="52" t="s">
        <v>549</v>
      </c>
      <c r="G71" s="69">
        <f>SUMIF(DOH_TRAN_T_UPLOADED!$L$2:$L$481,SERV_MFG_ALL_T!F71,DOH_TRAN_T_UPLOADED!$G$2:$G$481)</f>
        <v>6018.92</v>
      </c>
      <c r="H71" s="52" t="s">
        <v>515</v>
      </c>
      <c r="I71" s="52" t="s">
        <v>10</v>
      </c>
      <c r="J71" s="52" t="s">
        <v>979</v>
      </c>
      <c r="K71" s="73">
        <v>100</v>
      </c>
      <c r="L71" s="70">
        <f t="shared" si="2"/>
        <v>60.189</v>
      </c>
      <c r="M71" s="52" t="s">
        <v>516</v>
      </c>
      <c r="N71" s="73">
        <v>50</v>
      </c>
      <c r="O71" s="72">
        <f t="shared" si="3"/>
        <v>3009.45</v>
      </c>
      <c r="P71" s="100"/>
    </row>
    <row r="72" spans="1:16" x14ac:dyDescent="0.3">
      <c r="A72" s="56" t="s">
        <v>5</v>
      </c>
      <c r="B72" s="59" t="s">
        <v>2</v>
      </c>
      <c r="C72" s="57" t="s">
        <v>4</v>
      </c>
      <c r="D72" s="52" t="s">
        <v>486</v>
      </c>
      <c r="E72" s="52" t="s">
        <v>83</v>
      </c>
      <c r="F72" s="52" t="s">
        <v>550</v>
      </c>
      <c r="G72" s="69">
        <f>SUMIF(DOH_TRAN_T_UPLOADED!$L$2:$L$481,SERV_MFG_ALL_T!F72,DOH_TRAN_T_UPLOADED!$G$2:$G$481)</f>
        <v>12992.003000000001</v>
      </c>
      <c r="H72" s="52" t="s">
        <v>503</v>
      </c>
      <c r="I72" s="52" t="s">
        <v>9</v>
      </c>
      <c r="J72" s="52" t="s">
        <v>979</v>
      </c>
      <c r="K72" s="73">
        <v>100</v>
      </c>
      <c r="L72" s="70">
        <f t="shared" si="2"/>
        <v>129.91999999999999</v>
      </c>
      <c r="M72" s="52" t="s">
        <v>523</v>
      </c>
      <c r="N72" s="73">
        <v>50</v>
      </c>
      <c r="O72" s="72">
        <f t="shared" si="3"/>
        <v>6496</v>
      </c>
      <c r="P72" s="100"/>
    </row>
    <row r="73" spans="1:16" x14ac:dyDescent="0.3">
      <c r="A73" s="56" t="s">
        <v>5</v>
      </c>
      <c r="B73" s="59" t="s">
        <v>2</v>
      </c>
      <c r="C73" s="57" t="s">
        <v>4</v>
      </c>
      <c r="D73" s="52" t="s">
        <v>486</v>
      </c>
      <c r="E73" s="52" t="s">
        <v>83</v>
      </c>
      <c r="F73" s="52" t="s">
        <v>550</v>
      </c>
      <c r="G73" s="69">
        <f>SUMIF(DOH_TRAN_T_UPLOADED!$L$2:$L$481,SERV_MFG_ALL_T!F73,DOH_TRAN_T_UPLOADED!$G$2:$G$481)</f>
        <v>12992.003000000001</v>
      </c>
      <c r="H73" s="52" t="s">
        <v>515</v>
      </c>
      <c r="I73" s="52" t="s">
        <v>10</v>
      </c>
      <c r="J73" s="52" t="s">
        <v>979</v>
      </c>
      <c r="K73" s="73">
        <v>100</v>
      </c>
      <c r="L73" s="70">
        <f t="shared" si="2"/>
        <v>129.91999999999999</v>
      </c>
      <c r="M73" s="52" t="s">
        <v>959</v>
      </c>
      <c r="N73" s="73">
        <v>50</v>
      </c>
      <c r="O73" s="72">
        <f t="shared" si="3"/>
        <v>6496</v>
      </c>
      <c r="P73" s="100"/>
    </row>
    <row r="74" spans="1:16" x14ac:dyDescent="0.3">
      <c r="A74" s="56" t="s">
        <v>5</v>
      </c>
      <c r="B74" s="59" t="s">
        <v>2</v>
      </c>
      <c r="C74" s="57" t="s">
        <v>13</v>
      </c>
      <c r="D74" s="52" t="s">
        <v>476</v>
      </c>
      <c r="E74" s="52" t="s">
        <v>477</v>
      </c>
      <c r="F74" s="52" t="s">
        <v>980</v>
      </c>
      <c r="G74" s="69">
        <f>SUMIF(DOH_TRAN_T_UPLOADED!$L$2:$L$481,SERV_MFG_ALL_T!F74,DOH_TRAN_T_UPLOADED!$G$2:$G$481)</f>
        <v>0</v>
      </c>
      <c r="H74" s="52" t="s">
        <v>503</v>
      </c>
      <c r="I74" s="52" t="s">
        <v>9</v>
      </c>
      <c r="J74" s="52" t="s">
        <v>979</v>
      </c>
      <c r="K74" s="73">
        <v>100</v>
      </c>
      <c r="L74" s="70">
        <f t="shared" si="2"/>
        <v>0</v>
      </c>
      <c r="M74" s="52" t="s">
        <v>953</v>
      </c>
      <c r="N74" s="73">
        <v>50</v>
      </c>
      <c r="O74" s="72">
        <f t="shared" si="3"/>
        <v>0</v>
      </c>
      <c r="P74" s="100"/>
    </row>
    <row r="75" spans="1:16" x14ac:dyDescent="0.3">
      <c r="A75" s="56" t="s">
        <v>5</v>
      </c>
      <c r="B75" s="59" t="s">
        <v>2</v>
      </c>
      <c r="C75" s="57" t="s">
        <v>13</v>
      </c>
      <c r="D75" s="52" t="s">
        <v>476</v>
      </c>
      <c r="E75" s="52" t="s">
        <v>477</v>
      </c>
      <c r="F75" s="52" t="s">
        <v>980</v>
      </c>
      <c r="G75" s="69">
        <f>SUMIF(DOH_TRAN_T_UPLOADED!$L$2:$L$481,SERV_MFG_ALL_T!F75,DOH_TRAN_T_UPLOADED!$G$2:$G$481)</f>
        <v>0</v>
      </c>
      <c r="H75" s="52" t="s">
        <v>515</v>
      </c>
      <c r="I75" s="52" t="s">
        <v>10</v>
      </c>
      <c r="J75" s="52" t="s">
        <v>979</v>
      </c>
      <c r="K75" s="73">
        <v>100</v>
      </c>
      <c r="L75" s="70">
        <f t="shared" si="2"/>
        <v>0</v>
      </c>
      <c r="M75" s="52" t="s">
        <v>960</v>
      </c>
      <c r="N75" s="73">
        <v>50</v>
      </c>
      <c r="O75" s="72">
        <f t="shared" si="3"/>
        <v>0</v>
      </c>
      <c r="P75" s="100"/>
    </row>
    <row r="76" spans="1:16" x14ac:dyDescent="0.3">
      <c r="A76" s="56" t="s">
        <v>5</v>
      </c>
      <c r="B76" s="59" t="s">
        <v>2</v>
      </c>
      <c r="C76" s="57" t="s">
        <v>503</v>
      </c>
      <c r="D76" s="52" t="s">
        <v>482</v>
      </c>
      <c r="E76" s="52" t="s">
        <v>483</v>
      </c>
      <c r="F76" s="52" t="s">
        <v>981</v>
      </c>
      <c r="G76" s="69">
        <f>SUMIF(DOH_TRAN_T_UPLOADED!$L$2:$L$481,SERV_MFG_ALL_T!F76,DOH_TRAN_T_UPLOADED!$G$2:$G$481)</f>
        <v>0</v>
      </c>
      <c r="H76" s="52" t="s">
        <v>503</v>
      </c>
      <c r="I76" s="52" t="s">
        <v>9</v>
      </c>
      <c r="J76" s="52" t="s">
        <v>979</v>
      </c>
      <c r="K76" s="73">
        <v>100</v>
      </c>
      <c r="L76" s="70">
        <f t="shared" si="2"/>
        <v>0</v>
      </c>
      <c r="M76" s="52" t="s">
        <v>540</v>
      </c>
      <c r="N76" s="73">
        <v>50</v>
      </c>
      <c r="O76" s="72">
        <f t="shared" si="3"/>
        <v>0</v>
      </c>
      <c r="P76" s="100"/>
    </row>
    <row r="77" spans="1:16" x14ac:dyDescent="0.3">
      <c r="A77" s="56" t="s">
        <v>5</v>
      </c>
      <c r="B77" s="60" t="s">
        <v>2</v>
      </c>
      <c r="C77" s="57" t="s">
        <v>503</v>
      </c>
      <c r="D77" s="52" t="s">
        <v>482</v>
      </c>
      <c r="E77" s="52" t="s">
        <v>483</v>
      </c>
      <c r="F77" s="52" t="s">
        <v>981</v>
      </c>
      <c r="G77" s="69">
        <f>SUMIF(DOH_TRAN_T_UPLOADED!$L$2:$L$481,SERV_MFG_ALL_T!F77,DOH_TRAN_T_UPLOADED!$G$2:$G$481)</f>
        <v>0</v>
      </c>
      <c r="H77" s="52" t="s">
        <v>515</v>
      </c>
      <c r="I77" s="52" t="s">
        <v>10</v>
      </c>
      <c r="J77" s="52" t="s">
        <v>979</v>
      </c>
      <c r="K77" s="73">
        <v>100</v>
      </c>
      <c r="L77" s="70">
        <f t="shared" si="2"/>
        <v>0</v>
      </c>
      <c r="M77" s="52" t="s">
        <v>524</v>
      </c>
      <c r="N77" s="73">
        <v>50</v>
      </c>
      <c r="O77" s="72">
        <f t="shared" si="3"/>
        <v>0</v>
      </c>
      <c r="P77" s="101"/>
    </row>
    <row r="78" spans="1:16" x14ac:dyDescent="0.3">
      <c r="A78" s="56" t="s">
        <v>3</v>
      </c>
      <c r="B78" s="58" t="s">
        <v>184</v>
      </c>
      <c r="C78" s="57" t="s">
        <v>3</v>
      </c>
      <c r="D78" s="52" t="s">
        <v>479</v>
      </c>
      <c r="E78" s="52" t="s">
        <v>480</v>
      </c>
      <c r="F78" s="52" t="s">
        <v>542</v>
      </c>
      <c r="G78" s="69">
        <f>SUMIF(DOH_TRAN_T_UPLOADED!$L$2:$L$481,SERV_MFG_ALL_T!F78,DOH_TRAN_T_UPLOADED!$G$2:$G$481)</f>
        <v>9552.2790000000005</v>
      </c>
      <c r="H78" s="52" t="s">
        <v>14</v>
      </c>
      <c r="I78" s="52" t="s">
        <v>6</v>
      </c>
      <c r="J78" s="52" t="s">
        <v>584</v>
      </c>
      <c r="K78" s="73">
        <v>280</v>
      </c>
      <c r="L78" s="70">
        <f t="shared" si="2"/>
        <v>34.115000000000002</v>
      </c>
      <c r="M78" s="52" t="s">
        <v>511</v>
      </c>
      <c r="N78" s="73">
        <v>60</v>
      </c>
      <c r="O78" s="72">
        <f t="shared" si="3"/>
        <v>2046.9</v>
      </c>
      <c r="P78" s="99" t="s">
        <v>1089</v>
      </c>
    </row>
    <row r="79" spans="1:16" x14ac:dyDescent="0.3">
      <c r="A79" s="56" t="s">
        <v>3</v>
      </c>
      <c r="B79" s="59" t="s">
        <v>184</v>
      </c>
      <c r="C79" s="57" t="s">
        <v>3</v>
      </c>
      <c r="D79" s="52" t="s">
        <v>479</v>
      </c>
      <c r="E79" s="52" t="s">
        <v>480</v>
      </c>
      <c r="F79" s="52" t="s">
        <v>542</v>
      </c>
      <c r="G79" s="69">
        <f>SUMIF(DOH_TRAN_T_UPLOADED!$L$2:$L$481,SERV_MFG_ALL_T!F79,DOH_TRAN_T_UPLOADED!$G$2:$G$481)</f>
        <v>9552.2790000000005</v>
      </c>
      <c r="H79" s="52" t="s">
        <v>512</v>
      </c>
      <c r="I79" s="52" t="s">
        <v>7</v>
      </c>
      <c r="J79" s="52" t="s">
        <v>584</v>
      </c>
      <c r="K79" s="73">
        <v>280</v>
      </c>
      <c r="L79" s="70">
        <f t="shared" si="2"/>
        <v>34.115000000000002</v>
      </c>
      <c r="M79" s="52" t="s">
        <v>513</v>
      </c>
      <c r="N79" s="73">
        <v>35</v>
      </c>
      <c r="O79" s="72">
        <f t="shared" si="3"/>
        <v>1194.0250000000001</v>
      </c>
      <c r="P79" s="100"/>
    </row>
    <row r="80" spans="1:16" x14ac:dyDescent="0.3">
      <c r="A80" s="56" t="s">
        <v>3</v>
      </c>
      <c r="B80" s="59" t="s">
        <v>184</v>
      </c>
      <c r="C80" s="57" t="s">
        <v>3</v>
      </c>
      <c r="D80" s="52" t="s">
        <v>479</v>
      </c>
      <c r="E80" s="52" t="s">
        <v>480</v>
      </c>
      <c r="F80" s="52" t="s">
        <v>542</v>
      </c>
      <c r="G80" s="69">
        <f>SUMIF(DOH_TRAN_T_UPLOADED!$L$2:$L$481,SERV_MFG_ALL_T!F80,DOH_TRAN_T_UPLOADED!$G$2:$G$481)</f>
        <v>9552.2790000000005</v>
      </c>
      <c r="H80" s="52" t="s">
        <v>505</v>
      </c>
      <c r="I80" s="52" t="s">
        <v>8</v>
      </c>
      <c r="J80" s="52" t="s">
        <v>584</v>
      </c>
      <c r="K80" s="73">
        <v>280</v>
      </c>
      <c r="L80" s="70">
        <f t="shared" si="2"/>
        <v>34.115000000000002</v>
      </c>
      <c r="M80" s="52" t="s">
        <v>506</v>
      </c>
      <c r="N80" s="73">
        <v>85</v>
      </c>
      <c r="O80" s="72">
        <f t="shared" si="3"/>
        <v>2899.7750000000001</v>
      </c>
      <c r="P80" s="100"/>
    </row>
    <row r="81" spans="1:16" x14ac:dyDescent="0.3">
      <c r="A81" s="56" t="s">
        <v>3</v>
      </c>
      <c r="B81" s="59" t="s">
        <v>184</v>
      </c>
      <c r="C81" s="57" t="s">
        <v>3</v>
      </c>
      <c r="D81" s="52" t="s">
        <v>479</v>
      </c>
      <c r="E81" s="52" t="s">
        <v>480</v>
      </c>
      <c r="F81" s="52" t="s">
        <v>542</v>
      </c>
      <c r="G81" s="69">
        <f>SUMIF(DOH_TRAN_T_UPLOADED!$L$2:$L$481,SERV_MFG_ALL_T!F81,DOH_TRAN_T_UPLOADED!$G$2:$G$481)</f>
        <v>9552.2790000000005</v>
      </c>
      <c r="H81" s="52" t="s">
        <v>503</v>
      </c>
      <c r="I81" s="52" t="s">
        <v>9</v>
      </c>
      <c r="J81" s="52" t="s">
        <v>584</v>
      </c>
      <c r="K81" s="73">
        <v>280</v>
      </c>
      <c r="L81" s="70">
        <f t="shared" si="2"/>
        <v>34.115000000000002</v>
      </c>
      <c r="M81" s="52" t="s">
        <v>504</v>
      </c>
      <c r="N81" s="73">
        <v>50</v>
      </c>
      <c r="O81" s="72">
        <f t="shared" si="3"/>
        <v>1705.75</v>
      </c>
      <c r="P81" s="100"/>
    </row>
    <row r="82" spans="1:16" x14ac:dyDescent="0.3">
      <c r="A82" s="56" t="s">
        <v>3</v>
      </c>
      <c r="B82" s="59" t="s">
        <v>184</v>
      </c>
      <c r="C82" s="57" t="s">
        <v>3</v>
      </c>
      <c r="D82" s="52" t="s">
        <v>479</v>
      </c>
      <c r="E82" s="52" t="s">
        <v>480</v>
      </c>
      <c r="F82" s="52" t="s">
        <v>542</v>
      </c>
      <c r="G82" s="69">
        <f>SUMIF(DOH_TRAN_T_UPLOADED!$L$2:$L$481,SERV_MFG_ALL_T!F82,DOH_TRAN_T_UPLOADED!$G$2:$G$481)</f>
        <v>9552.2790000000005</v>
      </c>
      <c r="H82" s="52" t="s">
        <v>515</v>
      </c>
      <c r="I82" s="52" t="s">
        <v>10</v>
      </c>
      <c r="J82" s="52" t="s">
        <v>584</v>
      </c>
      <c r="K82" s="73">
        <v>280</v>
      </c>
      <c r="L82" s="70">
        <f t="shared" si="2"/>
        <v>34.115000000000002</v>
      </c>
      <c r="M82" s="52" t="s">
        <v>516</v>
      </c>
      <c r="N82" s="73">
        <v>50</v>
      </c>
      <c r="O82" s="72">
        <f t="shared" si="3"/>
        <v>1705.75</v>
      </c>
      <c r="P82" s="100"/>
    </row>
    <row r="83" spans="1:16" x14ac:dyDescent="0.3">
      <c r="A83" s="56" t="s">
        <v>3</v>
      </c>
      <c r="B83" s="59" t="s">
        <v>184</v>
      </c>
      <c r="C83" s="57" t="s">
        <v>4</v>
      </c>
      <c r="D83" s="52" t="s">
        <v>486</v>
      </c>
      <c r="E83" s="52" t="s">
        <v>83</v>
      </c>
      <c r="F83" s="52" t="s">
        <v>543</v>
      </c>
      <c r="G83" s="69">
        <f>SUMIF(DOH_TRAN_T_UPLOADED!$L$2:$L$481,SERV_MFG_ALL_T!F83,DOH_TRAN_T_UPLOADED!$G$2:$G$481)</f>
        <v>38182.995999999999</v>
      </c>
      <c r="H83" s="52" t="s">
        <v>14</v>
      </c>
      <c r="I83" s="52" t="s">
        <v>6</v>
      </c>
      <c r="J83" s="52" t="s">
        <v>584</v>
      </c>
      <c r="K83" s="73">
        <v>280</v>
      </c>
      <c r="L83" s="70">
        <f t="shared" si="2"/>
        <v>136.36799999999999</v>
      </c>
      <c r="M83" s="52" t="s">
        <v>520</v>
      </c>
      <c r="N83" s="73">
        <v>60</v>
      </c>
      <c r="O83" s="72">
        <f t="shared" si="3"/>
        <v>8182.08</v>
      </c>
      <c r="P83" s="100"/>
    </row>
    <row r="84" spans="1:16" x14ac:dyDescent="0.3">
      <c r="A84" s="56" t="s">
        <v>3</v>
      </c>
      <c r="B84" s="59" t="s">
        <v>184</v>
      </c>
      <c r="C84" s="57" t="s">
        <v>4</v>
      </c>
      <c r="D84" s="52" t="s">
        <v>486</v>
      </c>
      <c r="E84" s="52" t="s">
        <v>83</v>
      </c>
      <c r="F84" s="52" t="s">
        <v>543</v>
      </c>
      <c r="G84" s="69">
        <f>SUMIF(DOH_TRAN_T_UPLOADED!$L$2:$L$481,SERV_MFG_ALL_T!F84,DOH_TRAN_T_UPLOADED!$G$2:$G$481)</f>
        <v>38182.995999999999</v>
      </c>
      <c r="H84" s="52" t="s">
        <v>512</v>
      </c>
      <c r="I84" s="52" t="s">
        <v>7</v>
      </c>
      <c r="J84" s="52" t="s">
        <v>584</v>
      </c>
      <c r="K84" s="73">
        <v>280</v>
      </c>
      <c r="L84" s="70">
        <f t="shared" si="2"/>
        <v>136.36799999999999</v>
      </c>
      <c r="M84" s="52" t="s">
        <v>940</v>
      </c>
      <c r="N84" s="73">
        <v>35</v>
      </c>
      <c r="O84" s="72">
        <f t="shared" si="3"/>
        <v>4772.88</v>
      </c>
      <c r="P84" s="100"/>
    </row>
    <row r="85" spans="1:16" x14ac:dyDescent="0.3">
      <c r="A85" s="56" t="s">
        <v>3</v>
      </c>
      <c r="B85" s="59" t="s">
        <v>184</v>
      </c>
      <c r="C85" s="57" t="s">
        <v>4</v>
      </c>
      <c r="D85" s="52" t="s">
        <v>486</v>
      </c>
      <c r="E85" s="52" t="s">
        <v>83</v>
      </c>
      <c r="F85" s="52" t="s">
        <v>543</v>
      </c>
      <c r="G85" s="69">
        <f>SUMIF(DOH_TRAN_T_UPLOADED!$L$2:$L$481,SERV_MFG_ALL_T!F85,DOH_TRAN_T_UPLOADED!$G$2:$G$481)</f>
        <v>38182.995999999999</v>
      </c>
      <c r="H85" s="52" t="s">
        <v>505</v>
      </c>
      <c r="I85" s="52" t="s">
        <v>8</v>
      </c>
      <c r="J85" s="52" t="s">
        <v>584</v>
      </c>
      <c r="K85" s="73">
        <v>280</v>
      </c>
      <c r="L85" s="70">
        <f t="shared" si="2"/>
        <v>136.36799999999999</v>
      </c>
      <c r="M85" s="52" t="s">
        <v>521</v>
      </c>
      <c r="N85" s="73">
        <v>85</v>
      </c>
      <c r="O85" s="72">
        <f t="shared" si="3"/>
        <v>11591.28</v>
      </c>
      <c r="P85" s="100"/>
    </row>
    <row r="86" spans="1:16" x14ac:dyDescent="0.3">
      <c r="A86" s="56" t="s">
        <v>3</v>
      </c>
      <c r="B86" s="59" t="s">
        <v>184</v>
      </c>
      <c r="C86" s="57" t="s">
        <v>4</v>
      </c>
      <c r="D86" s="52" t="s">
        <v>486</v>
      </c>
      <c r="E86" s="52" t="s">
        <v>83</v>
      </c>
      <c r="F86" s="52" t="s">
        <v>543</v>
      </c>
      <c r="G86" s="69">
        <f>SUMIF(DOH_TRAN_T_UPLOADED!$L$2:$L$481,SERV_MFG_ALL_T!F86,DOH_TRAN_T_UPLOADED!$G$2:$G$481)</f>
        <v>38182.995999999999</v>
      </c>
      <c r="H86" s="52" t="s">
        <v>503</v>
      </c>
      <c r="I86" s="52" t="s">
        <v>9</v>
      </c>
      <c r="J86" s="52" t="s">
        <v>584</v>
      </c>
      <c r="K86" s="73">
        <v>280</v>
      </c>
      <c r="L86" s="70">
        <f t="shared" si="2"/>
        <v>136.36799999999999</v>
      </c>
      <c r="M86" s="52" t="s">
        <v>523</v>
      </c>
      <c r="N86" s="73">
        <v>50</v>
      </c>
      <c r="O86" s="72">
        <f t="shared" si="3"/>
        <v>6818.4</v>
      </c>
      <c r="P86" s="100"/>
    </row>
    <row r="87" spans="1:16" x14ac:dyDescent="0.3">
      <c r="A87" s="56" t="s">
        <v>3</v>
      </c>
      <c r="B87" s="59" t="s">
        <v>184</v>
      </c>
      <c r="C87" s="57" t="s">
        <v>4</v>
      </c>
      <c r="D87" s="52" t="s">
        <v>486</v>
      </c>
      <c r="E87" s="52" t="s">
        <v>83</v>
      </c>
      <c r="F87" s="52" t="s">
        <v>543</v>
      </c>
      <c r="G87" s="69">
        <f>SUMIF(DOH_TRAN_T_UPLOADED!$L$2:$L$481,SERV_MFG_ALL_T!F87,DOH_TRAN_T_UPLOADED!$G$2:$G$481)</f>
        <v>38182.995999999999</v>
      </c>
      <c r="H87" s="52" t="s">
        <v>515</v>
      </c>
      <c r="I87" s="52" t="s">
        <v>10</v>
      </c>
      <c r="J87" s="52" t="s">
        <v>584</v>
      </c>
      <c r="K87" s="73">
        <v>280</v>
      </c>
      <c r="L87" s="70">
        <f t="shared" si="2"/>
        <v>136.36799999999999</v>
      </c>
      <c r="M87" s="52" t="s">
        <v>959</v>
      </c>
      <c r="N87" s="73">
        <v>50</v>
      </c>
      <c r="O87" s="72">
        <f t="shared" si="3"/>
        <v>6818.4</v>
      </c>
      <c r="P87" s="100"/>
    </row>
    <row r="88" spans="1:16" x14ac:dyDescent="0.3">
      <c r="A88" s="56" t="s">
        <v>3</v>
      </c>
      <c r="B88" s="59" t="s">
        <v>184</v>
      </c>
      <c r="C88" s="57" t="s">
        <v>13</v>
      </c>
      <c r="D88" s="52" t="s">
        <v>476</v>
      </c>
      <c r="E88" s="52" t="s">
        <v>477</v>
      </c>
      <c r="F88" s="52" t="s">
        <v>545</v>
      </c>
      <c r="G88" s="69">
        <f>SUMIF(DOH_TRAN_T_UPLOADED!$L$2:$L$481,SERV_MFG_ALL_T!F88,DOH_TRAN_T_UPLOADED!$G$2:$G$481)</f>
        <v>71878.603000000003</v>
      </c>
      <c r="H88" s="52" t="s">
        <v>14</v>
      </c>
      <c r="I88" s="52" t="s">
        <v>6</v>
      </c>
      <c r="J88" s="52" t="s">
        <v>584</v>
      </c>
      <c r="K88" s="73">
        <v>280</v>
      </c>
      <c r="L88" s="70">
        <f t="shared" si="2"/>
        <v>256.709</v>
      </c>
      <c r="M88" s="52" t="s">
        <v>934</v>
      </c>
      <c r="N88" s="73">
        <v>60</v>
      </c>
      <c r="O88" s="72">
        <f t="shared" si="3"/>
        <v>15402.54</v>
      </c>
      <c r="P88" s="100"/>
    </row>
    <row r="89" spans="1:16" x14ac:dyDescent="0.3">
      <c r="A89" s="56" t="s">
        <v>3</v>
      </c>
      <c r="B89" s="59" t="s">
        <v>184</v>
      </c>
      <c r="C89" s="57" t="s">
        <v>13</v>
      </c>
      <c r="D89" s="52" t="s">
        <v>476</v>
      </c>
      <c r="E89" s="52" t="s">
        <v>477</v>
      </c>
      <c r="F89" s="52" t="s">
        <v>545</v>
      </c>
      <c r="G89" s="69">
        <f>SUMIF(DOH_TRAN_T_UPLOADED!$L$2:$L$481,SERV_MFG_ALL_T!F89,DOH_TRAN_T_UPLOADED!$G$2:$G$481)</f>
        <v>71878.603000000003</v>
      </c>
      <c r="H89" s="52" t="s">
        <v>512</v>
      </c>
      <c r="I89" s="52" t="s">
        <v>7</v>
      </c>
      <c r="J89" s="52" t="s">
        <v>584</v>
      </c>
      <c r="K89" s="73">
        <v>280</v>
      </c>
      <c r="L89" s="70">
        <f t="shared" si="2"/>
        <v>256.709</v>
      </c>
      <c r="M89" s="52" t="s">
        <v>941</v>
      </c>
      <c r="N89" s="73">
        <v>35</v>
      </c>
      <c r="O89" s="72">
        <f t="shared" si="3"/>
        <v>8984.8150000000005</v>
      </c>
      <c r="P89" s="100"/>
    </row>
    <row r="90" spans="1:16" x14ac:dyDescent="0.3">
      <c r="A90" s="56" t="s">
        <v>3</v>
      </c>
      <c r="B90" s="59" t="s">
        <v>184</v>
      </c>
      <c r="C90" s="57" t="s">
        <v>13</v>
      </c>
      <c r="D90" s="52" t="s">
        <v>476</v>
      </c>
      <c r="E90" s="52" t="s">
        <v>477</v>
      </c>
      <c r="F90" s="52" t="s">
        <v>545</v>
      </c>
      <c r="G90" s="69">
        <f>SUMIF(DOH_TRAN_T_UPLOADED!$L$2:$L$481,SERV_MFG_ALL_T!F90,DOH_TRAN_T_UPLOADED!$G$2:$G$481)</f>
        <v>71878.603000000003</v>
      </c>
      <c r="H90" s="52" t="s">
        <v>505</v>
      </c>
      <c r="I90" s="52" t="s">
        <v>8</v>
      </c>
      <c r="J90" s="52" t="s">
        <v>584</v>
      </c>
      <c r="K90" s="73">
        <v>280</v>
      </c>
      <c r="L90" s="70">
        <f t="shared" si="2"/>
        <v>256.709</v>
      </c>
      <c r="M90" s="52" t="s">
        <v>947</v>
      </c>
      <c r="N90" s="73">
        <v>85</v>
      </c>
      <c r="O90" s="72">
        <f t="shared" si="3"/>
        <v>21820.264999999999</v>
      </c>
      <c r="P90" s="100"/>
    </row>
    <row r="91" spans="1:16" x14ac:dyDescent="0.3">
      <c r="A91" s="56" t="s">
        <v>3</v>
      </c>
      <c r="B91" s="59" t="s">
        <v>184</v>
      </c>
      <c r="C91" s="57" t="s">
        <v>13</v>
      </c>
      <c r="D91" s="52" t="s">
        <v>476</v>
      </c>
      <c r="E91" s="52" t="s">
        <v>477</v>
      </c>
      <c r="F91" s="52" t="s">
        <v>545</v>
      </c>
      <c r="G91" s="69">
        <f>SUMIF(DOH_TRAN_T_UPLOADED!$L$2:$L$481,SERV_MFG_ALL_T!F91,DOH_TRAN_T_UPLOADED!$G$2:$G$481)</f>
        <v>71878.603000000003</v>
      </c>
      <c r="H91" s="52" t="s">
        <v>503</v>
      </c>
      <c r="I91" s="52" t="s">
        <v>9</v>
      </c>
      <c r="J91" s="52" t="s">
        <v>584</v>
      </c>
      <c r="K91" s="73">
        <v>280</v>
      </c>
      <c r="L91" s="70">
        <f t="shared" si="2"/>
        <v>256.709</v>
      </c>
      <c r="M91" s="52" t="s">
        <v>953</v>
      </c>
      <c r="N91" s="73">
        <v>50</v>
      </c>
      <c r="O91" s="72">
        <f t="shared" si="3"/>
        <v>12835.45</v>
      </c>
      <c r="P91" s="100"/>
    </row>
    <row r="92" spans="1:16" x14ac:dyDescent="0.3">
      <c r="A92" s="56" t="s">
        <v>3</v>
      </c>
      <c r="B92" s="59" t="s">
        <v>184</v>
      </c>
      <c r="C92" s="57" t="s">
        <v>13</v>
      </c>
      <c r="D92" s="52" t="s">
        <v>476</v>
      </c>
      <c r="E92" s="52" t="s">
        <v>477</v>
      </c>
      <c r="F92" s="52" t="s">
        <v>545</v>
      </c>
      <c r="G92" s="69">
        <f>SUMIF(DOH_TRAN_T_UPLOADED!$L$2:$L$481,SERV_MFG_ALL_T!F92,DOH_TRAN_T_UPLOADED!$G$2:$G$481)</f>
        <v>71878.603000000003</v>
      </c>
      <c r="H92" s="52" t="s">
        <v>515</v>
      </c>
      <c r="I92" s="52" t="s">
        <v>10</v>
      </c>
      <c r="J92" s="52" t="s">
        <v>584</v>
      </c>
      <c r="K92" s="73">
        <v>280</v>
      </c>
      <c r="L92" s="70">
        <f t="shared" si="2"/>
        <v>256.709</v>
      </c>
      <c r="M92" s="52" t="s">
        <v>960</v>
      </c>
      <c r="N92" s="73">
        <v>50</v>
      </c>
      <c r="O92" s="72">
        <f t="shared" si="3"/>
        <v>12835.45</v>
      </c>
      <c r="P92" s="100"/>
    </row>
    <row r="93" spans="1:16" x14ac:dyDescent="0.3">
      <c r="A93" s="56" t="s">
        <v>3</v>
      </c>
      <c r="B93" s="59" t="s">
        <v>184</v>
      </c>
      <c r="C93" s="57" t="s">
        <v>503</v>
      </c>
      <c r="D93" s="52" t="s">
        <v>482</v>
      </c>
      <c r="E93" s="52" t="s">
        <v>483</v>
      </c>
      <c r="F93" s="52" t="s">
        <v>544</v>
      </c>
      <c r="G93" s="69">
        <f>SUMIF(DOH_TRAN_T_UPLOADED!$L$2:$L$481,SERV_MFG_ALL_T!F93,DOH_TRAN_T_UPLOADED!$G$2:$G$481)</f>
        <v>526.86599999999999</v>
      </c>
      <c r="H93" s="52" t="s">
        <v>14</v>
      </c>
      <c r="I93" s="52" t="s">
        <v>6</v>
      </c>
      <c r="J93" s="52" t="s">
        <v>584</v>
      </c>
      <c r="K93" s="73">
        <v>280</v>
      </c>
      <c r="L93" s="70">
        <f t="shared" si="2"/>
        <v>1.8819999999999999</v>
      </c>
      <c r="M93" s="52" t="s">
        <v>541</v>
      </c>
      <c r="N93" s="73">
        <v>60</v>
      </c>
      <c r="O93" s="72">
        <f t="shared" si="3"/>
        <v>112.92</v>
      </c>
      <c r="P93" s="100"/>
    </row>
    <row r="94" spans="1:16" x14ac:dyDescent="0.3">
      <c r="A94" s="56" t="s">
        <v>3</v>
      </c>
      <c r="B94" s="59" t="s">
        <v>184</v>
      </c>
      <c r="C94" s="57" t="s">
        <v>503</v>
      </c>
      <c r="D94" s="52" t="s">
        <v>482</v>
      </c>
      <c r="E94" s="52" t="s">
        <v>483</v>
      </c>
      <c r="F94" s="52" t="s">
        <v>544</v>
      </c>
      <c r="G94" s="69">
        <f>SUMIF(DOH_TRAN_T_UPLOADED!$L$2:$L$481,SERV_MFG_ALL_T!F94,DOH_TRAN_T_UPLOADED!$G$2:$G$481)</f>
        <v>526.86599999999999</v>
      </c>
      <c r="H94" s="52" t="s">
        <v>512</v>
      </c>
      <c r="I94" s="52" t="s">
        <v>7</v>
      </c>
      <c r="J94" s="52" t="s">
        <v>584</v>
      </c>
      <c r="K94" s="73">
        <v>280</v>
      </c>
      <c r="L94" s="70">
        <f t="shared" si="2"/>
        <v>1.8819999999999999</v>
      </c>
      <c r="M94" s="52" t="s">
        <v>514</v>
      </c>
      <c r="N94" s="73">
        <v>35</v>
      </c>
      <c r="O94" s="72">
        <f t="shared" si="3"/>
        <v>65.87</v>
      </c>
      <c r="P94" s="100"/>
    </row>
    <row r="95" spans="1:16" x14ac:dyDescent="0.3">
      <c r="A95" s="56" t="s">
        <v>3</v>
      </c>
      <c r="B95" s="59" t="s">
        <v>184</v>
      </c>
      <c r="C95" s="57" t="s">
        <v>503</v>
      </c>
      <c r="D95" s="52" t="s">
        <v>482</v>
      </c>
      <c r="E95" s="52" t="s">
        <v>483</v>
      </c>
      <c r="F95" s="52" t="s">
        <v>544</v>
      </c>
      <c r="G95" s="69">
        <f>SUMIF(DOH_TRAN_T_UPLOADED!$L$2:$L$481,SERV_MFG_ALL_T!F95,DOH_TRAN_T_UPLOADED!$G$2:$G$481)</f>
        <v>526.86599999999999</v>
      </c>
      <c r="H95" s="52" t="s">
        <v>505</v>
      </c>
      <c r="I95" s="52" t="s">
        <v>8</v>
      </c>
      <c r="J95" s="52" t="s">
        <v>584</v>
      </c>
      <c r="K95" s="73">
        <v>280</v>
      </c>
      <c r="L95" s="70">
        <f t="shared" si="2"/>
        <v>1.8819999999999999</v>
      </c>
      <c r="M95" s="52" t="s">
        <v>522</v>
      </c>
      <c r="N95" s="73">
        <v>85</v>
      </c>
      <c r="O95" s="72">
        <f t="shared" si="3"/>
        <v>159.97</v>
      </c>
      <c r="P95" s="100"/>
    </row>
    <row r="96" spans="1:16" x14ac:dyDescent="0.3">
      <c r="A96" s="56" t="s">
        <v>3</v>
      </c>
      <c r="B96" s="59" t="s">
        <v>184</v>
      </c>
      <c r="C96" s="57" t="s">
        <v>503</v>
      </c>
      <c r="D96" s="52" t="s">
        <v>482</v>
      </c>
      <c r="E96" s="52" t="s">
        <v>483</v>
      </c>
      <c r="F96" s="52" t="s">
        <v>544</v>
      </c>
      <c r="G96" s="69">
        <f>SUMIF(DOH_TRAN_T_UPLOADED!$L$2:$L$481,SERV_MFG_ALL_T!F96,DOH_TRAN_T_UPLOADED!$G$2:$G$481)</f>
        <v>526.86599999999999</v>
      </c>
      <c r="H96" s="52" t="s">
        <v>503</v>
      </c>
      <c r="I96" s="52" t="s">
        <v>9</v>
      </c>
      <c r="J96" s="52" t="s">
        <v>584</v>
      </c>
      <c r="K96" s="73">
        <v>280</v>
      </c>
      <c r="L96" s="70">
        <f t="shared" si="2"/>
        <v>1.8819999999999999</v>
      </c>
      <c r="M96" s="52" t="s">
        <v>540</v>
      </c>
      <c r="N96" s="73">
        <v>50</v>
      </c>
      <c r="O96" s="72">
        <f t="shared" si="3"/>
        <v>94.1</v>
      </c>
      <c r="P96" s="100"/>
    </row>
    <row r="97" spans="1:16" x14ac:dyDescent="0.3">
      <c r="A97" s="56" t="s">
        <v>3</v>
      </c>
      <c r="B97" s="60" t="s">
        <v>184</v>
      </c>
      <c r="C97" s="57" t="s">
        <v>503</v>
      </c>
      <c r="D97" s="52" t="s">
        <v>482</v>
      </c>
      <c r="E97" s="52" t="s">
        <v>483</v>
      </c>
      <c r="F97" s="52" t="s">
        <v>544</v>
      </c>
      <c r="G97" s="69">
        <f>SUMIF(DOH_TRAN_T_UPLOADED!$L$2:$L$481,SERV_MFG_ALL_T!F97,DOH_TRAN_T_UPLOADED!$G$2:$G$481)</f>
        <v>526.86599999999999</v>
      </c>
      <c r="H97" s="52" t="s">
        <v>515</v>
      </c>
      <c r="I97" s="52" t="s">
        <v>10</v>
      </c>
      <c r="J97" s="52" t="s">
        <v>584</v>
      </c>
      <c r="K97" s="73">
        <v>280</v>
      </c>
      <c r="L97" s="70">
        <f t="shared" si="2"/>
        <v>1.8819999999999999</v>
      </c>
      <c r="M97" s="52" t="s">
        <v>524</v>
      </c>
      <c r="N97" s="73">
        <v>50</v>
      </c>
      <c r="O97" s="72">
        <f t="shared" si="3"/>
        <v>94.1</v>
      </c>
      <c r="P97" s="101"/>
    </row>
    <row r="98" spans="1:16" x14ac:dyDescent="0.3">
      <c r="A98" s="56" t="s">
        <v>564</v>
      </c>
      <c r="B98" s="58" t="s">
        <v>565</v>
      </c>
      <c r="C98" s="57" t="s">
        <v>503</v>
      </c>
      <c r="D98" s="52" t="s">
        <v>482</v>
      </c>
      <c r="E98" s="52" t="s">
        <v>483</v>
      </c>
      <c r="F98" s="52" t="s">
        <v>569</v>
      </c>
      <c r="G98" s="69">
        <f>SUMIF(DOH_TRAN_T_UPLOADED!$L$2:$L$481,SERV_MFG_ALL_T!F98,DOH_TRAN_T_UPLOADED!$G$2:$G$481)</f>
        <v>3908.4050000000002</v>
      </c>
      <c r="H98" s="52" t="s">
        <v>503</v>
      </c>
      <c r="I98" s="52" t="s">
        <v>9</v>
      </c>
      <c r="J98" s="52" t="s">
        <v>976</v>
      </c>
      <c r="K98" s="73">
        <v>7</v>
      </c>
      <c r="L98" s="70">
        <f t="shared" si="2"/>
        <v>558.34400000000005</v>
      </c>
      <c r="M98" s="52" t="s">
        <v>540</v>
      </c>
      <c r="N98" s="73">
        <v>1</v>
      </c>
      <c r="O98" s="72">
        <f t="shared" si="3"/>
        <v>558.34400000000005</v>
      </c>
      <c r="P98" s="99" t="s">
        <v>1090</v>
      </c>
    </row>
    <row r="99" spans="1:16" x14ac:dyDescent="0.3">
      <c r="A99" s="56" t="s">
        <v>564</v>
      </c>
      <c r="B99" s="59" t="s">
        <v>565</v>
      </c>
      <c r="C99" s="57" t="s">
        <v>503</v>
      </c>
      <c r="D99" s="52" t="s">
        <v>482</v>
      </c>
      <c r="E99" s="52" t="s">
        <v>483</v>
      </c>
      <c r="F99" s="52" t="s">
        <v>569</v>
      </c>
      <c r="G99" s="69">
        <f>SUMIF(DOH_TRAN_T_UPLOADED!$L$2:$L$481,SERV_MFG_ALL_T!F99,DOH_TRAN_T_UPLOADED!$G$2:$G$481)</f>
        <v>3908.4050000000002</v>
      </c>
      <c r="H99" s="52" t="s">
        <v>515</v>
      </c>
      <c r="I99" s="52" t="s">
        <v>10</v>
      </c>
      <c r="J99" s="52" t="s">
        <v>976</v>
      </c>
      <c r="K99" s="73">
        <v>7</v>
      </c>
      <c r="L99" s="70">
        <f t="shared" si="2"/>
        <v>558.34400000000005</v>
      </c>
      <c r="M99" s="52" t="s">
        <v>524</v>
      </c>
      <c r="N99" s="73">
        <v>1</v>
      </c>
      <c r="O99" s="72">
        <f t="shared" si="3"/>
        <v>558.34400000000005</v>
      </c>
      <c r="P99" s="100"/>
    </row>
    <row r="100" spans="1:16" x14ac:dyDescent="0.3">
      <c r="A100" s="56" t="s">
        <v>564</v>
      </c>
      <c r="B100" s="59" t="s">
        <v>565</v>
      </c>
      <c r="C100" s="57" t="s">
        <v>503</v>
      </c>
      <c r="D100" s="52" t="s">
        <v>482</v>
      </c>
      <c r="E100" s="52" t="s">
        <v>483</v>
      </c>
      <c r="F100" s="52" t="s">
        <v>569</v>
      </c>
      <c r="G100" s="69">
        <f>SUMIF(DOH_TRAN_T_UPLOADED!$L$2:$L$481,SERV_MFG_ALL_T!F100,DOH_TRAN_T_UPLOADED!$G$2:$G$481)</f>
        <v>3908.4050000000002</v>
      </c>
      <c r="H100" s="52" t="s">
        <v>485</v>
      </c>
      <c r="I100" s="52" t="s">
        <v>11</v>
      </c>
      <c r="J100" s="52" t="s">
        <v>976</v>
      </c>
      <c r="K100" s="73">
        <v>7</v>
      </c>
      <c r="L100" s="70">
        <f t="shared" si="2"/>
        <v>558.34400000000005</v>
      </c>
      <c r="M100" s="52" t="s">
        <v>493</v>
      </c>
      <c r="N100" s="73">
        <v>1</v>
      </c>
      <c r="O100" s="72">
        <f t="shared" si="3"/>
        <v>558.34400000000005</v>
      </c>
      <c r="P100" s="100"/>
    </row>
    <row r="101" spans="1:16" x14ac:dyDescent="0.3">
      <c r="A101" s="56" t="s">
        <v>564</v>
      </c>
      <c r="B101" s="59" t="s">
        <v>565</v>
      </c>
      <c r="C101" s="57" t="s">
        <v>503</v>
      </c>
      <c r="D101" s="52" t="s">
        <v>482</v>
      </c>
      <c r="E101" s="52" t="s">
        <v>483</v>
      </c>
      <c r="F101" s="52" t="s">
        <v>569</v>
      </c>
      <c r="G101" s="69">
        <f>SUMIF(DOH_TRAN_T_UPLOADED!$L$2:$L$481,SERV_MFG_ALL_T!F101,DOH_TRAN_T_UPLOADED!$G$2:$G$481)</f>
        <v>3908.4050000000002</v>
      </c>
      <c r="H101" s="52" t="s">
        <v>489</v>
      </c>
      <c r="I101" s="52" t="s">
        <v>12</v>
      </c>
      <c r="J101" s="52" t="s">
        <v>976</v>
      </c>
      <c r="K101" s="73">
        <v>7</v>
      </c>
      <c r="L101" s="70">
        <f t="shared" si="2"/>
        <v>558.34400000000005</v>
      </c>
      <c r="M101" s="52" t="s">
        <v>494</v>
      </c>
      <c r="N101" s="73">
        <v>1</v>
      </c>
      <c r="O101" s="72">
        <f t="shared" si="3"/>
        <v>558.34400000000005</v>
      </c>
      <c r="P101" s="100"/>
    </row>
    <row r="102" spans="1:16" x14ac:dyDescent="0.3">
      <c r="A102" s="56" t="s">
        <v>564</v>
      </c>
      <c r="B102" s="59" t="s">
        <v>565</v>
      </c>
      <c r="C102" s="57" t="s">
        <v>3</v>
      </c>
      <c r="D102" s="52" t="s">
        <v>479</v>
      </c>
      <c r="E102" s="52" t="s">
        <v>480</v>
      </c>
      <c r="F102" s="52" t="s">
        <v>566</v>
      </c>
      <c r="G102" s="69">
        <f>SUMIF(DOH_TRAN_T_UPLOADED!$L$2:$L$481,SERV_MFG_ALL_T!F102,DOH_TRAN_T_UPLOADED!$G$2:$G$481)</f>
        <v>3117.3560000000002</v>
      </c>
      <c r="H102" s="52" t="s">
        <v>14</v>
      </c>
      <c r="I102" s="52" t="s">
        <v>6</v>
      </c>
      <c r="J102" s="52" t="s">
        <v>976</v>
      </c>
      <c r="K102" s="73">
        <v>7</v>
      </c>
      <c r="L102" s="70">
        <f t="shared" si="2"/>
        <v>445.33699999999999</v>
      </c>
      <c r="M102" s="52" t="s">
        <v>511</v>
      </c>
      <c r="N102" s="73">
        <v>1</v>
      </c>
      <c r="O102" s="72">
        <f t="shared" si="3"/>
        <v>445.33699999999999</v>
      </c>
      <c r="P102" s="100"/>
    </row>
    <row r="103" spans="1:16" x14ac:dyDescent="0.3">
      <c r="A103" s="56" t="s">
        <v>564</v>
      </c>
      <c r="B103" s="59" t="s">
        <v>565</v>
      </c>
      <c r="C103" s="57" t="s">
        <v>3</v>
      </c>
      <c r="D103" s="52" t="s">
        <v>479</v>
      </c>
      <c r="E103" s="52" t="s">
        <v>480</v>
      </c>
      <c r="F103" s="52" t="s">
        <v>566</v>
      </c>
      <c r="G103" s="69">
        <f>SUMIF(DOH_TRAN_T_UPLOADED!$L$2:$L$481,SERV_MFG_ALL_T!F103,DOH_TRAN_T_UPLOADED!$G$2:$G$481)</f>
        <v>3117.3560000000002</v>
      </c>
      <c r="H103" s="52" t="s">
        <v>512</v>
      </c>
      <c r="I103" s="52" t="s">
        <v>7</v>
      </c>
      <c r="J103" s="52" t="s">
        <v>976</v>
      </c>
      <c r="K103" s="73">
        <v>7</v>
      </c>
      <c r="L103" s="70">
        <f t="shared" si="2"/>
        <v>445.33699999999999</v>
      </c>
      <c r="M103" s="52" t="s">
        <v>513</v>
      </c>
      <c r="N103" s="73">
        <v>1</v>
      </c>
      <c r="O103" s="72">
        <f t="shared" si="3"/>
        <v>445.33699999999999</v>
      </c>
      <c r="P103" s="100"/>
    </row>
    <row r="104" spans="1:16" x14ac:dyDescent="0.3">
      <c r="A104" s="56" t="s">
        <v>564</v>
      </c>
      <c r="B104" s="59" t="s">
        <v>565</v>
      </c>
      <c r="C104" s="57" t="s">
        <v>4</v>
      </c>
      <c r="D104" s="52" t="s">
        <v>486</v>
      </c>
      <c r="E104" s="52" t="s">
        <v>83</v>
      </c>
      <c r="F104" s="52" t="s">
        <v>567</v>
      </c>
      <c r="G104" s="69">
        <f>SUMIF(DOH_TRAN_T_UPLOADED!$L$2:$L$481,SERV_MFG_ALL_T!F104,DOH_TRAN_T_UPLOADED!$G$2:$G$481)</f>
        <v>246.39899999999997</v>
      </c>
      <c r="H104" s="52" t="s">
        <v>515</v>
      </c>
      <c r="I104" s="52" t="s">
        <v>10</v>
      </c>
      <c r="J104" s="52" t="s">
        <v>976</v>
      </c>
      <c r="K104" s="73">
        <v>7</v>
      </c>
      <c r="L104" s="70">
        <f t="shared" si="2"/>
        <v>35.200000000000003</v>
      </c>
      <c r="M104" s="52" t="s">
        <v>959</v>
      </c>
      <c r="N104" s="73">
        <v>1</v>
      </c>
      <c r="O104" s="72">
        <f t="shared" si="3"/>
        <v>35.200000000000003</v>
      </c>
      <c r="P104" s="100"/>
    </row>
    <row r="105" spans="1:16" x14ac:dyDescent="0.3">
      <c r="A105" s="56" t="s">
        <v>564</v>
      </c>
      <c r="B105" s="59" t="s">
        <v>565</v>
      </c>
      <c r="C105" s="57" t="s">
        <v>4</v>
      </c>
      <c r="D105" s="52" t="s">
        <v>486</v>
      </c>
      <c r="E105" s="52" t="s">
        <v>83</v>
      </c>
      <c r="F105" s="52" t="s">
        <v>567</v>
      </c>
      <c r="G105" s="69">
        <f>SUMIF(DOH_TRAN_T_UPLOADED!$L$2:$L$481,SERV_MFG_ALL_T!F105,DOH_TRAN_T_UPLOADED!$G$2:$G$481)</f>
        <v>246.39899999999997</v>
      </c>
      <c r="H105" s="52" t="s">
        <v>485</v>
      </c>
      <c r="I105" s="52" t="s">
        <v>11</v>
      </c>
      <c r="J105" s="52" t="s">
        <v>976</v>
      </c>
      <c r="K105" s="73">
        <v>7</v>
      </c>
      <c r="L105" s="70">
        <f t="shared" si="2"/>
        <v>35.200000000000003</v>
      </c>
      <c r="M105" s="52" t="s">
        <v>487</v>
      </c>
      <c r="N105" s="73">
        <v>1</v>
      </c>
      <c r="O105" s="72">
        <f t="shared" si="3"/>
        <v>35.200000000000003</v>
      </c>
      <c r="P105" s="100"/>
    </row>
    <row r="106" spans="1:16" x14ac:dyDescent="0.3">
      <c r="A106" s="56" t="s">
        <v>564</v>
      </c>
      <c r="B106" s="59" t="s">
        <v>565</v>
      </c>
      <c r="C106" s="57" t="s">
        <v>4</v>
      </c>
      <c r="D106" s="52" t="s">
        <v>486</v>
      </c>
      <c r="E106" s="52" t="s">
        <v>83</v>
      </c>
      <c r="F106" s="52" t="s">
        <v>567</v>
      </c>
      <c r="G106" s="69">
        <f>SUMIF(DOH_TRAN_T_UPLOADED!$L$2:$L$481,SERV_MFG_ALL_T!F106,DOH_TRAN_T_UPLOADED!$G$2:$G$481)</f>
        <v>246.39899999999997</v>
      </c>
      <c r="H106" s="52" t="s">
        <v>489</v>
      </c>
      <c r="I106" s="52" t="s">
        <v>12</v>
      </c>
      <c r="J106" s="52" t="s">
        <v>976</v>
      </c>
      <c r="K106" s="73">
        <v>7</v>
      </c>
      <c r="L106" s="70">
        <f t="shared" si="2"/>
        <v>35.200000000000003</v>
      </c>
      <c r="M106" s="52" t="s">
        <v>491</v>
      </c>
      <c r="N106" s="73">
        <v>1</v>
      </c>
      <c r="O106" s="72">
        <f t="shared" si="3"/>
        <v>35.200000000000003</v>
      </c>
      <c r="P106" s="100"/>
    </row>
    <row r="107" spans="1:16" x14ac:dyDescent="0.3">
      <c r="A107" s="56" t="s">
        <v>564</v>
      </c>
      <c r="B107" s="59" t="s">
        <v>565</v>
      </c>
      <c r="C107" s="57" t="s">
        <v>3</v>
      </c>
      <c r="D107" s="52" t="s">
        <v>479</v>
      </c>
      <c r="E107" s="52" t="s">
        <v>480</v>
      </c>
      <c r="F107" s="52" t="s">
        <v>566</v>
      </c>
      <c r="G107" s="69">
        <f>SUMIF(DOH_TRAN_T_UPLOADED!$L$2:$L$481,SERV_MFG_ALL_T!F107,DOH_TRAN_T_UPLOADED!$G$2:$G$481)</f>
        <v>3117.3560000000002</v>
      </c>
      <c r="H107" s="52" t="s">
        <v>505</v>
      </c>
      <c r="I107" s="52" t="s">
        <v>8</v>
      </c>
      <c r="J107" s="52" t="s">
        <v>976</v>
      </c>
      <c r="K107" s="73">
        <v>7</v>
      </c>
      <c r="L107" s="70">
        <f t="shared" si="2"/>
        <v>445.33699999999999</v>
      </c>
      <c r="M107" s="52" t="s">
        <v>506</v>
      </c>
      <c r="N107" s="73">
        <v>1</v>
      </c>
      <c r="O107" s="72">
        <f t="shared" si="3"/>
        <v>445.33699999999999</v>
      </c>
      <c r="P107" s="100"/>
    </row>
    <row r="108" spans="1:16" x14ac:dyDescent="0.3">
      <c r="A108" s="56" t="s">
        <v>564</v>
      </c>
      <c r="B108" s="59" t="s">
        <v>565</v>
      </c>
      <c r="C108" s="57" t="s">
        <v>3</v>
      </c>
      <c r="D108" s="52" t="s">
        <v>479</v>
      </c>
      <c r="E108" s="52" t="s">
        <v>480</v>
      </c>
      <c r="F108" s="52" t="s">
        <v>566</v>
      </c>
      <c r="G108" s="69">
        <f>SUMIF(DOH_TRAN_T_UPLOADED!$L$2:$L$481,SERV_MFG_ALL_T!F108,DOH_TRAN_T_UPLOADED!$G$2:$G$481)</f>
        <v>3117.3560000000002</v>
      </c>
      <c r="H108" s="52" t="s">
        <v>503</v>
      </c>
      <c r="I108" s="52" t="s">
        <v>9</v>
      </c>
      <c r="J108" s="52" t="s">
        <v>976</v>
      </c>
      <c r="K108" s="73">
        <v>7</v>
      </c>
      <c r="L108" s="70">
        <f t="shared" si="2"/>
        <v>445.33699999999999</v>
      </c>
      <c r="M108" s="52" t="s">
        <v>504</v>
      </c>
      <c r="N108" s="73">
        <v>1</v>
      </c>
      <c r="O108" s="72">
        <f t="shared" si="3"/>
        <v>445.33699999999999</v>
      </c>
      <c r="P108" s="100"/>
    </row>
    <row r="109" spans="1:16" x14ac:dyDescent="0.3">
      <c r="A109" s="56" t="s">
        <v>564</v>
      </c>
      <c r="B109" s="59" t="s">
        <v>565</v>
      </c>
      <c r="C109" s="57" t="s">
        <v>3</v>
      </c>
      <c r="D109" s="52" t="s">
        <v>479</v>
      </c>
      <c r="E109" s="52" t="s">
        <v>480</v>
      </c>
      <c r="F109" s="52" t="s">
        <v>566</v>
      </c>
      <c r="G109" s="69">
        <f>SUMIF(DOH_TRAN_T_UPLOADED!$L$2:$L$481,SERV_MFG_ALL_T!F109,DOH_TRAN_T_UPLOADED!$G$2:$G$481)</f>
        <v>3117.3560000000002</v>
      </c>
      <c r="H109" s="52" t="s">
        <v>485</v>
      </c>
      <c r="I109" s="52" t="s">
        <v>11</v>
      </c>
      <c r="J109" s="52" t="s">
        <v>976</v>
      </c>
      <c r="K109" s="73">
        <v>7</v>
      </c>
      <c r="L109" s="70">
        <f t="shared" si="2"/>
        <v>445.33699999999999</v>
      </c>
      <c r="M109" s="52" t="s">
        <v>492</v>
      </c>
      <c r="N109" s="73">
        <v>1</v>
      </c>
      <c r="O109" s="72">
        <f t="shared" si="3"/>
        <v>445.33699999999999</v>
      </c>
      <c r="P109" s="100"/>
    </row>
    <row r="110" spans="1:16" x14ac:dyDescent="0.3">
      <c r="A110" s="56" t="s">
        <v>564</v>
      </c>
      <c r="B110" s="59" t="s">
        <v>565</v>
      </c>
      <c r="C110" s="57" t="s">
        <v>3</v>
      </c>
      <c r="D110" s="52" t="s">
        <v>479</v>
      </c>
      <c r="E110" s="52" t="s">
        <v>480</v>
      </c>
      <c r="F110" s="52" t="s">
        <v>566</v>
      </c>
      <c r="G110" s="69">
        <f>SUMIF(DOH_TRAN_T_UPLOADED!$L$2:$L$481,SERV_MFG_ALL_T!F110,DOH_TRAN_T_UPLOADED!$G$2:$G$481)</f>
        <v>3117.3560000000002</v>
      </c>
      <c r="H110" s="52" t="s">
        <v>489</v>
      </c>
      <c r="I110" s="52" t="s">
        <v>12</v>
      </c>
      <c r="J110" s="52" t="s">
        <v>976</v>
      </c>
      <c r="K110" s="73">
        <v>7</v>
      </c>
      <c r="L110" s="70">
        <f t="shared" si="2"/>
        <v>445.33699999999999</v>
      </c>
      <c r="M110" s="52" t="s">
        <v>490</v>
      </c>
      <c r="N110" s="73">
        <v>1</v>
      </c>
      <c r="O110" s="72">
        <f t="shared" si="3"/>
        <v>445.33699999999999</v>
      </c>
      <c r="P110" s="100"/>
    </row>
    <row r="111" spans="1:16" x14ac:dyDescent="0.3">
      <c r="A111" s="56" t="s">
        <v>564</v>
      </c>
      <c r="B111" s="59" t="s">
        <v>565</v>
      </c>
      <c r="C111" s="57" t="s">
        <v>3</v>
      </c>
      <c r="D111" s="52" t="s">
        <v>479</v>
      </c>
      <c r="E111" s="52" t="s">
        <v>480</v>
      </c>
      <c r="F111" s="52" t="s">
        <v>566</v>
      </c>
      <c r="G111" s="69">
        <f>SUMIF(DOH_TRAN_T_UPLOADED!$L$2:$L$481,SERV_MFG_ALL_T!F111,DOH_TRAN_T_UPLOADED!$G$2:$G$481)</f>
        <v>3117.3560000000002</v>
      </c>
      <c r="H111" s="52" t="s">
        <v>515</v>
      </c>
      <c r="I111" s="52" t="s">
        <v>10</v>
      </c>
      <c r="J111" s="52" t="s">
        <v>976</v>
      </c>
      <c r="K111" s="73">
        <v>7</v>
      </c>
      <c r="L111" s="70">
        <f t="shared" si="2"/>
        <v>445.33699999999999</v>
      </c>
      <c r="M111" s="52" t="s">
        <v>516</v>
      </c>
      <c r="N111" s="73">
        <v>1</v>
      </c>
      <c r="O111" s="72">
        <f t="shared" si="3"/>
        <v>445.33699999999999</v>
      </c>
      <c r="P111" s="100"/>
    </row>
    <row r="112" spans="1:16" x14ac:dyDescent="0.3">
      <c r="A112" s="56" t="s">
        <v>564</v>
      </c>
      <c r="B112" s="59" t="s">
        <v>565</v>
      </c>
      <c r="C112" s="57" t="s">
        <v>4</v>
      </c>
      <c r="D112" s="52" t="s">
        <v>486</v>
      </c>
      <c r="E112" s="52" t="s">
        <v>83</v>
      </c>
      <c r="F112" s="52" t="s">
        <v>567</v>
      </c>
      <c r="G112" s="69">
        <f>SUMIF(DOH_TRAN_T_UPLOADED!$L$2:$L$481,SERV_MFG_ALL_T!F112,DOH_TRAN_T_UPLOADED!$G$2:$G$481)</f>
        <v>246.39899999999997</v>
      </c>
      <c r="H112" s="52" t="s">
        <v>14</v>
      </c>
      <c r="I112" s="52" t="s">
        <v>6</v>
      </c>
      <c r="J112" s="52" t="s">
        <v>976</v>
      </c>
      <c r="K112" s="73">
        <v>7</v>
      </c>
      <c r="L112" s="70">
        <f t="shared" si="2"/>
        <v>35.200000000000003</v>
      </c>
      <c r="M112" s="52" t="s">
        <v>520</v>
      </c>
      <c r="N112" s="73">
        <v>1</v>
      </c>
      <c r="O112" s="72">
        <f t="shared" si="3"/>
        <v>35.200000000000003</v>
      </c>
      <c r="P112" s="100"/>
    </row>
    <row r="113" spans="1:16" x14ac:dyDescent="0.3">
      <c r="A113" s="56" t="s">
        <v>564</v>
      </c>
      <c r="B113" s="59" t="s">
        <v>565</v>
      </c>
      <c r="C113" s="57" t="s">
        <v>4</v>
      </c>
      <c r="D113" s="52" t="s">
        <v>486</v>
      </c>
      <c r="E113" s="52" t="s">
        <v>83</v>
      </c>
      <c r="F113" s="52" t="s">
        <v>567</v>
      </c>
      <c r="G113" s="69">
        <f>SUMIF(DOH_TRAN_T_UPLOADED!$L$2:$L$481,SERV_MFG_ALL_T!F113,DOH_TRAN_T_UPLOADED!$G$2:$G$481)</f>
        <v>246.39899999999997</v>
      </c>
      <c r="H113" s="52" t="s">
        <v>512</v>
      </c>
      <c r="I113" s="52" t="s">
        <v>7</v>
      </c>
      <c r="J113" s="52" t="s">
        <v>976</v>
      </c>
      <c r="K113" s="73">
        <v>7</v>
      </c>
      <c r="L113" s="70">
        <f t="shared" si="2"/>
        <v>35.200000000000003</v>
      </c>
      <c r="M113" s="52" t="s">
        <v>940</v>
      </c>
      <c r="N113" s="73">
        <v>1</v>
      </c>
      <c r="O113" s="72">
        <f t="shared" si="3"/>
        <v>35.200000000000003</v>
      </c>
      <c r="P113" s="100"/>
    </row>
    <row r="114" spans="1:16" x14ac:dyDescent="0.3">
      <c r="A114" s="56" t="s">
        <v>564</v>
      </c>
      <c r="B114" s="59" t="s">
        <v>565</v>
      </c>
      <c r="C114" s="57" t="s">
        <v>4</v>
      </c>
      <c r="D114" s="52" t="s">
        <v>486</v>
      </c>
      <c r="E114" s="52" t="s">
        <v>83</v>
      </c>
      <c r="F114" s="52" t="s">
        <v>567</v>
      </c>
      <c r="G114" s="69">
        <f>SUMIF(DOH_TRAN_T_UPLOADED!$L$2:$L$481,SERV_MFG_ALL_T!F114,DOH_TRAN_T_UPLOADED!$G$2:$G$481)</f>
        <v>246.39899999999997</v>
      </c>
      <c r="H114" s="52" t="s">
        <v>505</v>
      </c>
      <c r="I114" s="52" t="s">
        <v>8</v>
      </c>
      <c r="J114" s="52" t="s">
        <v>976</v>
      </c>
      <c r="K114" s="73">
        <v>7</v>
      </c>
      <c r="L114" s="70">
        <f t="shared" si="2"/>
        <v>35.200000000000003</v>
      </c>
      <c r="M114" s="52" t="s">
        <v>521</v>
      </c>
      <c r="N114" s="73">
        <v>1</v>
      </c>
      <c r="O114" s="72">
        <f t="shared" si="3"/>
        <v>35.200000000000003</v>
      </c>
      <c r="P114" s="100"/>
    </row>
    <row r="115" spans="1:16" x14ac:dyDescent="0.3">
      <c r="A115" s="56" t="s">
        <v>564</v>
      </c>
      <c r="B115" s="59" t="s">
        <v>565</v>
      </c>
      <c r="C115" s="57" t="s">
        <v>4</v>
      </c>
      <c r="D115" s="52" t="s">
        <v>486</v>
      </c>
      <c r="E115" s="52" t="s">
        <v>83</v>
      </c>
      <c r="F115" s="52" t="s">
        <v>567</v>
      </c>
      <c r="G115" s="69">
        <f>SUMIF(DOH_TRAN_T_UPLOADED!$L$2:$L$481,SERV_MFG_ALL_T!F115,DOH_TRAN_T_UPLOADED!$G$2:$G$481)</f>
        <v>246.39899999999997</v>
      </c>
      <c r="H115" s="52" t="s">
        <v>503</v>
      </c>
      <c r="I115" s="52" t="s">
        <v>9</v>
      </c>
      <c r="J115" s="52" t="s">
        <v>976</v>
      </c>
      <c r="K115" s="73">
        <v>7</v>
      </c>
      <c r="L115" s="70">
        <f t="shared" si="2"/>
        <v>35.200000000000003</v>
      </c>
      <c r="M115" s="52" t="s">
        <v>523</v>
      </c>
      <c r="N115" s="73">
        <v>1</v>
      </c>
      <c r="O115" s="72">
        <f t="shared" si="3"/>
        <v>35.200000000000003</v>
      </c>
      <c r="P115" s="100"/>
    </row>
    <row r="116" spans="1:16" x14ac:dyDescent="0.3">
      <c r="A116" s="56" t="s">
        <v>564</v>
      </c>
      <c r="B116" s="59" t="s">
        <v>565</v>
      </c>
      <c r="C116" s="57" t="s">
        <v>503</v>
      </c>
      <c r="D116" s="52" t="s">
        <v>482</v>
      </c>
      <c r="E116" s="52" t="s">
        <v>483</v>
      </c>
      <c r="F116" s="52" t="s">
        <v>569</v>
      </c>
      <c r="G116" s="69">
        <f>SUMIF(DOH_TRAN_T_UPLOADED!$L$2:$L$481,SERV_MFG_ALL_T!F116,DOH_TRAN_T_UPLOADED!$G$2:$G$481)</f>
        <v>3908.4050000000002</v>
      </c>
      <c r="H116" s="52" t="s">
        <v>14</v>
      </c>
      <c r="I116" s="52" t="s">
        <v>6</v>
      </c>
      <c r="J116" s="52" t="s">
        <v>976</v>
      </c>
      <c r="K116" s="73">
        <v>7</v>
      </c>
      <c r="L116" s="70">
        <f t="shared" si="2"/>
        <v>558.34400000000005</v>
      </c>
      <c r="M116" s="52" t="s">
        <v>541</v>
      </c>
      <c r="N116" s="73">
        <v>1</v>
      </c>
      <c r="O116" s="72">
        <f t="shared" si="3"/>
        <v>558.34400000000005</v>
      </c>
      <c r="P116" s="100"/>
    </row>
    <row r="117" spans="1:16" x14ac:dyDescent="0.3">
      <c r="A117" s="56" t="s">
        <v>564</v>
      </c>
      <c r="B117" s="59" t="s">
        <v>565</v>
      </c>
      <c r="C117" s="57" t="s">
        <v>503</v>
      </c>
      <c r="D117" s="52" t="s">
        <v>482</v>
      </c>
      <c r="E117" s="52" t="s">
        <v>483</v>
      </c>
      <c r="F117" s="52" t="s">
        <v>569</v>
      </c>
      <c r="G117" s="69">
        <f>SUMIF(DOH_TRAN_T_UPLOADED!$L$2:$L$481,SERV_MFG_ALL_T!F117,DOH_TRAN_T_UPLOADED!$G$2:$G$481)</f>
        <v>3908.4050000000002</v>
      </c>
      <c r="H117" s="52" t="s">
        <v>512</v>
      </c>
      <c r="I117" s="52" t="s">
        <v>7</v>
      </c>
      <c r="J117" s="52" t="s">
        <v>976</v>
      </c>
      <c r="K117" s="73">
        <v>7</v>
      </c>
      <c r="L117" s="70">
        <f t="shared" si="2"/>
        <v>558.34400000000005</v>
      </c>
      <c r="M117" s="52" t="s">
        <v>514</v>
      </c>
      <c r="N117" s="73">
        <v>1</v>
      </c>
      <c r="O117" s="72">
        <f t="shared" si="3"/>
        <v>558.34400000000005</v>
      </c>
      <c r="P117" s="100"/>
    </row>
    <row r="118" spans="1:16" x14ac:dyDescent="0.3">
      <c r="A118" s="56" t="s">
        <v>564</v>
      </c>
      <c r="B118" s="59" t="s">
        <v>565</v>
      </c>
      <c r="C118" s="57" t="s">
        <v>503</v>
      </c>
      <c r="D118" s="52" t="s">
        <v>482</v>
      </c>
      <c r="E118" s="52" t="s">
        <v>483</v>
      </c>
      <c r="F118" s="52" t="s">
        <v>569</v>
      </c>
      <c r="G118" s="69">
        <f>SUMIF(DOH_TRAN_T_UPLOADED!$L$2:$L$481,SERV_MFG_ALL_T!F118,DOH_TRAN_T_UPLOADED!$G$2:$G$481)</f>
        <v>3908.4050000000002</v>
      </c>
      <c r="H118" s="52" t="s">
        <v>505</v>
      </c>
      <c r="I118" s="52" t="s">
        <v>8</v>
      </c>
      <c r="J118" s="52" t="s">
        <v>976</v>
      </c>
      <c r="K118" s="73">
        <v>7</v>
      </c>
      <c r="L118" s="70">
        <f t="shared" si="2"/>
        <v>558.34400000000005</v>
      </c>
      <c r="M118" s="52" t="s">
        <v>522</v>
      </c>
      <c r="N118" s="73">
        <v>1</v>
      </c>
      <c r="O118" s="72">
        <f t="shared" si="3"/>
        <v>558.34400000000005</v>
      </c>
      <c r="P118" s="100"/>
    </row>
    <row r="119" spans="1:16" x14ac:dyDescent="0.3">
      <c r="A119" s="56" t="s">
        <v>564</v>
      </c>
      <c r="B119" s="59" t="s">
        <v>565</v>
      </c>
      <c r="C119" s="57" t="s">
        <v>13</v>
      </c>
      <c r="D119" s="52" t="s">
        <v>476</v>
      </c>
      <c r="E119" s="52" t="s">
        <v>477</v>
      </c>
      <c r="F119" s="52" t="s">
        <v>568</v>
      </c>
      <c r="G119" s="69">
        <f>SUMIF(DOH_TRAN_T_UPLOADED!$L$2:$L$481,SERV_MFG_ALL_T!F119,DOH_TRAN_T_UPLOADED!$G$2:$G$481)</f>
        <v>404.85300000000001</v>
      </c>
      <c r="H119" s="52" t="s">
        <v>14</v>
      </c>
      <c r="I119" s="52" t="s">
        <v>6</v>
      </c>
      <c r="J119" s="52" t="s">
        <v>976</v>
      </c>
      <c r="K119" s="73">
        <v>7</v>
      </c>
      <c r="L119" s="70">
        <f t="shared" si="2"/>
        <v>57.835999999999999</v>
      </c>
      <c r="M119" s="52" t="s">
        <v>934</v>
      </c>
      <c r="N119" s="73">
        <v>1</v>
      </c>
      <c r="O119" s="72">
        <f t="shared" si="3"/>
        <v>57.835999999999999</v>
      </c>
      <c r="P119" s="100"/>
    </row>
    <row r="120" spans="1:16" x14ac:dyDescent="0.3">
      <c r="A120" s="56" t="s">
        <v>564</v>
      </c>
      <c r="B120" s="59" t="s">
        <v>565</v>
      </c>
      <c r="C120" s="57" t="s">
        <v>13</v>
      </c>
      <c r="D120" s="52" t="s">
        <v>476</v>
      </c>
      <c r="E120" s="52" t="s">
        <v>477</v>
      </c>
      <c r="F120" s="52" t="s">
        <v>568</v>
      </c>
      <c r="G120" s="69">
        <f>SUMIF(DOH_TRAN_T_UPLOADED!$L$2:$L$481,SERV_MFG_ALL_T!F120,DOH_TRAN_T_UPLOADED!$G$2:$G$481)</f>
        <v>404.85300000000001</v>
      </c>
      <c r="H120" s="52" t="s">
        <v>512</v>
      </c>
      <c r="I120" s="52" t="s">
        <v>7</v>
      </c>
      <c r="J120" s="52" t="s">
        <v>976</v>
      </c>
      <c r="K120" s="73">
        <v>7</v>
      </c>
      <c r="L120" s="70">
        <f t="shared" si="2"/>
        <v>57.835999999999999</v>
      </c>
      <c r="M120" s="52" t="s">
        <v>941</v>
      </c>
      <c r="N120" s="73">
        <v>1</v>
      </c>
      <c r="O120" s="72">
        <f t="shared" si="3"/>
        <v>57.835999999999999</v>
      </c>
      <c r="P120" s="100"/>
    </row>
    <row r="121" spans="1:16" x14ac:dyDescent="0.3">
      <c r="A121" s="56" t="s">
        <v>564</v>
      </c>
      <c r="B121" s="59" t="s">
        <v>565</v>
      </c>
      <c r="C121" s="57" t="s">
        <v>13</v>
      </c>
      <c r="D121" s="52" t="s">
        <v>476</v>
      </c>
      <c r="E121" s="52" t="s">
        <v>477</v>
      </c>
      <c r="F121" s="52" t="s">
        <v>568</v>
      </c>
      <c r="G121" s="69">
        <f>SUMIF(DOH_TRAN_T_UPLOADED!$L$2:$L$481,SERV_MFG_ALL_T!F121,DOH_TRAN_T_UPLOADED!$G$2:$G$481)</f>
        <v>404.85300000000001</v>
      </c>
      <c r="H121" s="52" t="s">
        <v>505</v>
      </c>
      <c r="I121" s="52" t="s">
        <v>8</v>
      </c>
      <c r="J121" s="52" t="s">
        <v>976</v>
      </c>
      <c r="K121" s="73">
        <v>7</v>
      </c>
      <c r="L121" s="70">
        <f t="shared" si="2"/>
        <v>57.835999999999999</v>
      </c>
      <c r="M121" s="52" t="s">
        <v>947</v>
      </c>
      <c r="N121" s="73">
        <v>1</v>
      </c>
      <c r="O121" s="72">
        <f t="shared" si="3"/>
        <v>57.835999999999999</v>
      </c>
      <c r="P121" s="100"/>
    </row>
    <row r="122" spans="1:16" x14ac:dyDescent="0.3">
      <c r="A122" s="56" t="s">
        <v>564</v>
      </c>
      <c r="B122" s="59" t="s">
        <v>565</v>
      </c>
      <c r="C122" s="57" t="s">
        <v>13</v>
      </c>
      <c r="D122" s="52" t="s">
        <v>476</v>
      </c>
      <c r="E122" s="52" t="s">
        <v>477</v>
      </c>
      <c r="F122" s="52" t="s">
        <v>568</v>
      </c>
      <c r="G122" s="69">
        <f>SUMIF(DOH_TRAN_T_UPLOADED!$L$2:$L$481,SERV_MFG_ALL_T!F122,DOH_TRAN_T_UPLOADED!$G$2:$G$481)</f>
        <v>404.85300000000001</v>
      </c>
      <c r="H122" s="52" t="s">
        <v>503</v>
      </c>
      <c r="I122" s="52" t="s">
        <v>9</v>
      </c>
      <c r="J122" s="52" t="s">
        <v>976</v>
      </c>
      <c r="K122" s="73">
        <v>7</v>
      </c>
      <c r="L122" s="70">
        <f t="shared" si="2"/>
        <v>57.835999999999999</v>
      </c>
      <c r="M122" s="52" t="s">
        <v>953</v>
      </c>
      <c r="N122" s="73">
        <v>1</v>
      </c>
      <c r="O122" s="72">
        <f t="shared" si="3"/>
        <v>57.835999999999999</v>
      </c>
      <c r="P122" s="100"/>
    </row>
    <row r="123" spans="1:16" x14ac:dyDescent="0.3">
      <c r="A123" s="56" t="s">
        <v>564</v>
      </c>
      <c r="B123" s="59" t="s">
        <v>565</v>
      </c>
      <c r="C123" s="57" t="s">
        <v>13</v>
      </c>
      <c r="D123" s="52" t="s">
        <v>476</v>
      </c>
      <c r="E123" s="52" t="s">
        <v>477</v>
      </c>
      <c r="F123" s="52" t="s">
        <v>568</v>
      </c>
      <c r="G123" s="69">
        <f>SUMIF(DOH_TRAN_T_UPLOADED!$L$2:$L$481,SERV_MFG_ALL_T!F123,DOH_TRAN_T_UPLOADED!$G$2:$G$481)</f>
        <v>404.85300000000001</v>
      </c>
      <c r="H123" s="52" t="s">
        <v>515</v>
      </c>
      <c r="I123" s="52" t="s">
        <v>10</v>
      </c>
      <c r="J123" s="52" t="s">
        <v>976</v>
      </c>
      <c r="K123" s="73">
        <v>7</v>
      </c>
      <c r="L123" s="70">
        <f t="shared" si="2"/>
        <v>57.835999999999999</v>
      </c>
      <c r="M123" s="52" t="s">
        <v>960</v>
      </c>
      <c r="N123" s="73">
        <v>1</v>
      </c>
      <c r="O123" s="72">
        <f t="shared" si="3"/>
        <v>57.835999999999999</v>
      </c>
      <c r="P123" s="100"/>
    </row>
    <row r="124" spans="1:16" x14ac:dyDescent="0.3">
      <c r="A124" s="56" t="s">
        <v>564</v>
      </c>
      <c r="B124" s="59" t="s">
        <v>565</v>
      </c>
      <c r="C124" s="57" t="s">
        <v>13</v>
      </c>
      <c r="D124" s="52" t="s">
        <v>476</v>
      </c>
      <c r="E124" s="52" t="s">
        <v>477</v>
      </c>
      <c r="F124" s="52" t="s">
        <v>568</v>
      </c>
      <c r="G124" s="69">
        <f>SUMIF(DOH_TRAN_T_UPLOADED!$L$2:$L$481,SERV_MFG_ALL_T!F124,DOH_TRAN_T_UPLOADED!$G$2:$G$481)</f>
        <v>404.85300000000001</v>
      </c>
      <c r="H124" s="52" t="s">
        <v>485</v>
      </c>
      <c r="I124" s="52" t="s">
        <v>11</v>
      </c>
      <c r="J124" s="52" t="s">
        <v>976</v>
      </c>
      <c r="K124" s="73">
        <v>7</v>
      </c>
      <c r="L124" s="70">
        <f t="shared" si="2"/>
        <v>57.835999999999999</v>
      </c>
      <c r="M124" s="52" t="s">
        <v>488</v>
      </c>
      <c r="N124" s="73">
        <v>1</v>
      </c>
      <c r="O124" s="72">
        <f t="shared" si="3"/>
        <v>57.835999999999999</v>
      </c>
      <c r="P124" s="100"/>
    </row>
    <row r="125" spans="1:16" x14ac:dyDescent="0.3">
      <c r="A125" s="56" t="s">
        <v>564</v>
      </c>
      <c r="B125" s="60" t="s">
        <v>565</v>
      </c>
      <c r="C125" s="57" t="s">
        <v>13</v>
      </c>
      <c r="D125" s="52" t="s">
        <v>476</v>
      </c>
      <c r="E125" s="52" t="s">
        <v>477</v>
      </c>
      <c r="F125" s="52" t="s">
        <v>568</v>
      </c>
      <c r="G125" s="69">
        <f>SUMIF(DOH_TRAN_T_UPLOADED!$L$2:$L$481,SERV_MFG_ALL_T!F125,DOH_TRAN_T_UPLOADED!$G$2:$G$481)</f>
        <v>404.85300000000001</v>
      </c>
      <c r="H125" s="52" t="s">
        <v>489</v>
      </c>
      <c r="I125" s="52" t="s">
        <v>12</v>
      </c>
      <c r="J125" s="52" t="s">
        <v>976</v>
      </c>
      <c r="K125" s="73">
        <v>7</v>
      </c>
      <c r="L125" s="70">
        <f t="shared" si="2"/>
        <v>57.835999999999999</v>
      </c>
      <c r="M125" s="52" t="s">
        <v>933</v>
      </c>
      <c r="N125" s="73">
        <v>1</v>
      </c>
      <c r="O125" s="72">
        <f t="shared" si="3"/>
        <v>57.835999999999999</v>
      </c>
      <c r="P125" s="101"/>
    </row>
    <row r="126" spans="1:16" x14ac:dyDescent="0.3">
      <c r="A126" s="56" t="s">
        <v>517</v>
      </c>
      <c r="B126" s="58" t="s">
        <v>518</v>
      </c>
      <c r="C126" s="57" t="s">
        <v>14</v>
      </c>
      <c r="D126" s="52" t="s">
        <v>498</v>
      </c>
      <c r="E126" s="52" t="s">
        <v>23</v>
      </c>
      <c r="F126" s="52" t="s">
        <v>539</v>
      </c>
      <c r="G126" s="69">
        <f>SUMIF(DOH_TRAN_T_UPLOADED!$L$2:$L$481,SERV_MFG_ALL_T!F126,DOH_TRAN_T_UPLOADED!$G$2:$G$481)</f>
        <v>662540.33100000001</v>
      </c>
      <c r="H126" s="52" t="s">
        <v>14</v>
      </c>
      <c r="I126" s="52" t="s">
        <v>6</v>
      </c>
      <c r="J126" s="52" t="s">
        <v>582</v>
      </c>
      <c r="K126" s="73">
        <v>104</v>
      </c>
      <c r="L126" s="70">
        <f t="shared" si="2"/>
        <v>6370.58</v>
      </c>
      <c r="M126" s="52" t="s">
        <v>937</v>
      </c>
      <c r="N126" s="73">
        <v>24</v>
      </c>
      <c r="O126" s="72">
        <f t="shared" si="3"/>
        <v>152893.92000000001</v>
      </c>
      <c r="P126" s="99" t="s">
        <v>1091</v>
      </c>
    </row>
    <row r="127" spans="1:16" x14ac:dyDescent="0.3">
      <c r="A127" s="56" t="s">
        <v>517</v>
      </c>
      <c r="B127" s="59" t="s">
        <v>518</v>
      </c>
      <c r="C127" s="57" t="s">
        <v>14</v>
      </c>
      <c r="D127" s="52" t="s">
        <v>498</v>
      </c>
      <c r="E127" s="52" t="s">
        <v>23</v>
      </c>
      <c r="F127" s="52" t="s">
        <v>539</v>
      </c>
      <c r="G127" s="69">
        <f>SUMIF(DOH_TRAN_T_UPLOADED!$L$2:$L$481,SERV_MFG_ALL_T!F127,DOH_TRAN_T_UPLOADED!$G$2:$G$481)</f>
        <v>662540.33100000001</v>
      </c>
      <c r="H127" s="52" t="s">
        <v>512</v>
      </c>
      <c r="I127" s="52" t="s">
        <v>7</v>
      </c>
      <c r="J127" s="52" t="s">
        <v>582</v>
      </c>
      <c r="K127" s="73">
        <v>104</v>
      </c>
      <c r="L127" s="70">
        <f t="shared" si="2"/>
        <v>6370.58</v>
      </c>
      <c r="M127" s="52" t="s">
        <v>944</v>
      </c>
      <c r="N127" s="73">
        <v>12</v>
      </c>
      <c r="O127" s="72">
        <f t="shared" si="3"/>
        <v>76446.960000000006</v>
      </c>
      <c r="P127" s="100"/>
    </row>
    <row r="128" spans="1:16" x14ac:dyDescent="0.3">
      <c r="A128" s="56" t="s">
        <v>517</v>
      </c>
      <c r="B128" s="59" t="s">
        <v>518</v>
      </c>
      <c r="C128" s="57" t="s">
        <v>14</v>
      </c>
      <c r="D128" s="52" t="s">
        <v>498</v>
      </c>
      <c r="E128" s="52" t="s">
        <v>23</v>
      </c>
      <c r="F128" s="52" t="s">
        <v>539</v>
      </c>
      <c r="G128" s="69">
        <f>SUMIF(DOH_TRAN_T_UPLOADED!$L$2:$L$481,SERV_MFG_ALL_T!F128,DOH_TRAN_T_UPLOADED!$G$2:$G$481)</f>
        <v>662540.33100000001</v>
      </c>
      <c r="H128" s="52" t="s">
        <v>505</v>
      </c>
      <c r="I128" s="52" t="s">
        <v>8</v>
      </c>
      <c r="J128" s="52" t="s">
        <v>582</v>
      </c>
      <c r="K128" s="73">
        <v>104</v>
      </c>
      <c r="L128" s="70">
        <f t="shared" si="2"/>
        <v>6370.58</v>
      </c>
      <c r="M128" s="52" t="s">
        <v>950</v>
      </c>
      <c r="N128" s="73">
        <v>36</v>
      </c>
      <c r="O128" s="72">
        <f t="shared" si="3"/>
        <v>229340.88</v>
      </c>
      <c r="P128" s="100"/>
    </row>
    <row r="129" spans="1:16" x14ac:dyDescent="0.3">
      <c r="A129" s="56" t="s">
        <v>517</v>
      </c>
      <c r="B129" s="59" t="s">
        <v>518</v>
      </c>
      <c r="C129" s="57" t="s">
        <v>14</v>
      </c>
      <c r="D129" s="52" t="s">
        <v>498</v>
      </c>
      <c r="E129" s="52" t="s">
        <v>23</v>
      </c>
      <c r="F129" s="52" t="s">
        <v>539</v>
      </c>
      <c r="G129" s="69">
        <f>SUMIF(DOH_TRAN_T_UPLOADED!$L$2:$L$481,SERV_MFG_ALL_T!F129,DOH_TRAN_T_UPLOADED!$G$2:$G$481)</f>
        <v>662540.33100000001</v>
      </c>
      <c r="H129" s="52" t="s">
        <v>503</v>
      </c>
      <c r="I129" s="52" t="s">
        <v>9</v>
      </c>
      <c r="J129" s="52" t="s">
        <v>582</v>
      </c>
      <c r="K129" s="73">
        <v>104</v>
      </c>
      <c r="L129" s="70">
        <f t="shared" si="2"/>
        <v>6370.58</v>
      </c>
      <c r="M129" s="52" t="s">
        <v>956</v>
      </c>
      <c r="N129" s="73">
        <v>16</v>
      </c>
      <c r="O129" s="72">
        <f t="shared" si="3"/>
        <v>101929.28</v>
      </c>
      <c r="P129" s="100"/>
    </row>
    <row r="130" spans="1:16" x14ac:dyDescent="0.3">
      <c r="A130" s="56" t="s">
        <v>517</v>
      </c>
      <c r="B130" s="60" t="s">
        <v>518</v>
      </c>
      <c r="C130" s="57" t="s">
        <v>14</v>
      </c>
      <c r="D130" s="52" t="s">
        <v>498</v>
      </c>
      <c r="E130" s="52" t="s">
        <v>23</v>
      </c>
      <c r="F130" s="52" t="s">
        <v>539</v>
      </c>
      <c r="G130" s="69">
        <f>SUMIF(DOH_TRAN_T_UPLOADED!$L$2:$L$481,SERV_MFG_ALL_T!F130,DOH_TRAN_T_UPLOADED!$G$2:$G$481)</f>
        <v>662540.33100000001</v>
      </c>
      <c r="H130" s="52" t="s">
        <v>515</v>
      </c>
      <c r="I130" s="52" t="s">
        <v>10</v>
      </c>
      <c r="J130" s="52" t="s">
        <v>582</v>
      </c>
      <c r="K130" s="73">
        <v>104</v>
      </c>
      <c r="L130" s="70">
        <f t="shared" si="2"/>
        <v>6370.58</v>
      </c>
      <c r="M130" s="52" t="s">
        <v>963</v>
      </c>
      <c r="N130" s="73">
        <v>16</v>
      </c>
      <c r="O130" s="72">
        <f t="shared" si="3"/>
        <v>101929.28</v>
      </c>
      <c r="P130" s="101"/>
    </row>
    <row r="131" spans="1:16" x14ac:dyDescent="0.3">
      <c r="A131" s="56" t="s">
        <v>517</v>
      </c>
      <c r="B131" s="58" t="s">
        <v>518</v>
      </c>
      <c r="C131" s="57" t="s">
        <v>512</v>
      </c>
      <c r="D131" s="52" t="s">
        <v>495</v>
      </c>
      <c r="E131" s="52" t="s">
        <v>496</v>
      </c>
      <c r="F131" s="52" t="s">
        <v>535</v>
      </c>
      <c r="G131" s="69">
        <f>SUMIF(DOH_TRAN_T_UPLOADED!$L$2:$L$481,SERV_MFG_ALL_T!F131,DOH_TRAN_T_UPLOADED!$G$2:$G$481)</f>
        <v>230045.03400000001</v>
      </c>
      <c r="H131" s="52" t="s">
        <v>14</v>
      </c>
      <c r="I131" s="52" t="s">
        <v>6</v>
      </c>
      <c r="J131" s="52" t="s">
        <v>584</v>
      </c>
      <c r="K131" s="73">
        <v>280</v>
      </c>
      <c r="L131" s="70">
        <f t="shared" ref="L131:L194" si="4">ROUND(G131/K131,3)</f>
        <v>821.58900000000006</v>
      </c>
      <c r="M131" s="52" t="s">
        <v>936</v>
      </c>
      <c r="N131" s="73">
        <v>60</v>
      </c>
      <c r="O131" s="72">
        <f t="shared" ref="O131:O194" si="5">ROUND(L131*N131,3)</f>
        <v>49295.34</v>
      </c>
      <c r="P131" s="99" t="s">
        <v>1092</v>
      </c>
    </row>
    <row r="132" spans="1:16" x14ac:dyDescent="0.3">
      <c r="A132" s="56" t="s">
        <v>517</v>
      </c>
      <c r="B132" s="59" t="s">
        <v>518</v>
      </c>
      <c r="C132" s="57" t="s">
        <v>512</v>
      </c>
      <c r="D132" s="52" t="s">
        <v>495</v>
      </c>
      <c r="E132" s="52" t="s">
        <v>496</v>
      </c>
      <c r="F132" s="52" t="s">
        <v>535</v>
      </c>
      <c r="G132" s="69">
        <f>SUMIF(DOH_TRAN_T_UPLOADED!$L$2:$L$481,SERV_MFG_ALL_T!F132,DOH_TRAN_T_UPLOADED!$G$2:$G$481)</f>
        <v>230045.03400000001</v>
      </c>
      <c r="H132" s="52" t="s">
        <v>512</v>
      </c>
      <c r="I132" s="52" t="s">
        <v>7</v>
      </c>
      <c r="J132" s="52" t="s">
        <v>584</v>
      </c>
      <c r="K132" s="73">
        <v>280</v>
      </c>
      <c r="L132" s="70">
        <f t="shared" si="4"/>
        <v>821.58900000000006</v>
      </c>
      <c r="M132" s="52" t="s">
        <v>943</v>
      </c>
      <c r="N132" s="73">
        <v>35</v>
      </c>
      <c r="O132" s="72">
        <f t="shared" si="5"/>
        <v>28755.615000000002</v>
      </c>
      <c r="P132" s="100"/>
    </row>
    <row r="133" spans="1:16" x14ac:dyDescent="0.3">
      <c r="A133" s="56" t="s">
        <v>517</v>
      </c>
      <c r="B133" s="59" t="s">
        <v>518</v>
      </c>
      <c r="C133" s="57" t="s">
        <v>512</v>
      </c>
      <c r="D133" s="52" t="s">
        <v>495</v>
      </c>
      <c r="E133" s="52" t="s">
        <v>496</v>
      </c>
      <c r="F133" s="52" t="s">
        <v>535</v>
      </c>
      <c r="G133" s="69">
        <f>SUMIF(DOH_TRAN_T_UPLOADED!$L$2:$L$481,SERV_MFG_ALL_T!F133,DOH_TRAN_T_UPLOADED!$G$2:$G$481)</f>
        <v>230045.03400000001</v>
      </c>
      <c r="H133" s="52" t="s">
        <v>505</v>
      </c>
      <c r="I133" s="52" t="s">
        <v>8</v>
      </c>
      <c r="J133" s="52" t="s">
        <v>584</v>
      </c>
      <c r="K133" s="73">
        <v>280</v>
      </c>
      <c r="L133" s="70">
        <f t="shared" si="4"/>
        <v>821.58900000000006</v>
      </c>
      <c r="M133" s="52" t="s">
        <v>949</v>
      </c>
      <c r="N133" s="73">
        <v>85</v>
      </c>
      <c r="O133" s="72">
        <f t="shared" si="5"/>
        <v>69835.065000000002</v>
      </c>
      <c r="P133" s="100"/>
    </row>
    <row r="134" spans="1:16" x14ac:dyDescent="0.3">
      <c r="A134" s="56" t="s">
        <v>517</v>
      </c>
      <c r="B134" s="59" t="s">
        <v>518</v>
      </c>
      <c r="C134" s="57" t="s">
        <v>512</v>
      </c>
      <c r="D134" s="52" t="s">
        <v>495</v>
      </c>
      <c r="E134" s="52" t="s">
        <v>496</v>
      </c>
      <c r="F134" s="52" t="s">
        <v>535</v>
      </c>
      <c r="G134" s="69">
        <f>SUMIF(DOH_TRAN_T_UPLOADED!$L$2:$L$481,SERV_MFG_ALL_T!F134,DOH_TRAN_T_UPLOADED!$G$2:$G$481)</f>
        <v>230045.03400000001</v>
      </c>
      <c r="H134" s="52" t="s">
        <v>503</v>
      </c>
      <c r="I134" s="52" t="s">
        <v>9</v>
      </c>
      <c r="J134" s="52" t="s">
        <v>584</v>
      </c>
      <c r="K134" s="73">
        <v>280</v>
      </c>
      <c r="L134" s="70">
        <f t="shared" si="4"/>
        <v>821.58900000000006</v>
      </c>
      <c r="M134" s="52" t="s">
        <v>955</v>
      </c>
      <c r="N134" s="73">
        <v>50</v>
      </c>
      <c r="O134" s="72">
        <f t="shared" si="5"/>
        <v>41079.449999999997</v>
      </c>
      <c r="P134" s="100"/>
    </row>
    <row r="135" spans="1:16" x14ac:dyDescent="0.3">
      <c r="A135" s="56" t="s">
        <v>517</v>
      </c>
      <c r="B135" s="59" t="s">
        <v>518</v>
      </c>
      <c r="C135" s="57" t="s">
        <v>512</v>
      </c>
      <c r="D135" s="52" t="s">
        <v>495</v>
      </c>
      <c r="E135" s="52" t="s">
        <v>496</v>
      </c>
      <c r="F135" s="52" t="s">
        <v>535</v>
      </c>
      <c r="G135" s="69">
        <f>SUMIF(DOH_TRAN_T_UPLOADED!$L$2:$L$481,SERV_MFG_ALL_T!F135,DOH_TRAN_T_UPLOADED!$G$2:$G$481)</f>
        <v>230045.03400000001</v>
      </c>
      <c r="H135" s="52" t="s">
        <v>515</v>
      </c>
      <c r="I135" s="52" t="s">
        <v>10</v>
      </c>
      <c r="J135" s="52" t="s">
        <v>584</v>
      </c>
      <c r="K135" s="73">
        <v>280</v>
      </c>
      <c r="L135" s="70">
        <f t="shared" si="4"/>
        <v>821.58900000000006</v>
      </c>
      <c r="M135" s="52" t="s">
        <v>962</v>
      </c>
      <c r="N135" s="73">
        <v>50</v>
      </c>
      <c r="O135" s="72">
        <f t="shared" si="5"/>
        <v>41079.449999999997</v>
      </c>
      <c r="P135" s="100"/>
    </row>
    <row r="136" spans="1:16" x14ac:dyDescent="0.3">
      <c r="A136" s="56" t="s">
        <v>517</v>
      </c>
      <c r="B136" s="59" t="s">
        <v>518</v>
      </c>
      <c r="C136" s="57" t="s">
        <v>505</v>
      </c>
      <c r="D136" s="52" t="s">
        <v>533</v>
      </c>
      <c r="E136" s="52" t="s">
        <v>95</v>
      </c>
      <c r="F136" s="52" t="s">
        <v>534</v>
      </c>
      <c r="G136" s="69">
        <f>SUMIF(DOH_TRAN_T_UPLOADED!$L$2:$L$481,SERV_MFG_ALL_T!F136,DOH_TRAN_T_UPLOADED!$G$2:$G$481)</f>
        <v>50332.530000000006</v>
      </c>
      <c r="H136" s="52" t="s">
        <v>14</v>
      </c>
      <c r="I136" s="52" t="s">
        <v>6</v>
      </c>
      <c r="J136" s="52" t="s">
        <v>584</v>
      </c>
      <c r="K136" s="73">
        <v>280</v>
      </c>
      <c r="L136" s="70">
        <f t="shared" si="4"/>
        <v>179.75899999999999</v>
      </c>
      <c r="M136" s="52" t="s">
        <v>939</v>
      </c>
      <c r="N136" s="73">
        <v>60</v>
      </c>
      <c r="O136" s="72">
        <f t="shared" si="5"/>
        <v>10785.54</v>
      </c>
      <c r="P136" s="100"/>
    </row>
    <row r="137" spans="1:16" x14ac:dyDescent="0.3">
      <c r="A137" s="56" t="s">
        <v>517</v>
      </c>
      <c r="B137" s="59" t="s">
        <v>518</v>
      </c>
      <c r="C137" s="57" t="s">
        <v>505</v>
      </c>
      <c r="D137" s="52" t="s">
        <v>533</v>
      </c>
      <c r="E137" s="52" t="s">
        <v>95</v>
      </c>
      <c r="F137" s="52" t="s">
        <v>534</v>
      </c>
      <c r="G137" s="69">
        <f>SUMIF(DOH_TRAN_T_UPLOADED!$L$2:$L$481,SERV_MFG_ALL_T!F137,DOH_TRAN_T_UPLOADED!$G$2:$G$481)</f>
        <v>50332.530000000006</v>
      </c>
      <c r="H137" s="52" t="s">
        <v>512</v>
      </c>
      <c r="I137" s="52" t="s">
        <v>7</v>
      </c>
      <c r="J137" s="52" t="s">
        <v>584</v>
      </c>
      <c r="K137" s="73">
        <v>280</v>
      </c>
      <c r="L137" s="70">
        <f t="shared" si="4"/>
        <v>179.75899999999999</v>
      </c>
      <c r="M137" s="52" t="s">
        <v>946</v>
      </c>
      <c r="N137" s="73">
        <v>35</v>
      </c>
      <c r="O137" s="72">
        <f t="shared" si="5"/>
        <v>6291.5649999999996</v>
      </c>
      <c r="P137" s="100"/>
    </row>
    <row r="138" spans="1:16" x14ac:dyDescent="0.3">
      <c r="A138" s="56" t="s">
        <v>517</v>
      </c>
      <c r="B138" s="59" t="s">
        <v>518</v>
      </c>
      <c r="C138" s="57" t="s">
        <v>505</v>
      </c>
      <c r="D138" s="52" t="s">
        <v>533</v>
      </c>
      <c r="E138" s="52" t="s">
        <v>95</v>
      </c>
      <c r="F138" s="52" t="s">
        <v>534</v>
      </c>
      <c r="G138" s="69">
        <f>SUMIF(DOH_TRAN_T_UPLOADED!$L$2:$L$481,SERV_MFG_ALL_T!F138,DOH_TRAN_T_UPLOADED!$G$2:$G$481)</f>
        <v>50332.530000000006</v>
      </c>
      <c r="H138" s="52" t="s">
        <v>505</v>
      </c>
      <c r="I138" s="52" t="s">
        <v>8</v>
      </c>
      <c r="J138" s="52" t="s">
        <v>584</v>
      </c>
      <c r="K138" s="73">
        <v>280</v>
      </c>
      <c r="L138" s="70">
        <f t="shared" si="4"/>
        <v>179.75899999999999</v>
      </c>
      <c r="M138" s="52" t="s">
        <v>952</v>
      </c>
      <c r="N138" s="73">
        <v>85</v>
      </c>
      <c r="O138" s="72">
        <f t="shared" si="5"/>
        <v>15279.514999999999</v>
      </c>
      <c r="P138" s="100"/>
    </row>
    <row r="139" spans="1:16" x14ac:dyDescent="0.3">
      <c r="A139" s="56" t="s">
        <v>517</v>
      </c>
      <c r="B139" s="59" t="s">
        <v>518</v>
      </c>
      <c r="C139" s="57" t="s">
        <v>505</v>
      </c>
      <c r="D139" s="52" t="s">
        <v>533</v>
      </c>
      <c r="E139" s="52" t="s">
        <v>95</v>
      </c>
      <c r="F139" s="52" t="s">
        <v>534</v>
      </c>
      <c r="G139" s="69">
        <f>SUMIF(DOH_TRAN_T_UPLOADED!$L$2:$L$481,SERV_MFG_ALL_T!F139,DOH_TRAN_T_UPLOADED!$G$2:$G$481)</f>
        <v>50332.530000000006</v>
      </c>
      <c r="H139" s="52" t="s">
        <v>503</v>
      </c>
      <c r="I139" s="52" t="s">
        <v>9</v>
      </c>
      <c r="J139" s="52" t="s">
        <v>584</v>
      </c>
      <c r="K139" s="73">
        <v>280</v>
      </c>
      <c r="L139" s="70">
        <f t="shared" si="4"/>
        <v>179.75899999999999</v>
      </c>
      <c r="M139" s="52" t="s">
        <v>958</v>
      </c>
      <c r="N139" s="73">
        <v>50</v>
      </c>
      <c r="O139" s="72">
        <f t="shared" si="5"/>
        <v>8987.9500000000007</v>
      </c>
      <c r="P139" s="100"/>
    </row>
    <row r="140" spans="1:16" x14ac:dyDescent="0.3">
      <c r="A140" s="56" t="s">
        <v>517</v>
      </c>
      <c r="B140" s="60" t="s">
        <v>518</v>
      </c>
      <c r="C140" s="57" t="s">
        <v>505</v>
      </c>
      <c r="D140" s="52" t="s">
        <v>533</v>
      </c>
      <c r="E140" s="52" t="s">
        <v>95</v>
      </c>
      <c r="F140" s="52" t="s">
        <v>534</v>
      </c>
      <c r="G140" s="69">
        <f>SUMIF(DOH_TRAN_T_UPLOADED!$L$2:$L$481,SERV_MFG_ALL_T!F140,DOH_TRAN_T_UPLOADED!$G$2:$G$481)</f>
        <v>50332.530000000006</v>
      </c>
      <c r="H140" s="52" t="s">
        <v>515</v>
      </c>
      <c r="I140" s="52" t="s">
        <v>10</v>
      </c>
      <c r="J140" s="52" t="s">
        <v>584</v>
      </c>
      <c r="K140" s="73">
        <v>280</v>
      </c>
      <c r="L140" s="70">
        <f t="shared" si="4"/>
        <v>179.75899999999999</v>
      </c>
      <c r="M140" s="52" t="s">
        <v>965</v>
      </c>
      <c r="N140" s="73">
        <v>50</v>
      </c>
      <c r="O140" s="72">
        <f t="shared" si="5"/>
        <v>8987.9500000000007</v>
      </c>
      <c r="P140" s="101"/>
    </row>
    <row r="141" spans="1:16" x14ac:dyDescent="0.3">
      <c r="A141" s="56" t="s">
        <v>517</v>
      </c>
      <c r="B141" s="58" t="s">
        <v>518</v>
      </c>
      <c r="C141" s="57" t="s">
        <v>5</v>
      </c>
      <c r="D141" s="52" t="s">
        <v>530</v>
      </c>
      <c r="E141" s="52" t="s">
        <v>86</v>
      </c>
      <c r="F141" s="52" t="s">
        <v>531</v>
      </c>
      <c r="G141" s="69">
        <f>SUMIF(DOH_TRAN_T_UPLOADED!$L$2:$L$481,SERV_MFG_ALL_T!F141,DOH_TRAN_T_UPLOADED!$G$2:$G$481)</f>
        <v>76994.984000000011</v>
      </c>
      <c r="H141" s="52" t="s">
        <v>14</v>
      </c>
      <c r="I141" s="52" t="s">
        <v>6</v>
      </c>
      <c r="J141" s="52" t="s">
        <v>581</v>
      </c>
      <c r="K141" s="73">
        <v>5</v>
      </c>
      <c r="L141" s="70">
        <f t="shared" si="4"/>
        <v>15398.996999999999</v>
      </c>
      <c r="M141" s="52" t="s">
        <v>938</v>
      </c>
      <c r="N141" s="73">
        <v>1</v>
      </c>
      <c r="O141" s="72">
        <f t="shared" si="5"/>
        <v>15398.996999999999</v>
      </c>
      <c r="P141" s="105" t="s">
        <v>1093</v>
      </c>
    </row>
    <row r="142" spans="1:16" x14ac:dyDescent="0.3">
      <c r="A142" s="56" t="s">
        <v>517</v>
      </c>
      <c r="B142" s="59" t="s">
        <v>518</v>
      </c>
      <c r="C142" s="57" t="s">
        <v>5</v>
      </c>
      <c r="D142" s="52" t="s">
        <v>530</v>
      </c>
      <c r="E142" s="52" t="s">
        <v>86</v>
      </c>
      <c r="F142" s="52" t="s">
        <v>531</v>
      </c>
      <c r="G142" s="69">
        <f>SUMIF(DOH_TRAN_T_UPLOADED!$L$2:$L$481,SERV_MFG_ALL_T!F142,DOH_TRAN_T_UPLOADED!$G$2:$G$481)</f>
        <v>76994.984000000011</v>
      </c>
      <c r="H142" s="52" t="s">
        <v>512</v>
      </c>
      <c r="I142" s="52" t="s">
        <v>7</v>
      </c>
      <c r="J142" s="52" t="s">
        <v>581</v>
      </c>
      <c r="K142" s="73">
        <v>5</v>
      </c>
      <c r="L142" s="70">
        <f t="shared" si="4"/>
        <v>15398.996999999999</v>
      </c>
      <c r="M142" s="52" t="s">
        <v>945</v>
      </c>
      <c r="N142" s="73">
        <v>1</v>
      </c>
      <c r="O142" s="72">
        <f t="shared" si="5"/>
        <v>15398.996999999999</v>
      </c>
      <c r="P142" s="106"/>
    </row>
    <row r="143" spans="1:16" x14ac:dyDescent="0.3">
      <c r="A143" s="56" t="s">
        <v>517</v>
      </c>
      <c r="B143" s="59" t="s">
        <v>518</v>
      </c>
      <c r="C143" s="57" t="s">
        <v>5</v>
      </c>
      <c r="D143" s="52" t="s">
        <v>530</v>
      </c>
      <c r="E143" s="52" t="s">
        <v>86</v>
      </c>
      <c r="F143" s="52" t="s">
        <v>531</v>
      </c>
      <c r="G143" s="69">
        <f>SUMIF(DOH_TRAN_T_UPLOADED!$L$2:$L$481,SERV_MFG_ALL_T!F143,DOH_TRAN_T_UPLOADED!$G$2:$G$481)</f>
        <v>76994.984000000011</v>
      </c>
      <c r="H143" s="52" t="s">
        <v>505</v>
      </c>
      <c r="I143" s="52" t="s">
        <v>8</v>
      </c>
      <c r="J143" s="52" t="s">
        <v>581</v>
      </c>
      <c r="K143" s="73">
        <v>5</v>
      </c>
      <c r="L143" s="70">
        <f t="shared" si="4"/>
        <v>15398.996999999999</v>
      </c>
      <c r="M143" s="52" t="s">
        <v>951</v>
      </c>
      <c r="N143" s="73">
        <v>1</v>
      </c>
      <c r="O143" s="72">
        <f t="shared" si="5"/>
        <v>15398.996999999999</v>
      </c>
      <c r="P143" s="106"/>
    </row>
    <row r="144" spans="1:16" x14ac:dyDescent="0.3">
      <c r="A144" s="56" t="s">
        <v>517</v>
      </c>
      <c r="B144" s="59" t="s">
        <v>518</v>
      </c>
      <c r="C144" s="57" t="s">
        <v>5</v>
      </c>
      <c r="D144" s="52" t="s">
        <v>530</v>
      </c>
      <c r="E144" s="52" t="s">
        <v>86</v>
      </c>
      <c r="F144" s="52" t="s">
        <v>531</v>
      </c>
      <c r="G144" s="69">
        <f>SUMIF(DOH_TRAN_T_UPLOADED!$L$2:$L$481,SERV_MFG_ALL_T!F144,DOH_TRAN_T_UPLOADED!$G$2:$G$481)</f>
        <v>76994.984000000011</v>
      </c>
      <c r="H144" s="52" t="s">
        <v>503</v>
      </c>
      <c r="I144" s="52" t="s">
        <v>9</v>
      </c>
      <c r="J144" s="52" t="s">
        <v>581</v>
      </c>
      <c r="K144" s="73">
        <v>5</v>
      </c>
      <c r="L144" s="70">
        <f t="shared" si="4"/>
        <v>15398.996999999999</v>
      </c>
      <c r="M144" s="52" t="s">
        <v>957</v>
      </c>
      <c r="N144" s="73">
        <v>1</v>
      </c>
      <c r="O144" s="72">
        <f t="shared" si="5"/>
        <v>15398.996999999999</v>
      </c>
      <c r="P144" s="106"/>
    </row>
    <row r="145" spans="1:16" x14ac:dyDescent="0.3">
      <c r="A145" s="56" t="s">
        <v>517</v>
      </c>
      <c r="B145" s="61" t="s">
        <v>518</v>
      </c>
      <c r="C145" s="57" t="s">
        <v>5</v>
      </c>
      <c r="D145" s="52" t="s">
        <v>530</v>
      </c>
      <c r="E145" s="52" t="s">
        <v>86</v>
      </c>
      <c r="F145" s="52" t="s">
        <v>531</v>
      </c>
      <c r="G145" s="69">
        <f>SUMIF(DOH_TRAN_T_UPLOADED!$L$2:$L$481,SERV_MFG_ALL_T!F145,DOH_TRAN_T_UPLOADED!$G$2:$G$481)</f>
        <v>76994.984000000011</v>
      </c>
      <c r="H145" s="52" t="s">
        <v>515</v>
      </c>
      <c r="I145" s="52" t="s">
        <v>10</v>
      </c>
      <c r="J145" s="52" t="s">
        <v>581</v>
      </c>
      <c r="K145" s="73">
        <v>5</v>
      </c>
      <c r="L145" s="70">
        <f t="shared" si="4"/>
        <v>15398.996999999999</v>
      </c>
      <c r="M145" s="52" t="s">
        <v>964</v>
      </c>
      <c r="N145" s="73">
        <v>1</v>
      </c>
      <c r="O145" s="72">
        <f t="shared" si="5"/>
        <v>15398.996999999999</v>
      </c>
      <c r="P145" s="107"/>
    </row>
    <row r="146" spans="1:16" ht="14.4" customHeight="1" x14ac:dyDescent="0.3">
      <c r="A146" s="56" t="s">
        <v>517</v>
      </c>
      <c r="B146" s="62" t="s">
        <v>518</v>
      </c>
      <c r="C146" s="57" t="s">
        <v>515</v>
      </c>
      <c r="D146" s="52" t="s">
        <v>536</v>
      </c>
      <c r="E146" s="52" t="s">
        <v>537</v>
      </c>
      <c r="F146" s="52" t="s">
        <v>538</v>
      </c>
      <c r="G146" s="69">
        <f>SUMIF(DOH_TRAN_T_UPLOADED!$L$2:$L$481,SERV_MFG_ALL_T!F146,DOH_TRAN_T_UPLOADED!$G$2:$G$481)</f>
        <v>536771.74699999997</v>
      </c>
      <c r="H146" s="52" t="s">
        <v>14</v>
      </c>
      <c r="I146" s="52" t="s">
        <v>6</v>
      </c>
      <c r="J146" s="52" t="s">
        <v>582</v>
      </c>
      <c r="K146" s="73">
        <v>104</v>
      </c>
      <c r="L146" s="70">
        <f t="shared" si="4"/>
        <v>5161.2669999999998</v>
      </c>
      <c r="M146" s="52" t="s">
        <v>935</v>
      </c>
      <c r="N146" s="73">
        <v>24</v>
      </c>
      <c r="O146" s="72">
        <f t="shared" si="5"/>
        <v>123870.408</v>
      </c>
      <c r="P146" s="99" t="s">
        <v>1094</v>
      </c>
    </row>
    <row r="147" spans="1:16" ht="14.4" customHeight="1" x14ac:dyDescent="0.3">
      <c r="A147" s="56" t="s">
        <v>517</v>
      </c>
      <c r="B147" s="63" t="s">
        <v>518</v>
      </c>
      <c r="C147" s="57" t="s">
        <v>515</v>
      </c>
      <c r="D147" s="52" t="s">
        <v>536</v>
      </c>
      <c r="E147" s="52" t="s">
        <v>537</v>
      </c>
      <c r="F147" s="52" t="s">
        <v>538</v>
      </c>
      <c r="G147" s="69">
        <f>SUMIF(DOH_TRAN_T_UPLOADED!$L$2:$L$481,SERV_MFG_ALL_T!F147,DOH_TRAN_T_UPLOADED!$G$2:$G$481)</f>
        <v>536771.74699999997</v>
      </c>
      <c r="H147" s="52" t="s">
        <v>512</v>
      </c>
      <c r="I147" s="52" t="s">
        <v>7</v>
      </c>
      <c r="J147" s="52" t="s">
        <v>582</v>
      </c>
      <c r="K147" s="73">
        <v>104</v>
      </c>
      <c r="L147" s="70">
        <f t="shared" si="4"/>
        <v>5161.2669999999998</v>
      </c>
      <c r="M147" s="52" t="s">
        <v>942</v>
      </c>
      <c r="N147" s="73">
        <v>12</v>
      </c>
      <c r="O147" s="72">
        <f t="shared" si="5"/>
        <v>61935.203999999998</v>
      </c>
      <c r="P147" s="100"/>
    </row>
    <row r="148" spans="1:16" ht="14.4" customHeight="1" x14ac:dyDescent="0.3">
      <c r="A148" s="56" t="s">
        <v>517</v>
      </c>
      <c r="B148" s="63" t="s">
        <v>518</v>
      </c>
      <c r="C148" s="57" t="s">
        <v>515</v>
      </c>
      <c r="D148" s="52" t="s">
        <v>536</v>
      </c>
      <c r="E148" s="52" t="s">
        <v>537</v>
      </c>
      <c r="F148" s="52" t="s">
        <v>538</v>
      </c>
      <c r="G148" s="69">
        <f>SUMIF(DOH_TRAN_T_UPLOADED!$L$2:$L$481,SERV_MFG_ALL_T!F148,DOH_TRAN_T_UPLOADED!$G$2:$G$481)</f>
        <v>536771.74699999997</v>
      </c>
      <c r="H148" s="52" t="s">
        <v>505</v>
      </c>
      <c r="I148" s="52" t="s">
        <v>8</v>
      </c>
      <c r="J148" s="52" t="s">
        <v>582</v>
      </c>
      <c r="K148" s="73">
        <v>104</v>
      </c>
      <c r="L148" s="70">
        <f t="shared" si="4"/>
        <v>5161.2669999999998</v>
      </c>
      <c r="M148" s="52" t="s">
        <v>948</v>
      </c>
      <c r="N148" s="73">
        <v>36</v>
      </c>
      <c r="O148" s="72">
        <f t="shared" si="5"/>
        <v>185805.61199999999</v>
      </c>
      <c r="P148" s="100"/>
    </row>
    <row r="149" spans="1:16" ht="14.4" customHeight="1" x14ac:dyDescent="0.3">
      <c r="A149" s="56" t="s">
        <v>517</v>
      </c>
      <c r="B149" s="63" t="s">
        <v>518</v>
      </c>
      <c r="C149" s="57" t="s">
        <v>515</v>
      </c>
      <c r="D149" s="52" t="s">
        <v>536</v>
      </c>
      <c r="E149" s="52" t="s">
        <v>537</v>
      </c>
      <c r="F149" s="52" t="s">
        <v>538</v>
      </c>
      <c r="G149" s="69">
        <f>SUMIF(DOH_TRAN_T_UPLOADED!$L$2:$L$481,SERV_MFG_ALL_T!F149,DOH_TRAN_T_UPLOADED!$G$2:$G$481)</f>
        <v>536771.74699999997</v>
      </c>
      <c r="H149" s="52" t="s">
        <v>503</v>
      </c>
      <c r="I149" s="52" t="s">
        <v>9</v>
      </c>
      <c r="J149" s="52" t="s">
        <v>582</v>
      </c>
      <c r="K149" s="73">
        <v>104</v>
      </c>
      <c r="L149" s="70">
        <f t="shared" si="4"/>
        <v>5161.2669999999998</v>
      </c>
      <c r="M149" s="52" t="s">
        <v>954</v>
      </c>
      <c r="N149" s="73">
        <v>16</v>
      </c>
      <c r="O149" s="72">
        <f t="shared" si="5"/>
        <v>82580.271999999997</v>
      </c>
      <c r="P149" s="100"/>
    </row>
    <row r="150" spans="1:16" ht="14.4" customHeight="1" x14ac:dyDescent="0.3">
      <c r="A150" s="56" t="s">
        <v>517</v>
      </c>
      <c r="B150" s="63" t="s">
        <v>518</v>
      </c>
      <c r="C150" s="57" t="s">
        <v>515</v>
      </c>
      <c r="D150" s="52" t="s">
        <v>536</v>
      </c>
      <c r="E150" s="52" t="s">
        <v>537</v>
      </c>
      <c r="F150" s="52" t="s">
        <v>538</v>
      </c>
      <c r="G150" s="69">
        <f>SUMIF(DOH_TRAN_T_UPLOADED!$L$2:$L$481,SERV_MFG_ALL_T!F150,DOH_TRAN_T_UPLOADED!$G$2:$G$481)</f>
        <v>536771.74699999997</v>
      </c>
      <c r="H150" s="52" t="s">
        <v>515</v>
      </c>
      <c r="I150" s="52" t="s">
        <v>10</v>
      </c>
      <c r="J150" s="52" t="s">
        <v>582</v>
      </c>
      <c r="K150" s="73">
        <v>104</v>
      </c>
      <c r="L150" s="70">
        <f t="shared" si="4"/>
        <v>5161.2669999999998</v>
      </c>
      <c r="M150" s="52" t="s">
        <v>961</v>
      </c>
      <c r="N150" s="73">
        <v>16</v>
      </c>
      <c r="O150" s="72">
        <f t="shared" si="5"/>
        <v>82580.271999999997</v>
      </c>
      <c r="P150" s="100"/>
    </row>
    <row r="151" spans="1:16" x14ac:dyDescent="0.3">
      <c r="A151" s="56" t="s">
        <v>517</v>
      </c>
      <c r="B151" s="63" t="s">
        <v>518</v>
      </c>
      <c r="C151" s="57" t="s">
        <v>3</v>
      </c>
      <c r="D151" s="52" t="s">
        <v>479</v>
      </c>
      <c r="E151" s="52" t="s">
        <v>480</v>
      </c>
      <c r="F151" s="52" t="s">
        <v>519</v>
      </c>
      <c r="G151" s="69">
        <f>SUMIF(DOH_TRAN_T_UPLOADED!$L$2:$L$481,SERV_MFG_ALL_T!F151,DOH_TRAN_T_UPLOADED!$G$2:$G$481)</f>
        <v>-38388.631999999998</v>
      </c>
      <c r="H151" s="52" t="s">
        <v>14</v>
      </c>
      <c r="I151" s="52" t="s">
        <v>6</v>
      </c>
      <c r="J151" s="52" t="s">
        <v>582</v>
      </c>
      <c r="K151" s="73">
        <v>104</v>
      </c>
      <c r="L151" s="70">
        <f t="shared" si="4"/>
        <v>-369.12099999999998</v>
      </c>
      <c r="M151" s="52" t="s">
        <v>511</v>
      </c>
      <c r="N151" s="73">
        <v>24</v>
      </c>
      <c r="O151" s="72">
        <f t="shared" si="5"/>
        <v>-8858.9040000000005</v>
      </c>
      <c r="P151" s="100"/>
    </row>
    <row r="152" spans="1:16" x14ac:dyDescent="0.3">
      <c r="A152" s="56" t="s">
        <v>517</v>
      </c>
      <c r="B152" s="63" t="s">
        <v>518</v>
      </c>
      <c r="C152" s="57" t="s">
        <v>3</v>
      </c>
      <c r="D152" s="52" t="s">
        <v>479</v>
      </c>
      <c r="E152" s="52" t="s">
        <v>480</v>
      </c>
      <c r="F152" s="52" t="s">
        <v>519</v>
      </c>
      <c r="G152" s="69">
        <f>SUMIF(DOH_TRAN_T_UPLOADED!$L$2:$L$481,SERV_MFG_ALL_T!F152,DOH_TRAN_T_UPLOADED!$G$2:$G$481)</f>
        <v>-38388.631999999998</v>
      </c>
      <c r="H152" s="52" t="s">
        <v>512</v>
      </c>
      <c r="I152" s="52" t="s">
        <v>7</v>
      </c>
      <c r="J152" s="52" t="s">
        <v>582</v>
      </c>
      <c r="K152" s="73">
        <v>104</v>
      </c>
      <c r="L152" s="70">
        <f t="shared" si="4"/>
        <v>-369.12099999999998</v>
      </c>
      <c r="M152" s="52" t="s">
        <v>513</v>
      </c>
      <c r="N152" s="73">
        <v>12</v>
      </c>
      <c r="O152" s="72">
        <f t="shared" si="5"/>
        <v>-4429.4520000000002</v>
      </c>
      <c r="P152" s="100"/>
    </row>
    <row r="153" spans="1:16" x14ac:dyDescent="0.3">
      <c r="A153" s="56" t="s">
        <v>517</v>
      </c>
      <c r="B153" s="63" t="s">
        <v>518</v>
      </c>
      <c r="C153" s="57" t="s">
        <v>3</v>
      </c>
      <c r="D153" s="52" t="s">
        <v>479</v>
      </c>
      <c r="E153" s="52" t="s">
        <v>480</v>
      </c>
      <c r="F153" s="52" t="s">
        <v>519</v>
      </c>
      <c r="G153" s="69">
        <f>SUMIF(DOH_TRAN_T_UPLOADED!$L$2:$L$481,SERV_MFG_ALL_T!F153,DOH_TRAN_T_UPLOADED!$G$2:$G$481)</f>
        <v>-38388.631999999998</v>
      </c>
      <c r="H153" s="52" t="s">
        <v>505</v>
      </c>
      <c r="I153" s="52" t="s">
        <v>8</v>
      </c>
      <c r="J153" s="52" t="s">
        <v>582</v>
      </c>
      <c r="K153" s="73">
        <v>104</v>
      </c>
      <c r="L153" s="70">
        <f t="shared" si="4"/>
        <v>-369.12099999999998</v>
      </c>
      <c r="M153" s="52" t="s">
        <v>506</v>
      </c>
      <c r="N153" s="73">
        <v>36</v>
      </c>
      <c r="O153" s="72">
        <f t="shared" si="5"/>
        <v>-13288.356</v>
      </c>
      <c r="P153" s="100"/>
    </row>
    <row r="154" spans="1:16" x14ac:dyDescent="0.3">
      <c r="A154" s="56" t="s">
        <v>517</v>
      </c>
      <c r="B154" s="63" t="s">
        <v>518</v>
      </c>
      <c r="C154" s="57" t="s">
        <v>3</v>
      </c>
      <c r="D154" s="52" t="s">
        <v>479</v>
      </c>
      <c r="E154" s="52" t="s">
        <v>480</v>
      </c>
      <c r="F154" s="52" t="s">
        <v>519</v>
      </c>
      <c r="G154" s="69">
        <f>SUMIF(DOH_TRAN_T_UPLOADED!$L$2:$L$481,SERV_MFG_ALL_T!F154,DOH_TRAN_T_UPLOADED!$G$2:$G$481)</f>
        <v>-38388.631999999998</v>
      </c>
      <c r="H154" s="52" t="s">
        <v>503</v>
      </c>
      <c r="I154" s="52" t="s">
        <v>9</v>
      </c>
      <c r="J154" s="52" t="s">
        <v>582</v>
      </c>
      <c r="K154" s="73">
        <v>104</v>
      </c>
      <c r="L154" s="70">
        <f t="shared" si="4"/>
        <v>-369.12099999999998</v>
      </c>
      <c r="M154" s="52" t="s">
        <v>504</v>
      </c>
      <c r="N154" s="73">
        <v>16</v>
      </c>
      <c r="O154" s="72">
        <f t="shared" si="5"/>
        <v>-5905.9359999999997</v>
      </c>
      <c r="P154" s="100"/>
    </row>
    <row r="155" spans="1:16" x14ac:dyDescent="0.3">
      <c r="A155" s="56" t="s">
        <v>517</v>
      </c>
      <c r="B155" s="63" t="s">
        <v>518</v>
      </c>
      <c r="C155" s="57" t="s">
        <v>3</v>
      </c>
      <c r="D155" s="52" t="s">
        <v>479</v>
      </c>
      <c r="E155" s="52" t="s">
        <v>480</v>
      </c>
      <c r="F155" s="52" t="s">
        <v>519</v>
      </c>
      <c r="G155" s="69">
        <f>SUMIF(DOH_TRAN_T_UPLOADED!$L$2:$L$481,SERV_MFG_ALL_T!F155,DOH_TRAN_T_UPLOADED!$G$2:$G$481)</f>
        <v>-38388.631999999998</v>
      </c>
      <c r="H155" s="52" t="s">
        <v>515</v>
      </c>
      <c r="I155" s="52" t="s">
        <v>10</v>
      </c>
      <c r="J155" s="52" t="s">
        <v>582</v>
      </c>
      <c r="K155" s="73">
        <v>104</v>
      </c>
      <c r="L155" s="70">
        <f t="shared" si="4"/>
        <v>-369.12099999999998</v>
      </c>
      <c r="M155" s="52" t="s">
        <v>516</v>
      </c>
      <c r="N155" s="73">
        <v>16</v>
      </c>
      <c r="O155" s="72">
        <f t="shared" si="5"/>
        <v>-5905.9359999999997</v>
      </c>
      <c r="P155" s="100"/>
    </row>
    <row r="156" spans="1:16" x14ac:dyDescent="0.3">
      <c r="A156" s="56" t="s">
        <v>517</v>
      </c>
      <c r="B156" s="63" t="s">
        <v>518</v>
      </c>
      <c r="C156" s="57" t="s">
        <v>4</v>
      </c>
      <c r="D156" s="52" t="s">
        <v>486</v>
      </c>
      <c r="E156" s="52" t="s">
        <v>83</v>
      </c>
      <c r="F156" s="52" t="s">
        <v>529</v>
      </c>
      <c r="G156" s="69">
        <f>SUMIF(DOH_TRAN_T_UPLOADED!$L$2:$L$481,SERV_MFG_ALL_T!F156,DOH_TRAN_T_UPLOADED!$G$2:$G$481)</f>
        <v>77156.472000000009</v>
      </c>
      <c r="H156" s="52" t="s">
        <v>14</v>
      </c>
      <c r="I156" s="52" t="s">
        <v>6</v>
      </c>
      <c r="J156" s="52" t="s">
        <v>582</v>
      </c>
      <c r="K156" s="73">
        <v>104</v>
      </c>
      <c r="L156" s="70">
        <f t="shared" si="4"/>
        <v>741.88900000000001</v>
      </c>
      <c r="M156" s="52" t="s">
        <v>520</v>
      </c>
      <c r="N156" s="73">
        <v>24</v>
      </c>
      <c r="O156" s="72">
        <f t="shared" si="5"/>
        <v>17805.335999999999</v>
      </c>
      <c r="P156" s="100"/>
    </row>
    <row r="157" spans="1:16" x14ac:dyDescent="0.3">
      <c r="A157" s="56" t="s">
        <v>517</v>
      </c>
      <c r="B157" s="63" t="s">
        <v>518</v>
      </c>
      <c r="C157" s="57" t="s">
        <v>4</v>
      </c>
      <c r="D157" s="52" t="s">
        <v>486</v>
      </c>
      <c r="E157" s="52" t="s">
        <v>83</v>
      </c>
      <c r="F157" s="52" t="s">
        <v>529</v>
      </c>
      <c r="G157" s="69">
        <f>SUMIF(DOH_TRAN_T_UPLOADED!$L$2:$L$481,SERV_MFG_ALL_T!F157,DOH_TRAN_T_UPLOADED!$G$2:$G$481)</f>
        <v>77156.472000000009</v>
      </c>
      <c r="H157" s="52" t="s">
        <v>512</v>
      </c>
      <c r="I157" s="52" t="s">
        <v>7</v>
      </c>
      <c r="J157" s="52" t="s">
        <v>582</v>
      </c>
      <c r="K157" s="73">
        <v>104</v>
      </c>
      <c r="L157" s="70">
        <f t="shared" si="4"/>
        <v>741.88900000000001</v>
      </c>
      <c r="M157" s="52" t="s">
        <v>940</v>
      </c>
      <c r="N157" s="73">
        <v>12</v>
      </c>
      <c r="O157" s="72">
        <f t="shared" si="5"/>
        <v>8902.6679999999997</v>
      </c>
      <c r="P157" s="100"/>
    </row>
    <row r="158" spans="1:16" x14ac:dyDescent="0.3">
      <c r="A158" s="56" t="s">
        <v>517</v>
      </c>
      <c r="B158" s="63" t="s">
        <v>518</v>
      </c>
      <c r="C158" s="57" t="s">
        <v>4</v>
      </c>
      <c r="D158" s="52" t="s">
        <v>486</v>
      </c>
      <c r="E158" s="52" t="s">
        <v>83</v>
      </c>
      <c r="F158" s="52" t="s">
        <v>529</v>
      </c>
      <c r="G158" s="69">
        <f>SUMIF(DOH_TRAN_T_UPLOADED!$L$2:$L$481,SERV_MFG_ALL_T!F158,DOH_TRAN_T_UPLOADED!$G$2:$G$481)</f>
        <v>77156.472000000009</v>
      </c>
      <c r="H158" s="52" t="s">
        <v>505</v>
      </c>
      <c r="I158" s="52" t="s">
        <v>8</v>
      </c>
      <c r="J158" s="52" t="s">
        <v>582</v>
      </c>
      <c r="K158" s="73">
        <v>104</v>
      </c>
      <c r="L158" s="70">
        <f t="shared" si="4"/>
        <v>741.88900000000001</v>
      </c>
      <c r="M158" s="52" t="s">
        <v>521</v>
      </c>
      <c r="N158" s="73">
        <v>36</v>
      </c>
      <c r="O158" s="72">
        <f t="shared" si="5"/>
        <v>26708.004000000001</v>
      </c>
      <c r="P158" s="100"/>
    </row>
    <row r="159" spans="1:16" x14ac:dyDescent="0.3">
      <c r="A159" s="56" t="s">
        <v>517</v>
      </c>
      <c r="B159" s="63" t="s">
        <v>518</v>
      </c>
      <c r="C159" s="57" t="s">
        <v>4</v>
      </c>
      <c r="D159" s="52" t="s">
        <v>486</v>
      </c>
      <c r="E159" s="52" t="s">
        <v>83</v>
      </c>
      <c r="F159" s="52" t="s">
        <v>529</v>
      </c>
      <c r="G159" s="69">
        <f>SUMIF(DOH_TRAN_T_UPLOADED!$L$2:$L$481,SERV_MFG_ALL_T!F159,DOH_TRAN_T_UPLOADED!$G$2:$G$481)</f>
        <v>77156.472000000009</v>
      </c>
      <c r="H159" s="52" t="s">
        <v>503</v>
      </c>
      <c r="I159" s="52" t="s">
        <v>9</v>
      </c>
      <c r="J159" s="52" t="s">
        <v>582</v>
      </c>
      <c r="K159" s="73">
        <v>104</v>
      </c>
      <c r="L159" s="70">
        <f t="shared" si="4"/>
        <v>741.88900000000001</v>
      </c>
      <c r="M159" s="52" t="s">
        <v>523</v>
      </c>
      <c r="N159" s="73">
        <v>16</v>
      </c>
      <c r="O159" s="72">
        <f t="shared" si="5"/>
        <v>11870.224</v>
      </c>
      <c r="P159" s="100"/>
    </row>
    <row r="160" spans="1:16" x14ac:dyDescent="0.3">
      <c r="A160" s="56" t="s">
        <v>517</v>
      </c>
      <c r="B160" s="63" t="s">
        <v>518</v>
      </c>
      <c r="C160" s="57" t="s">
        <v>4</v>
      </c>
      <c r="D160" s="52" t="s">
        <v>486</v>
      </c>
      <c r="E160" s="52" t="s">
        <v>83</v>
      </c>
      <c r="F160" s="52" t="s">
        <v>529</v>
      </c>
      <c r="G160" s="69">
        <f>SUMIF(DOH_TRAN_T_UPLOADED!$L$2:$L$481,SERV_MFG_ALL_T!F160,DOH_TRAN_T_UPLOADED!$G$2:$G$481)</f>
        <v>77156.472000000009</v>
      </c>
      <c r="H160" s="52" t="s">
        <v>515</v>
      </c>
      <c r="I160" s="52" t="s">
        <v>10</v>
      </c>
      <c r="J160" s="52" t="s">
        <v>582</v>
      </c>
      <c r="K160" s="73">
        <v>104</v>
      </c>
      <c r="L160" s="70">
        <f t="shared" si="4"/>
        <v>741.88900000000001</v>
      </c>
      <c r="M160" s="52" t="s">
        <v>959</v>
      </c>
      <c r="N160" s="73">
        <v>16</v>
      </c>
      <c r="O160" s="72">
        <f t="shared" si="5"/>
        <v>11870.224</v>
      </c>
      <c r="P160" s="100"/>
    </row>
    <row r="161" spans="1:16" x14ac:dyDescent="0.3">
      <c r="A161" s="56" t="s">
        <v>517</v>
      </c>
      <c r="B161" s="63" t="s">
        <v>518</v>
      </c>
      <c r="C161" s="57" t="s">
        <v>13</v>
      </c>
      <c r="D161" s="52" t="s">
        <v>476</v>
      </c>
      <c r="E161" s="52" t="s">
        <v>477</v>
      </c>
      <c r="F161" s="52" t="s">
        <v>528</v>
      </c>
      <c r="G161" s="69">
        <f>SUMIF(DOH_TRAN_T_UPLOADED!$L$2:$L$481,SERV_MFG_ALL_T!F161,DOH_TRAN_T_UPLOADED!$G$2:$G$481)</f>
        <v>350675.56199999998</v>
      </c>
      <c r="H161" s="52" t="s">
        <v>14</v>
      </c>
      <c r="I161" s="52" t="s">
        <v>6</v>
      </c>
      <c r="J161" s="52" t="s">
        <v>582</v>
      </c>
      <c r="K161" s="73">
        <v>104</v>
      </c>
      <c r="L161" s="70">
        <f t="shared" si="4"/>
        <v>3371.88</v>
      </c>
      <c r="M161" s="52" t="s">
        <v>934</v>
      </c>
      <c r="N161" s="73">
        <v>24</v>
      </c>
      <c r="O161" s="72">
        <f t="shared" si="5"/>
        <v>80925.119999999995</v>
      </c>
      <c r="P161" s="100"/>
    </row>
    <row r="162" spans="1:16" x14ac:dyDescent="0.3">
      <c r="A162" s="56" t="s">
        <v>517</v>
      </c>
      <c r="B162" s="63" t="s">
        <v>518</v>
      </c>
      <c r="C162" s="57" t="s">
        <v>13</v>
      </c>
      <c r="D162" s="52" t="s">
        <v>476</v>
      </c>
      <c r="E162" s="52" t="s">
        <v>477</v>
      </c>
      <c r="F162" s="52" t="s">
        <v>528</v>
      </c>
      <c r="G162" s="69">
        <f>SUMIF(DOH_TRAN_T_UPLOADED!$L$2:$L$481,SERV_MFG_ALL_T!F162,DOH_TRAN_T_UPLOADED!$G$2:$G$481)</f>
        <v>350675.56199999998</v>
      </c>
      <c r="H162" s="52" t="s">
        <v>512</v>
      </c>
      <c r="I162" s="52" t="s">
        <v>7</v>
      </c>
      <c r="J162" s="52" t="s">
        <v>582</v>
      </c>
      <c r="K162" s="73">
        <v>104</v>
      </c>
      <c r="L162" s="70">
        <f t="shared" si="4"/>
        <v>3371.88</v>
      </c>
      <c r="M162" s="52" t="s">
        <v>941</v>
      </c>
      <c r="N162" s="73">
        <v>12</v>
      </c>
      <c r="O162" s="72">
        <f t="shared" si="5"/>
        <v>40462.559999999998</v>
      </c>
      <c r="P162" s="100"/>
    </row>
    <row r="163" spans="1:16" x14ac:dyDescent="0.3">
      <c r="A163" s="56" t="s">
        <v>517</v>
      </c>
      <c r="B163" s="63" t="s">
        <v>518</v>
      </c>
      <c r="C163" s="57" t="s">
        <v>13</v>
      </c>
      <c r="D163" s="52" t="s">
        <v>476</v>
      </c>
      <c r="E163" s="52" t="s">
        <v>477</v>
      </c>
      <c r="F163" s="52" t="s">
        <v>528</v>
      </c>
      <c r="G163" s="69">
        <f>SUMIF(DOH_TRAN_T_UPLOADED!$L$2:$L$481,SERV_MFG_ALL_T!F163,DOH_TRAN_T_UPLOADED!$G$2:$G$481)</f>
        <v>350675.56199999998</v>
      </c>
      <c r="H163" s="52" t="s">
        <v>505</v>
      </c>
      <c r="I163" s="52" t="s">
        <v>8</v>
      </c>
      <c r="J163" s="52" t="s">
        <v>582</v>
      </c>
      <c r="K163" s="73">
        <v>104</v>
      </c>
      <c r="L163" s="70">
        <f t="shared" si="4"/>
        <v>3371.88</v>
      </c>
      <c r="M163" s="52" t="s">
        <v>947</v>
      </c>
      <c r="N163" s="73">
        <v>36</v>
      </c>
      <c r="O163" s="72">
        <f t="shared" si="5"/>
        <v>121387.68</v>
      </c>
      <c r="P163" s="100"/>
    </row>
    <row r="164" spans="1:16" x14ac:dyDescent="0.3">
      <c r="A164" s="56" t="s">
        <v>517</v>
      </c>
      <c r="B164" s="63" t="s">
        <v>518</v>
      </c>
      <c r="C164" s="57" t="s">
        <v>13</v>
      </c>
      <c r="D164" s="52" t="s">
        <v>476</v>
      </c>
      <c r="E164" s="52" t="s">
        <v>477</v>
      </c>
      <c r="F164" s="52" t="s">
        <v>528</v>
      </c>
      <c r="G164" s="69">
        <f>SUMIF(DOH_TRAN_T_UPLOADED!$L$2:$L$481,SERV_MFG_ALL_T!F164,DOH_TRAN_T_UPLOADED!$G$2:$G$481)</f>
        <v>350675.56199999998</v>
      </c>
      <c r="H164" s="52" t="s">
        <v>503</v>
      </c>
      <c r="I164" s="52" t="s">
        <v>9</v>
      </c>
      <c r="J164" s="52" t="s">
        <v>582</v>
      </c>
      <c r="K164" s="73">
        <v>104</v>
      </c>
      <c r="L164" s="70">
        <f t="shared" si="4"/>
        <v>3371.88</v>
      </c>
      <c r="M164" s="52" t="s">
        <v>953</v>
      </c>
      <c r="N164" s="73">
        <v>16</v>
      </c>
      <c r="O164" s="72">
        <f t="shared" si="5"/>
        <v>53950.080000000002</v>
      </c>
      <c r="P164" s="100"/>
    </row>
    <row r="165" spans="1:16" x14ac:dyDescent="0.3">
      <c r="A165" s="56" t="s">
        <v>517</v>
      </c>
      <c r="B165" s="63" t="s">
        <v>518</v>
      </c>
      <c r="C165" s="57" t="s">
        <v>13</v>
      </c>
      <c r="D165" s="52" t="s">
        <v>476</v>
      </c>
      <c r="E165" s="52" t="s">
        <v>477</v>
      </c>
      <c r="F165" s="52" t="s">
        <v>528</v>
      </c>
      <c r="G165" s="69">
        <f>SUMIF(DOH_TRAN_T_UPLOADED!$L$2:$L$481,SERV_MFG_ALL_T!F165,DOH_TRAN_T_UPLOADED!$G$2:$G$481)</f>
        <v>350675.56199999998</v>
      </c>
      <c r="H165" s="52" t="s">
        <v>515</v>
      </c>
      <c r="I165" s="52" t="s">
        <v>10</v>
      </c>
      <c r="J165" s="52" t="s">
        <v>582</v>
      </c>
      <c r="K165" s="73">
        <v>104</v>
      </c>
      <c r="L165" s="70">
        <f t="shared" si="4"/>
        <v>3371.88</v>
      </c>
      <c r="M165" s="52" t="s">
        <v>960</v>
      </c>
      <c r="N165" s="73">
        <v>16</v>
      </c>
      <c r="O165" s="72">
        <f t="shared" si="5"/>
        <v>53950.080000000002</v>
      </c>
      <c r="P165" s="100"/>
    </row>
    <row r="166" spans="1:16" x14ac:dyDescent="0.3">
      <c r="A166" s="56" t="s">
        <v>517</v>
      </c>
      <c r="B166" s="63" t="s">
        <v>518</v>
      </c>
      <c r="C166" s="57" t="s">
        <v>503</v>
      </c>
      <c r="D166" s="52" t="s">
        <v>482</v>
      </c>
      <c r="E166" s="52" t="s">
        <v>483</v>
      </c>
      <c r="F166" s="52" t="s">
        <v>532</v>
      </c>
      <c r="G166" s="69">
        <f>SUMIF(DOH_TRAN_T_UPLOADED!$L$2:$L$481,SERV_MFG_ALL_T!F166,DOH_TRAN_T_UPLOADED!$G$2:$G$481)</f>
        <v>28316.682999999997</v>
      </c>
      <c r="H166" s="52" t="s">
        <v>14</v>
      </c>
      <c r="I166" s="52" t="s">
        <v>6</v>
      </c>
      <c r="J166" s="52" t="s">
        <v>582</v>
      </c>
      <c r="K166" s="73">
        <v>104</v>
      </c>
      <c r="L166" s="70">
        <f t="shared" si="4"/>
        <v>272.27600000000001</v>
      </c>
      <c r="M166" s="52" t="s">
        <v>541</v>
      </c>
      <c r="N166" s="73">
        <v>24</v>
      </c>
      <c r="O166" s="72">
        <f t="shared" si="5"/>
        <v>6534.6239999999998</v>
      </c>
      <c r="P166" s="100"/>
    </row>
    <row r="167" spans="1:16" x14ac:dyDescent="0.3">
      <c r="A167" s="56" t="s">
        <v>517</v>
      </c>
      <c r="B167" s="63" t="s">
        <v>518</v>
      </c>
      <c r="C167" s="57" t="s">
        <v>503</v>
      </c>
      <c r="D167" s="52" t="s">
        <v>482</v>
      </c>
      <c r="E167" s="52" t="s">
        <v>483</v>
      </c>
      <c r="F167" s="52" t="s">
        <v>532</v>
      </c>
      <c r="G167" s="69">
        <f>SUMIF(DOH_TRAN_T_UPLOADED!$L$2:$L$481,SERV_MFG_ALL_T!F167,DOH_TRAN_T_UPLOADED!$G$2:$G$481)</f>
        <v>28316.682999999997</v>
      </c>
      <c r="H167" s="52" t="s">
        <v>512</v>
      </c>
      <c r="I167" s="52" t="s">
        <v>7</v>
      </c>
      <c r="J167" s="52" t="s">
        <v>582</v>
      </c>
      <c r="K167" s="73">
        <v>104</v>
      </c>
      <c r="L167" s="70">
        <f t="shared" si="4"/>
        <v>272.27600000000001</v>
      </c>
      <c r="M167" s="52" t="s">
        <v>514</v>
      </c>
      <c r="N167" s="73">
        <v>12</v>
      </c>
      <c r="O167" s="72">
        <f t="shared" si="5"/>
        <v>3267.3119999999999</v>
      </c>
      <c r="P167" s="100"/>
    </row>
    <row r="168" spans="1:16" x14ac:dyDescent="0.3">
      <c r="A168" s="56" t="s">
        <v>517</v>
      </c>
      <c r="B168" s="63" t="s">
        <v>518</v>
      </c>
      <c r="C168" s="57" t="s">
        <v>503</v>
      </c>
      <c r="D168" s="52" t="s">
        <v>482</v>
      </c>
      <c r="E168" s="52" t="s">
        <v>483</v>
      </c>
      <c r="F168" s="52" t="s">
        <v>532</v>
      </c>
      <c r="G168" s="69">
        <f>SUMIF(DOH_TRAN_T_UPLOADED!$L$2:$L$481,SERV_MFG_ALL_T!F168,DOH_TRAN_T_UPLOADED!$G$2:$G$481)</f>
        <v>28316.682999999997</v>
      </c>
      <c r="H168" s="52" t="s">
        <v>505</v>
      </c>
      <c r="I168" s="52" t="s">
        <v>8</v>
      </c>
      <c r="J168" s="52" t="s">
        <v>582</v>
      </c>
      <c r="K168" s="73">
        <v>104</v>
      </c>
      <c r="L168" s="70">
        <f t="shared" si="4"/>
        <v>272.27600000000001</v>
      </c>
      <c r="M168" s="52" t="s">
        <v>522</v>
      </c>
      <c r="N168" s="73">
        <v>36</v>
      </c>
      <c r="O168" s="72">
        <f t="shared" si="5"/>
        <v>9801.9359999999997</v>
      </c>
      <c r="P168" s="100"/>
    </row>
    <row r="169" spans="1:16" x14ac:dyDescent="0.3">
      <c r="A169" s="56" t="s">
        <v>517</v>
      </c>
      <c r="B169" s="63" t="s">
        <v>518</v>
      </c>
      <c r="C169" s="57" t="s">
        <v>503</v>
      </c>
      <c r="D169" s="52" t="s">
        <v>482</v>
      </c>
      <c r="E169" s="52" t="s">
        <v>483</v>
      </c>
      <c r="F169" s="52" t="s">
        <v>532</v>
      </c>
      <c r="G169" s="69">
        <f>SUMIF(DOH_TRAN_T_UPLOADED!$L$2:$L$481,SERV_MFG_ALL_T!F169,DOH_TRAN_T_UPLOADED!$G$2:$G$481)</f>
        <v>28316.682999999997</v>
      </c>
      <c r="H169" s="52" t="s">
        <v>503</v>
      </c>
      <c r="I169" s="52" t="s">
        <v>9</v>
      </c>
      <c r="J169" s="52" t="s">
        <v>582</v>
      </c>
      <c r="K169" s="73">
        <v>104</v>
      </c>
      <c r="L169" s="70">
        <f t="shared" si="4"/>
        <v>272.27600000000001</v>
      </c>
      <c r="M169" s="52" t="s">
        <v>540</v>
      </c>
      <c r="N169" s="73">
        <v>16</v>
      </c>
      <c r="O169" s="72">
        <f t="shared" si="5"/>
        <v>4356.4160000000002</v>
      </c>
      <c r="P169" s="100"/>
    </row>
    <row r="170" spans="1:16" x14ac:dyDescent="0.3">
      <c r="A170" s="56" t="s">
        <v>517</v>
      </c>
      <c r="B170" s="64" t="s">
        <v>518</v>
      </c>
      <c r="C170" s="57" t="s">
        <v>503</v>
      </c>
      <c r="D170" s="52" t="s">
        <v>482</v>
      </c>
      <c r="E170" s="52" t="s">
        <v>483</v>
      </c>
      <c r="F170" s="52" t="s">
        <v>532</v>
      </c>
      <c r="G170" s="69">
        <f>SUMIF(DOH_TRAN_T_UPLOADED!$L$2:$L$481,SERV_MFG_ALL_T!F170,DOH_TRAN_T_UPLOADED!$G$2:$G$481)</f>
        <v>28316.682999999997</v>
      </c>
      <c r="H170" s="52" t="s">
        <v>515</v>
      </c>
      <c r="I170" s="52" t="s">
        <v>10</v>
      </c>
      <c r="J170" s="52" t="s">
        <v>582</v>
      </c>
      <c r="K170" s="73">
        <v>104</v>
      </c>
      <c r="L170" s="70">
        <f t="shared" si="4"/>
        <v>272.27600000000001</v>
      </c>
      <c r="M170" s="52" t="s">
        <v>524</v>
      </c>
      <c r="N170" s="73">
        <v>16</v>
      </c>
      <c r="O170" s="72">
        <f t="shared" si="5"/>
        <v>4356.4160000000002</v>
      </c>
      <c r="P170" s="101"/>
    </row>
    <row r="171" spans="1:16" x14ac:dyDescent="0.3">
      <c r="A171" s="65" t="s">
        <v>559</v>
      </c>
      <c r="B171" s="58" t="s">
        <v>295</v>
      </c>
      <c r="C171" s="57" t="s">
        <v>3</v>
      </c>
      <c r="D171" s="52" t="s">
        <v>479</v>
      </c>
      <c r="E171" s="52" t="s">
        <v>480</v>
      </c>
      <c r="F171" s="52" t="s">
        <v>561</v>
      </c>
      <c r="G171" s="69">
        <f>SUMIF(DOH_TRAN_T_UPLOADED!$L$2:$L$481,SERV_MFG_ALL_T!F171,DOH_TRAN_T_UPLOADED!$G$2:$G$481)</f>
        <v>32579.593999999997</v>
      </c>
      <c r="H171" s="52" t="s">
        <v>14</v>
      </c>
      <c r="I171" s="52" t="s">
        <v>6</v>
      </c>
      <c r="J171" s="52" t="s">
        <v>584</v>
      </c>
      <c r="K171" s="73">
        <v>280</v>
      </c>
      <c r="L171" s="70">
        <f t="shared" si="4"/>
        <v>116.35599999999999</v>
      </c>
      <c r="M171" s="52" t="s">
        <v>511</v>
      </c>
      <c r="N171" s="73">
        <v>60</v>
      </c>
      <c r="O171" s="72">
        <f t="shared" si="5"/>
        <v>6981.36</v>
      </c>
      <c r="P171" s="102" t="s">
        <v>1095</v>
      </c>
    </row>
    <row r="172" spans="1:16" x14ac:dyDescent="0.3">
      <c r="A172" s="65" t="s">
        <v>559</v>
      </c>
      <c r="B172" s="59" t="s">
        <v>295</v>
      </c>
      <c r="C172" s="57" t="s">
        <v>3</v>
      </c>
      <c r="D172" s="52" t="s">
        <v>479</v>
      </c>
      <c r="E172" s="52" t="s">
        <v>480</v>
      </c>
      <c r="F172" s="52" t="s">
        <v>561</v>
      </c>
      <c r="G172" s="69">
        <f>SUMIF(DOH_TRAN_T_UPLOADED!$L$2:$L$481,SERV_MFG_ALL_T!F172,DOH_TRAN_T_UPLOADED!$G$2:$G$481)</f>
        <v>32579.593999999997</v>
      </c>
      <c r="H172" s="52" t="s">
        <v>512</v>
      </c>
      <c r="I172" s="52" t="s">
        <v>7</v>
      </c>
      <c r="J172" s="52" t="s">
        <v>584</v>
      </c>
      <c r="K172" s="73">
        <v>280</v>
      </c>
      <c r="L172" s="70">
        <f t="shared" si="4"/>
        <v>116.35599999999999</v>
      </c>
      <c r="M172" s="52" t="s">
        <v>513</v>
      </c>
      <c r="N172" s="73">
        <v>35</v>
      </c>
      <c r="O172" s="72">
        <f t="shared" si="5"/>
        <v>4072.46</v>
      </c>
      <c r="P172" s="103"/>
    </row>
    <row r="173" spans="1:16" x14ac:dyDescent="0.3">
      <c r="A173" s="65" t="s">
        <v>559</v>
      </c>
      <c r="B173" s="59" t="s">
        <v>295</v>
      </c>
      <c r="C173" s="57" t="s">
        <v>3</v>
      </c>
      <c r="D173" s="52" t="s">
        <v>479</v>
      </c>
      <c r="E173" s="52" t="s">
        <v>480</v>
      </c>
      <c r="F173" s="52" t="s">
        <v>561</v>
      </c>
      <c r="G173" s="69">
        <f>SUMIF(DOH_TRAN_T_UPLOADED!$L$2:$L$481,SERV_MFG_ALL_T!F173,DOH_TRAN_T_UPLOADED!$G$2:$G$481)</f>
        <v>32579.593999999997</v>
      </c>
      <c r="H173" s="52" t="s">
        <v>505</v>
      </c>
      <c r="I173" s="52" t="s">
        <v>8</v>
      </c>
      <c r="J173" s="52" t="s">
        <v>584</v>
      </c>
      <c r="K173" s="73">
        <v>280</v>
      </c>
      <c r="L173" s="70">
        <f t="shared" si="4"/>
        <v>116.35599999999999</v>
      </c>
      <c r="M173" s="52" t="s">
        <v>506</v>
      </c>
      <c r="N173" s="73">
        <v>85</v>
      </c>
      <c r="O173" s="72">
        <f t="shared" si="5"/>
        <v>9890.26</v>
      </c>
      <c r="P173" s="103"/>
    </row>
    <row r="174" spans="1:16" x14ac:dyDescent="0.3">
      <c r="A174" s="65" t="s">
        <v>559</v>
      </c>
      <c r="B174" s="59" t="s">
        <v>295</v>
      </c>
      <c r="C174" s="57" t="s">
        <v>3</v>
      </c>
      <c r="D174" s="52" t="s">
        <v>479</v>
      </c>
      <c r="E174" s="52" t="s">
        <v>480</v>
      </c>
      <c r="F174" s="52" t="s">
        <v>561</v>
      </c>
      <c r="G174" s="69">
        <f>SUMIF(DOH_TRAN_T_UPLOADED!$L$2:$L$481,SERV_MFG_ALL_T!F174,DOH_TRAN_T_UPLOADED!$G$2:$G$481)</f>
        <v>32579.593999999997</v>
      </c>
      <c r="H174" s="52" t="s">
        <v>503</v>
      </c>
      <c r="I174" s="52" t="s">
        <v>9</v>
      </c>
      <c r="J174" s="52" t="s">
        <v>584</v>
      </c>
      <c r="K174" s="73">
        <v>280</v>
      </c>
      <c r="L174" s="70">
        <f t="shared" si="4"/>
        <v>116.35599999999999</v>
      </c>
      <c r="M174" s="52" t="s">
        <v>504</v>
      </c>
      <c r="N174" s="73">
        <v>50</v>
      </c>
      <c r="O174" s="72">
        <f t="shared" si="5"/>
        <v>5817.8</v>
      </c>
      <c r="P174" s="103"/>
    </row>
    <row r="175" spans="1:16" x14ac:dyDescent="0.3">
      <c r="A175" s="56" t="s">
        <v>559</v>
      </c>
      <c r="B175" s="59" t="s">
        <v>295</v>
      </c>
      <c r="C175" s="57" t="s">
        <v>3</v>
      </c>
      <c r="D175" s="52" t="s">
        <v>479</v>
      </c>
      <c r="E175" s="52" t="s">
        <v>480</v>
      </c>
      <c r="F175" s="52" t="s">
        <v>561</v>
      </c>
      <c r="G175" s="69">
        <f>SUMIF(DOH_TRAN_T_UPLOADED!$L$2:$L$481,SERV_MFG_ALL_T!F175,DOH_TRAN_T_UPLOADED!$G$2:$G$481)</f>
        <v>32579.593999999997</v>
      </c>
      <c r="H175" s="52" t="s">
        <v>515</v>
      </c>
      <c r="I175" s="52" t="s">
        <v>10</v>
      </c>
      <c r="J175" s="52" t="s">
        <v>584</v>
      </c>
      <c r="K175" s="73">
        <v>280</v>
      </c>
      <c r="L175" s="70">
        <f t="shared" si="4"/>
        <v>116.35599999999999</v>
      </c>
      <c r="M175" s="52" t="s">
        <v>516</v>
      </c>
      <c r="N175" s="73">
        <v>50</v>
      </c>
      <c r="O175" s="72">
        <f t="shared" si="5"/>
        <v>5817.8</v>
      </c>
      <c r="P175" s="103"/>
    </row>
    <row r="176" spans="1:16" x14ac:dyDescent="0.3">
      <c r="A176" s="56" t="s">
        <v>559</v>
      </c>
      <c r="B176" s="59" t="s">
        <v>295</v>
      </c>
      <c r="C176" s="57" t="s">
        <v>4</v>
      </c>
      <c r="D176" s="52" t="s">
        <v>486</v>
      </c>
      <c r="E176" s="52" t="s">
        <v>83</v>
      </c>
      <c r="F176" s="52" t="s">
        <v>562</v>
      </c>
      <c r="G176" s="69">
        <f>SUMIF(DOH_TRAN_T_UPLOADED!$L$2:$L$481,SERV_MFG_ALL_T!F176,DOH_TRAN_T_UPLOADED!$G$2:$G$481)</f>
        <v>11184.424000000003</v>
      </c>
      <c r="H176" s="52" t="s">
        <v>14</v>
      </c>
      <c r="I176" s="52" t="s">
        <v>6</v>
      </c>
      <c r="J176" s="52" t="s">
        <v>584</v>
      </c>
      <c r="K176" s="73">
        <v>280</v>
      </c>
      <c r="L176" s="70">
        <f t="shared" si="4"/>
        <v>39.944000000000003</v>
      </c>
      <c r="M176" s="52" t="s">
        <v>520</v>
      </c>
      <c r="N176" s="73">
        <v>60</v>
      </c>
      <c r="O176" s="72">
        <f t="shared" si="5"/>
        <v>2396.64</v>
      </c>
      <c r="P176" s="103"/>
    </row>
    <row r="177" spans="1:16" x14ac:dyDescent="0.3">
      <c r="A177" s="56" t="s">
        <v>559</v>
      </c>
      <c r="B177" s="59" t="s">
        <v>295</v>
      </c>
      <c r="C177" s="57" t="s">
        <v>4</v>
      </c>
      <c r="D177" s="52" t="s">
        <v>486</v>
      </c>
      <c r="E177" s="52" t="s">
        <v>83</v>
      </c>
      <c r="F177" s="52" t="s">
        <v>562</v>
      </c>
      <c r="G177" s="69">
        <f>SUMIF(DOH_TRAN_T_UPLOADED!$L$2:$L$481,SERV_MFG_ALL_T!F177,DOH_TRAN_T_UPLOADED!$G$2:$G$481)</f>
        <v>11184.424000000003</v>
      </c>
      <c r="H177" s="52" t="s">
        <v>512</v>
      </c>
      <c r="I177" s="52" t="s">
        <v>7</v>
      </c>
      <c r="J177" s="52" t="s">
        <v>584</v>
      </c>
      <c r="K177" s="73">
        <v>280</v>
      </c>
      <c r="L177" s="70">
        <f t="shared" si="4"/>
        <v>39.944000000000003</v>
      </c>
      <c r="M177" s="52" t="s">
        <v>940</v>
      </c>
      <c r="N177" s="73">
        <v>35</v>
      </c>
      <c r="O177" s="72">
        <f t="shared" si="5"/>
        <v>1398.04</v>
      </c>
      <c r="P177" s="103"/>
    </row>
    <row r="178" spans="1:16" x14ac:dyDescent="0.3">
      <c r="A178" s="56" t="s">
        <v>559</v>
      </c>
      <c r="B178" s="59" t="s">
        <v>295</v>
      </c>
      <c r="C178" s="57" t="s">
        <v>4</v>
      </c>
      <c r="D178" s="52" t="s">
        <v>486</v>
      </c>
      <c r="E178" s="52" t="s">
        <v>83</v>
      </c>
      <c r="F178" s="52" t="s">
        <v>562</v>
      </c>
      <c r="G178" s="69">
        <f>SUMIF(DOH_TRAN_T_UPLOADED!$L$2:$L$481,SERV_MFG_ALL_T!F178,DOH_TRAN_T_UPLOADED!$G$2:$G$481)</f>
        <v>11184.424000000003</v>
      </c>
      <c r="H178" s="52" t="s">
        <v>505</v>
      </c>
      <c r="I178" s="52" t="s">
        <v>8</v>
      </c>
      <c r="J178" s="52" t="s">
        <v>584</v>
      </c>
      <c r="K178" s="73">
        <v>280</v>
      </c>
      <c r="L178" s="70">
        <f t="shared" si="4"/>
        <v>39.944000000000003</v>
      </c>
      <c r="M178" s="52" t="s">
        <v>521</v>
      </c>
      <c r="N178" s="73">
        <v>85</v>
      </c>
      <c r="O178" s="72">
        <f t="shared" si="5"/>
        <v>3395.24</v>
      </c>
      <c r="P178" s="103"/>
    </row>
    <row r="179" spans="1:16" x14ac:dyDescent="0.3">
      <c r="A179" s="56" t="s">
        <v>559</v>
      </c>
      <c r="B179" s="59" t="s">
        <v>295</v>
      </c>
      <c r="C179" s="57" t="s">
        <v>4</v>
      </c>
      <c r="D179" s="52" t="s">
        <v>486</v>
      </c>
      <c r="E179" s="52" t="s">
        <v>83</v>
      </c>
      <c r="F179" s="52" t="s">
        <v>562</v>
      </c>
      <c r="G179" s="69">
        <f>SUMIF(DOH_TRAN_T_UPLOADED!$L$2:$L$481,SERV_MFG_ALL_T!F179,DOH_TRAN_T_UPLOADED!$G$2:$G$481)</f>
        <v>11184.424000000003</v>
      </c>
      <c r="H179" s="52" t="s">
        <v>503</v>
      </c>
      <c r="I179" s="52" t="s">
        <v>9</v>
      </c>
      <c r="J179" s="52" t="s">
        <v>584</v>
      </c>
      <c r="K179" s="73">
        <v>280</v>
      </c>
      <c r="L179" s="70">
        <f t="shared" si="4"/>
        <v>39.944000000000003</v>
      </c>
      <c r="M179" s="52" t="s">
        <v>523</v>
      </c>
      <c r="N179" s="73">
        <v>50</v>
      </c>
      <c r="O179" s="72">
        <f t="shared" si="5"/>
        <v>1997.2</v>
      </c>
      <c r="P179" s="103"/>
    </row>
    <row r="180" spans="1:16" x14ac:dyDescent="0.3">
      <c r="A180" s="56" t="s">
        <v>559</v>
      </c>
      <c r="B180" s="59" t="s">
        <v>295</v>
      </c>
      <c r="C180" s="57" t="s">
        <v>4</v>
      </c>
      <c r="D180" s="52" t="s">
        <v>486</v>
      </c>
      <c r="E180" s="52" t="s">
        <v>83</v>
      </c>
      <c r="F180" s="52" t="s">
        <v>562</v>
      </c>
      <c r="G180" s="69">
        <f>SUMIF(DOH_TRAN_T_UPLOADED!$L$2:$L$481,SERV_MFG_ALL_T!F180,DOH_TRAN_T_UPLOADED!$G$2:$G$481)</f>
        <v>11184.424000000003</v>
      </c>
      <c r="H180" s="52" t="s">
        <v>515</v>
      </c>
      <c r="I180" s="52" t="s">
        <v>10</v>
      </c>
      <c r="J180" s="52" t="s">
        <v>584</v>
      </c>
      <c r="K180" s="73">
        <v>280</v>
      </c>
      <c r="L180" s="70">
        <f t="shared" si="4"/>
        <v>39.944000000000003</v>
      </c>
      <c r="M180" s="52" t="s">
        <v>959</v>
      </c>
      <c r="N180" s="73">
        <v>50</v>
      </c>
      <c r="O180" s="72">
        <f t="shared" si="5"/>
        <v>1997.2</v>
      </c>
      <c r="P180" s="103"/>
    </row>
    <row r="181" spans="1:16" x14ac:dyDescent="0.3">
      <c r="A181" s="56" t="s">
        <v>559</v>
      </c>
      <c r="B181" s="59" t="s">
        <v>295</v>
      </c>
      <c r="C181" s="57" t="s">
        <v>503</v>
      </c>
      <c r="D181" s="52" t="s">
        <v>482</v>
      </c>
      <c r="E181" s="52" t="s">
        <v>483</v>
      </c>
      <c r="F181" s="52" t="s">
        <v>563</v>
      </c>
      <c r="G181" s="69">
        <f>SUMIF(DOH_TRAN_T_UPLOADED!$L$2:$L$481,SERV_MFG_ALL_T!F181,DOH_TRAN_T_UPLOADED!$G$2:$G$481)</f>
        <v>5479.7</v>
      </c>
      <c r="H181" s="52" t="s">
        <v>14</v>
      </c>
      <c r="I181" s="52" t="s">
        <v>6</v>
      </c>
      <c r="J181" s="52" t="s">
        <v>584</v>
      </c>
      <c r="K181" s="73">
        <v>280</v>
      </c>
      <c r="L181" s="70">
        <f t="shared" si="4"/>
        <v>19.57</v>
      </c>
      <c r="M181" s="52" t="s">
        <v>541</v>
      </c>
      <c r="N181" s="73">
        <v>60</v>
      </c>
      <c r="O181" s="72">
        <f t="shared" si="5"/>
        <v>1174.2</v>
      </c>
      <c r="P181" s="103"/>
    </row>
    <row r="182" spans="1:16" x14ac:dyDescent="0.3">
      <c r="A182" s="56" t="s">
        <v>559</v>
      </c>
      <c r="B182" s="59" t="s">
        <v>295</v>
      </c>
      <c r="C182" s="57" t="s">
        <v>503</v>
      </c>
      <c r="D182" s="52" t="s">
        <v>482</v>
      </c>
      <c r="E182" s="52" t="s">
        <v>483</v>
      </c>
      <c r="F182" s="52" t="s">
        <v>563</v>
      </c>
      <c r="G182" s="69">
        <f>SUMIF(DOH_TRAN_T_UPLOADED!$L$2:$L$481,SERV_MFG_ALL_T!F182,DOH_TRAN_T_UPLOADED!$G$2:$G$481)</f>
        <v>5479.7</v>
      </c>
      <c r="H182" s="52" t="s">
        <v>512</v>
      </c>
      <c r="I182" s="52" t="s">
        <v>7</v>
      </c>
      <c r="J182" s="52" t="s">
        <v>584</v>
      </c>
      <c r="K182" s="73">
        <v>280</v>
      </c>
      <c r="L182" s="70">
        <f t="shared" si="4"/>
        <v>19.57</v>
      </c>
      <c r="M182" s="52" t="s">
        <v>514</v>
      </c>
      <c r="N182" s="73">
        <v>35</v>
      </c>
      <c r="O182" s="72">
        <f t="shared" si="5"/>
        <v>684.95</v>
      </c>
      <c r="P182" s="103"/>
    </row>
    <row r="183" spans="1:16" x14ac:dyDescent="0.3">
      <c r="A183" s="56" t="s">
        <v>559</v>
      </c>
      <c r="B183" s="59" t="s">
        <v>295</v>
      </c>
      <c r="C183" s="57" t="s">
        <v>503</v>
      </c>
      <c r="D183" s="52" t="s">
        <v>482</v>
      </c>
      <c r="E183" s="52" t="s">
        <v>483</v>
      </c>
      <c r="F183" s="52" t="s">
        <v>563</v>
      </c>
      <c r="G183" s="69">
        <f>SUMIF(DOH_TRAN_T_UPLOADED!$L$2:$L$481,SERV_MFG_ALL_T!F183,DOH_TRAN_T_UPLOADED!$G$2:$G$481)</f>
        <v>5479.7</v>
      </c>
      <c r="H183" s="52" t="s">
        <v>505</v>
      </c>
      <c r="I183" s="52" t="s">
        <v>8</v>
      </c>
      <c r="J183" s="52" t="s">
        <v>584</v>
      </c>
      <c r="K183" s="73">
        <v>280</v>
      </c>
      <c r="L183" s="70">
        <f t="shared" si="4"/>
        <v>19.57</v>
      </c>
      <c r="M183" s="52" t="s">
        <v>522</v>
      </c>
      <c r="N183" s="73">
        <v>85</v>
      </c>
      <c r="O183" s="72">
        <f t="shared" si="5"/>
        <v>1663.45</v>
      </c>
      <c r="P183" s="103"/>
    </row>
    <row r="184" spans="1:16" x14ac:dyDescent="0.3">
      <c r="A184" s="56" t="s">
        <v>559</v>
      </c>
      <c r="B184" s="59" t="s">
        <v>295</v>
      </c>
      <c r="C184" s="57" t="s">
        <v>503</v>
      </c>
      <c r="D184" s="52" t="s">
        <v>482</v>
      </c>
      <c r="E184" s="52" t="s">
        <v>483</v>
      </c>
      <c r="F184" s="52" t="s">
        <v>563</v>
      </c>
      <c r="G184" s="69">
        <f>SUMIF(DOH_TRAN_T_UPLOADED!$L$2:$L$481,SERV_MFG_ALL_T!F184,DOH_TRAN_T_UPLOADED!$G$2:$G$481)</f>
        <v>5479.7</v>
      </c>
      <c r="H184" s="52" t="s">
        <v>503</v>
      </c>
      <c r="I184" s="52" t="s">
        <v>9</v>
      </c>
      <c r="J184" s="52" t="s">
        <v>584</v>
      </c>
      <c r="K184" s="73">
        <v>280</v>
      </c>
      <c r="L184" s="70">
        <f t="shared" si="4"/>
        <v>19.57</v>
      </c>
      <c r="M184" s="52" t="s">
        <v>540</v>
      </c>
      <c r="N184" s="73">
        <v>50</v>
      </c>
      <c r="O184" s="72">
        <f t="shared" si="5"/>
        <v>978.5</v>
      </c>
      <c r="P184" s="103"/>
    </row>
    <row r="185" spans="1:16" x14ac:dyDescent="0.3">
      <c r="A185" s="56" t="s">
        <v>559</v>
      </c>
      <c r="B185" s="59" t="s">
        <v>295</v>
      </c>
      <c r="C185" s="57" t="s">
        <v>503</v>
      </c>
      <c r="D185" s="52" t="s">
        <v>482</v>
      </c>
      <c r="E185" s="52" t="s">
        <v>483</v>
      </c>
      <c r="F185" s="52" t="s">
        <v>563</v>
      </c>
      <c r="G185" s="69">
        <f>SUMIF(DOH_TRAN_T_UPLOADED!$L$2:$L$481,SERV_MFG_ALL_T!F185,DOH_TRAN_T_UPLOADED!$G$2:$G$481)</f>
        <v>5479.7</v>
      </c>
      <c r="H185" s="52" t="s">
        <v>515</v>
      </c>
      <c r="I185" s="52" t="s">
        <v>10</v>
      </c>
      <c r="J185" s="52" t="s">
        <v>584</v>
      </c>
      <c r="K185" s="73">
        <v>280</v>
      </c>
      <c r="L185" s="70">
        <f t="shared" si="4"/>
        <v>19.57</v>
      </c>
      <c r="M185" s="52" t="s">
        <v>524</v>
      </c>
      <c r="N185" s="73">
        <v>50</v>
      </c>
      <c r="O185" s="72">
        <f t="shared" si="5"/>
        <v>978.5</v>
      </c>
      <c r="P185" s="103"/>
    </row>
    <row r="186" spans="1:16" x14ac:dyDescent="0.3">
      <c r="A186" s="56" t="s">
        <v>559</v>
      </c>
      <c r="B186" s="59" t="s">
        <v>295</v>
      </c>
      <c r="C186" s="57" t="s">
        <v>13</v>
      </c>
      <c r="D186" s="52" t="s">
        <v>476</v>
      </c>
      <c r="E186" s="52" t="s">
        <v>477</v>
      </c>
      <c r="F186" s="52" t="s">
        <v>560</v>
      </c>
      <c r="G186" s="69">
        <f>SUMIF(DOH_TRAN_T_UPLOADED!$L$2:$L$481,SERV_MFG_ALL_T!F186,DOH_TRAN_T_UPLOADED!$G$2:$G$481)</f>
        <v>145316.90899999999</v>
      </c>
      <c r="H186" s="52" t="s">
        <v>14</v>
      </c>
      <c r="I186" s="52" t="s">
        <v>6</v>
      </c>
      <c r="J186" s="52" t="s">
        <v>584</v>
      </c>
      <c r="K186" s="73">
        <v>280</v>
      </c>
      <c r="L186" s="70">
        <f t="shared" si="4"/>
        <v>518.98900000000003</v>
      </c>
      <c r="M186" s="52" t="s">
        <v>934</v>
      </c>
      <c r="N186" s="73">
        <v>60</v>
      </c>
      <c r="O186" s="72">
        <f t="shared" si="5"/>
        <v>31139.34</v>
      </c>
      <c r="P186" s="103"/>
    </row>
    <row r="187" spans="1:16" x14ac:dyDescent="0.3">
      <c r="A187" s="56" t="s">
        <v>559</v>
      </c>
      <c r="B187" s="59" t="s">
        <v>295</v>
      </c>
      <c r="C187" s="57" t="s">
        <v>13</v>
      </c>
      <c r="D187" s="52" t="s">
        <v>476</v>
      </c>
      <c r="E187" s="52" t="s">
        <v>477</v>
      </c>
      <c r="F187" s="52" t="s">
        <v>560</v>
      </c>
      <c r="G187" s="69">
        <f>SUMIF(DOH_TRAN_T_UPLOADED!$L$2:$L$481,SERV_MFG_ALL_T!F187,DOH_TRAN_T_UPLOADED!$G$2:$G$481)</f>
        <v>145316.90899999999</v>
      </c>
      <c r="H187" s="52" t="s">
        <v>512</v>
      </c>
      <c r="I187" s="52" t="s">
        <v>7</v>
      </c>
      <c r="J187" s="52" t="s">
        <v>584</v>
      </c>
      <c r="K187" s="73">
        <v>280</v>
      </c>
      <c r="L187" s="70">
        <f t="shared" si="4"/>
        <v>518.98900000000003</v>
      </c>
      <c r="M187" s="52" t="s">
        <v>941</v>
      </c>
      <c r="N187" s="73">
        <v>35</v>
      </c>
      <c r="O187" s="72">
        <f t="shared" si="5"/>
        <v>18164.615000000002</v>
      </c>
      <c r="P187" s="103"/>
    </row>
    <row r="188" spans="1:16" x14ac:dyDescent="0.3">
      <c r="A188" s="56" t="s">
        <v>559</v>
      </c>
      <c r="B188" s="59" t="s">
        <v>295</v>
      </c>
      <c r="C188" s="57" t="s">
        <v>13</v>
      </c>
      <c r="D188" s="52" t="s">
        <v>476</v>
      </c>
      <c r="E188" s="52" t="s">
        <v>477</v>
      </c>
      <c r="F188" s="52" t="s">
        <v>560</v>
      </c>
      <c r="G188" s="69">
        <f>SUMIF(DOH_TRAN_T_UPLOADED!$L$2:$L$481,SERV_MFG_ALL_T!F188,DOH_TRAN_T_UPLOADED!$G$2:$G$481)</f>
        <v>145316.90899999999</v>
      </c>
      <c r="H188" s="52" t="s">
        <v>505</v>
      </c>
      <c r="I188" s="52" t="s">
        <v>8</v>
      </c>
      <c r="J188" s="52" t="s">
        <v>584</v>
      </c>
      <c r="K188" s="73">
        <v>280</v>
      </c>
      <c r="L188" s="70">
        <f t="shared" si="4"/>
        <v>518.98900000000003</v>
      </c>
      <c r="M188" s="52" t="s">
        <v>947</v>
      </c>
      <c r="N188" s="73">
        <v>85</v>
      </c>
      <c r="O188" s="72">
        <f t="shared" si="5"/>
        <v>44114.065000000002</v>
      </c>
      <c r="P188" s="103"/>
    </row>
    <row r="189" spans="1:16" x14ac:dyDescent="0.3">
      <c r="A189" s="56" t="s">
        <v>559</v>
      </c>
      <c r="B189" s="59" t="s">
        <v>295</v>
      </c>
      <c r="C189" s="57" t="s">
        <v>13</v>
      </c>
      <c r="D189" s="52" t="s">
        <v>476</v>
      </c>
      <c r="E189" s="52" t="s">
        <v>477</v>
      </c>
      <c r="F189" s="52" t="s">
        <v>560</v>
      </c>
      <c r="G189" s="69">
        <f>SUMIF(DOH_TRAN_T_UPLOADED!$L$2:$L$481,SERV_MFG_ALL_T!F189,DOH_TRAN_T_UPLOADED!$G$2:$G$481)</f>
        <v>145316.90899999999</v>
      </c>
      <c r="H189" s="52" t="s">
        <v>503</v>
      </c>
      <c r="I189" s="52" t="s">
        <v>9</v>
      </c>
      <c r="J189" s="52" t="s">
        <v>584</v>
      </c>
      <c r="K189" s="73">
        <v>280</v>
      </c>
      <c r="L189" s="70">
        <f t="shared" si="4"/>
        <v>518.98900000000003</v>
      </c>
      <c r="M189" s="52" t="s">
        <v>953</v>
      </c>
      <c r="N189" s="73">
        <v>50</v>
      </c>
      <c r="O189" s="72">
        <f t="shared" si="5"/>
        <v>25949.45</v>
      </c>
      <c r="P189" s="103"/>
    </row>
    <row r="190" spans="1:16" x14ac:dyDescent="0.3">
      <c r="A190" s="56" t="s">
        <v>559</v>
      </c>
      <c r="B190" s="60" t="s">
        <v>295</v>
      </c>
      <c r="C190" s="57" t="s">
        <v>13</v>
      </c>
      <c r="D190" s="52" t="s">
        <v>476</v>
      </c>
      <c r="E190" s="52" t="s">
        <v>477</v>
      </c>
      <c r="F190" s="52" t="s">
        <v>560</v>
      </c>
      <c r="G190" s="69">
        <f>SUMIF(DOH_TRAN_T_UPLOADED!$L$2:$L$481,SERV_MFG_ALL_T!F190,DOH_TRAN_T_UPLOADED!$G$2:$G$481)</f>
        <v>145316.90899999999</v>
      </c>
      <c r="H190" s="52" t="s">
        <v>515</v>
      </c>
      <c r="I190" s="52" t="s">
        <v>10</v>
      </c>
      <c r="J190" s="52" t="s">
        <v>584</v>
      </c>
      <c r="K190" s="73">
        <v>280</v>
      </c>
      <c r="L190" s="70">
        <f t="shared" si="4"/>
        <v>518.98900000000003</v>
      </c>
      <c r="M190" s="52" t="s">
        <v>960</v>
      </c>
      <c r="N190" s="73">
        <v>50</v>
      </c>
      <c r="O190" s="72">
        <f t="shared" si="5"/>
        <v>25949.45</v>
      </c>
      <c r="P190" s="104"/>
    </row>
    <row r="191" spans="1:16" x14ac:dyDescent="0.3">
      <c r="A191" s="56" t="s">
        <v>525</v>
      </c>
      <c r="B191" s="58" t="s">
        <v>526</v>
      </c>
      <c r="C191" s="57" t="s">
        <v>3</v>
      </c>
      <c r="D191" s="52" t="s">
        <v>479</v>
      </c>
      <c r="E191" s="52" t="s">
        <v>480</v>
      </c>
      <c r="F191" s="52" t="s">
        <v>527</v>
      </c>
      <c r="G191" s="69">
        <f>SUMIF(DOH_TRAN_T_UPLOADED!$L$2:$L$481,SERV_MFG_ALL_T!F191,DOH_TRAN_T_UPLOADED!$G$2:$G$481)</f>
        <v>26899.625000000004</v>
      </c>
      <c r="H191" s="52" t="s">
        <v>14</v>
      </c>
      <c r="I191" s="52" t="s">
        <v>6</v>
      </c>
      <c r="J191" s="52" t="s">
        <v>582</v>
      </c>
      <c r="K191" s="73">
        <v>104</v>
      </c>
      <c r="L191" s="70">
        <f t="shared" si="4"/>
        <v>258.64999999999998</v>
      </c>
      <c r="M191" s="52" t="s">
        <v>511</v>
      </c>
      <c r="N191" s="73">
        <v>24</v>
      </c>
      <c r="O191" s="72">
        <f t="shared" si="5"/>
        <v>6207.6</v>
      </c>
      <c r="P191" s="102" t="s">
        <v>1096</v>
      </c>
    </row>
    <row r="192" spans="1:16" x14ac:dyDescent="0.3">
      <c r="A192" s="56" t="s">
        <v>525</v>
      </c>
      <c r="B192" s="59" t="s">
        <v>526</v>
      </c>
      <c r="C192" s="57" t="s">
        <v>3</v>
      </c>
      <c r="D192" s="52" t="s">
        <v>479</v>
      </c>
      <c r="E192" s="52" t="s">
        <v>480</v>
      </c>
      <c r="F192" s="52" t="s">
        <v>527</v>
      </c>
      <c r="G192" s="69">
        <f>SUMIF(DOH_TRAN_T_UPLOADED!$L$2:$L$481,SERV_MFG_ALL_T!F192,DOH_TRAN_T_UPLOADED!$G$2:$G$481)</f>
        <v>26899.625000000004</v>
      </c>
      <c r="H192" s="52" t="s">
        <v>512</v>
      </c>
      <c r="I192" s="52" t="s">
        <v>7</v>
      </c>
      <c r="J192" s="52" t="s">
        <v>582</v>
      </c>
      <c r="K192" s="73">
        <v>104</v>
      </c>
      <c r="L192" s="70">
        <f t="shared" si="4"/>
        <v>258.64999999999998</v>
      </c>
      <c r="M192" s="52" t="s">
        <v>513</v>
      </c>
      <c r="N192" s="73">
        <v>12</v>
      </c>
      <c r="O192" s="72">
        <f t="shared" si="5"/>
        <v>3103.8</v>
      </c>
      <c r="P192" s="103"/>
    </row>
    <row r="193" spans="1:16" x14ac:dyDescent="0.3">
      <c r="A193" s="56" t="s">
        <v>525</v>
      </c>
      <c r="B193" s="59" t="s">
        <v>526</v>
      </c>
      <c r="C193" s="57" t="s">
        <v>3</v>
      </c>
      <c r="D193" s="52" t="s">
        <v>479</v>
      </c>
      <c r="E193" s="52" t="s">
        <v>480</v>
      </c>
      <c r="F193" s="52" t="s">
        <v>527</v>
      </c>
      <c r="G193" s="69">
        <f>SUMIF(DOH_TRAN_T_UPLOADED!$L$2:$L$481,SERV_MFG_ALL_T!F193,DOH_TRAN_T_UPLOADED!$G$2:$G$481)</f>
        <v>26899.625000000004</v>
      </c>
      <c r="H193" s="52" t="s">
        <v>505</v>
      </c>
      <c r="I193" s="52" t="s">
        <v>8</v>
      </c>
      <c r="J193" s="52" t="s">
        <v>582</v>
      </c>
      <c r="K193" s="73">
        <v>104</v>
      </c>
      <c r="L193" s="70">
        <f t="shared" si="4"/>
        <v>258.64999999999998</v>
      </c>
      <c r="M193" s="52" t="s">
        <v>506</v>
      </c>
      <c r="N193" s="73">
        <v>36</v>
      </c>
      <c r="O193" s="72">
        <f t="shared" si="5"/>
        <v>9311.4</v>
      </c>
      <c r="P193" s="103"/>
    </row>
    <row r="194" spans="1:16" x14ac:dyDescent="0.3">
      <c r="A194" s="56" t="s">
        <v>525</v>
      </c>
      <c r="B194" s="59" t="s">
        <v>526</v>
      </c>
      <c r="C194" s="57" t="s">
        <v>3</v>
      </c>
      <c r="D194" s="52" t="s">
        <v>479</v>
      </c>
      <c r="E194" s="52" t="s">
        <v>480</v>
      </c>
      <c r="F194" s="52" t="s">
        <v>527</v>
      </c>
      <c r="G194" s="69">
        <f>SUMIF(DOH_TRAN_T_UPLOADED!$L$2:$L$481,SERV_MFG_ALL_T!F194,DOH_TRAN_T_UPLOADED!$G$2:$G$481)</f>
        <v>26899.625000000004</v>
      </c>
      <c r="H194" s="52" t="s">
        <v>503</v>
      </c>
      <c r="I194" s="52" t="s">
        <v>9</v>
      </c>
      <c r="J194" s="52" t="s">
        <v>582</v>
      </c>
      <c r="K194" s="73">
        <v>104</v>
      </c>
      <c r="L194" s="70">
        <f t="shared" si="4"/>
        <v>258.64999999999998</v>
      </c>
      <c r="M194" s="52" t="s">
        <v>504</v>
      </c>
      <c r="N194" s="73">
        <v>16</v>
      </c>
      <c r="O194" s="72">
        <f t="shared" si="5"/>
        <v>4138.3999999999996</v>
      </c>
      <c r="P194" s="103"/>
    </row>
    <row r="195" spans="1:16" x14ac:dyDescent="0.3">
      <c r="A195" s="56" t="s">
        <v>525</v>
      </c>
      <c r="B195" s="59" t="s">
        <v>526</v>
      </c>
      <c r="C195" s="57" t="s">
        <v>3</v>
      </c>
      <c r="D195" s="52" t="s">
        <v>479</v>
      </c>
      <c r="E195" s="52" t="s">
        <v>480</v>
      </c>
      <c r="F195" s="52" t="s">
        <v>527</v>
      </c>
      <c r="G195" s="69">
        <f>SUMIF(DOH_TRAN_T_UPLOADED!$L$2:$L$481,SERV_MFG_ALL_T!F195,DOH_TRAN_T_UPLOADED!$G$2:$G$481)</f>
        <v>26899.625000000004</v>
      </c>
      <c r="H195" s="52" t="s">
        <v>515</v>
      </c>
      <c r="I195" s="52" t="s">
        <v>10</v>
      </c>
      <c r="J195" s="52" t="s">
        <v>582</v>
      </c>
      <c r="K195" s="73">
        <v>104</v>
      </c>
      <c r="L195" s="70">
        <f t="shared" ref="L195:L210" si="6">ROUND(G195/K195,3)</f>
        <v>258.64999999999998</v>
      </c>
      <c r="M195" s="52" t="s">
        <v>516</v>
      </c>
      <c r="N195" s="73">
        <v>16</v>
      </c>
      <c r="O195" s="72">
        <f t="shared" ref="O195:O210" si="7">ROUND(L195*N195,3)</f>
        <v>4138.3999999999996</v>
      </c>
      <c r="P195" s="103"/>
    </row>
    <row r="196" spans="1:16" x14ac:dyDescent="0.3">
      <c r="A196" s="56" t="s">
        <v>525</v>
      </c>
      <c r="B196" s="59" t="s">
        <v>526</v>
      </c>
      <c r="C196" s="57" t="s">
        <v>4</v>
      </c>
      <c r="D196" s="52" t="s">
        <v>486</v>
      </c>
      <c r="E196" s="52" t="s">
        <v>83</v>
      </c>
      <c r="F196" s="52" t="s">
        <v>551</v>
      </c>
      <c r="G196" s="69">
        <f>SUMIF(DOH_TRAN_T_UPLOADED!$L$2:$L$481,SERV_MFG_ALL_T!F196,DOH_TRAN_T_UPLOADED!$G$2:$G$481)</f>
        <v>13558.083000000001</v>
      </c>
      <c r="H196" s="52" t="s">
        <v>14</v>
      </c>
      <c r="I196" s="52" t="s">
        <v>6</v>
      </c>
      <c r="J196" s="52" t="s">
        <v>582</v>
      </c>
      <c r="K196" s="73">
        <v>104</v>
      </c>
      <c r="L196" s="70">
        <f t="shared" si="6"/>
        <v>130.36600000000001</v>
      </c>
      <c r="M196" s="52" t="s">
        <v>520</v>
      </c>
      <c r="N196" s="73">
        <v>24</v>
      </c>
      <c r="O196" s="72">
        <f t="shared" si="7"/>
        <v>3128.7840000000001</v>
      </c>
      <c r="P196" s="103"/>
    </row>
    <row r="197" spans="1:16" x14ac:dyDescent="0.3">
      <c r="A197" s="56" t="s">
        <v>525</v>
      </c>
      <c r="B197" s="59" t="s">
        <v>526</v>
      </c>
      <c r="C197" s="57" t="s">
        <v>4</v>
      </c>
      <c r="D197" s="52" t="s">
        <v>486</v>
      </c>
      <c r="E197" s="52" t="s">
        <v>83</v>
      </c>
      <c r="F197" s="52" t="s">
        <v>551</v>
      </c>
      <c r="G197" s="69">
        <f>SUMIF(DOH_TRAN_T_UPLOADED!$L$2:$L$481,SERV_MFG_ALL_T!F197,DOH_TRAN_T_UPLOADED!$G$2:$G$481)</f>
        <v>13558.083000000001</v>
      </c>
      <c r="H197" s="52" t="s">
        <v>512</v>
      </c>
      <c r="I197" s="52" t="s">
        <v>7</v>
      </c>
      <c r="J197" s="52" t="s">
        <v>582</v>
      </c>
      <c r="K197" s="73">
        <v>104</v>
      </c>
      <c r="L197" s="70">
        <f t="shared" si="6"/>
        <v>130.36600000000001</v>
      </c>
      <c r="M197" s="52" t="s">
        <v>940</v>
      </c>
      <c r="N197" s="73">
        <v>12</v>
      </c>
      <c r="O197" s="72">
        <f t="shared" si="7"/>
        <v>1564.3920000000001</v>
      </c>
      <c r="P197" s="103"/>
    </row>
    <row r="198" spans="1:16" x14ac:dyDescent="0.3">
      <c r="A198" s="56" t="s">
        <v>525</v>
      </c>
      <c r="B198" s="59" t="s">
        <v>526</v>
      </c>
      <c r="C198" s="57" t="s">
        <v>4</v>
      </c>
      <c r="D198" s="52" t="s">
        <v>486</v>
      </c>
      <c r="E198" s="52" t="s">
        <v>83</v>
      </c>
      <c r="F198" s="52" t="s">
        <v>551</v>
      </c>
      <c r="G198" s="69">
        <f>SUMIF(DOH_TRAN_T_UPLOADED!$L$2:$L$481,SERV_MFG_ALL_T!F198,DOH_TRAN_T_UPLOADED!$G$2:$G$481)</f>
        <v>13558.083000000001</v>
      </c>
      <c r="H198" s="52" t="s">
        <v>505</v>
      </c>
      <c r="I198" s="52" t="s">
        <v>8</v>
      </c>
      <c r="J198" s="52" t="s">
        <v>582</v>
      </c>
      <c r="K198" s="73">
        <v>104</v>
      </c>
      <c r="L198" s="70">
        <f t="shared" si="6"/>
        <v>130.36600000000001</v>
      </c>
      <c r="M198" s="52" t="s">
        <v>521</v>
      </c>
      <c r="N198" s="73">
        <v>36</v>
      </c>
      <c r="O198" s="72">
        <f t="shared" si="7"/>
        <v>4693.1760000000004</v>
      </c>
      <c r="P198" s="103"/>
    </row>
    <row r="199" spans="1:16" x14ac:dyDescent="0.3">
      <c r="A199" s="56" t="s">
        <v>525</v>
      </c>
      <c r="B199" s="59" t="s">
        <v>526</v>
      </c>
      <c r="C199" s="57" t="s">
        <v>4</v>
      </c>
      <c r="D199" s="52" t="s">
        <v>486</v>
      </c>
      <c r="E199" s="52" t="s">
        <v>83</v>
      </c>
      <c r="F199" s="52" t="s">
        <v>551</v>
      </c>
      <c r="G199" s="69">
        <f>SUMIF(DOH_TRAN_T_UPLOADED!$L$2:$L$481,SERV_MFG_ALL_T!F199,DOH_TRAN_T_UPLOADED!$G$2:$G$481)</f>
        <v>13558.083000000001</v>
      </c>
      <c r="H199" s="52" t="s">
        <v>503</v>
      </c>
      <c r="I199" s="52" t="s">
        <v>9</v>
      </c>
      <c r="J199" s="52" t="s">
        <v>582</v>
      </c>
      <c r="K199" s="73">
        <v>104</v>
      </c>
      <c r="L199" s="70">
        <f t="shared" si="6"/>
        <v>130.36600000000001</v>
      </c>
      <c r="M199" s="52" t="s">
        <v>523</v>
      </c>
      <c r="N199" s="73">
        <v>16</v>
      </c>
      <c r="O199" s="72">
        <f t="shared" si="7"/>
        <v>2085.8560000000002</v>
      </c>
      <c r="P199" s="103"/>
    </row>
    <row r="200" spans="1:16" x14ac:dyDescent="0.3">
      <c r="A200" s="56" t="s">
        <v>525</v>
      </c>
      <c r="B200" s="59" t="s">
        <v>526</v>
      </c>
      <c r="C200" s="57" t="s">
        <v>4</v>
      </c>
      <c r="D200" s="52" t="s">
        <v>486</v>
      </c>
      <c r="E200" s="52" t="s">
        <v>83</v>
      </c>
      <c r="F200" s="52" t="s">
        <v>551</v>
      </c>
      <c r="G200" s="69">
        <f>SUMIF(DOH_TRAN_T_UPLOADED!$L$2:$L$481,SERV_MFG_ALL_T!F200,DOH_TRAN_T_UPLOADED!$G$2:$G$481)</f>
        <v>13558.083000000001</v>
      </c>
      <c r="H200" s="52" t="s">
        <v>515</v>
      </c>
      <c r="I200" s="52" t="s">
        <v>10</v>
      </c>
      <c r="J200" s="52" t="s">
        <v>582</v>
      </c>
      <c r="K200" s="73">
        <v>104</v>
      </c>
      <c r="L200" s="70">
        <f t="shared" si="6"/>
        <v>130.36600000000001</v>
      </c>
      <c r="M200" s="52" t="s">
        <v>959</v>
      </c>
      <c r="N200" s="73">
        <v>16</v>
      </c>
      <c r="O200" s="72">
        <f t="shared" si="7"/>
        <v>2085.8560000000002</v>
      </c>
      <c r="P200" s="103"/>
    </row>
    <row r="201" spans="1:16" x14ac:dyDescent="0.3">
      <c r="A201" s="56" t="s">
        <v>525</v>
      </c>
      <c r="B201" s="59" t="s">
        <v>526</v>
      </c>
      <c r="C201" s="57" t="s">
        <v>13</v>
      </c>
      <c r="D201" s="52" t="s">
        <v>476</v>
      </c>
      <c r="E201" s="52" t="s">
        <v>477</v>
      </c>
      <c r="F201" s="52" t="s">
        <v>552</v>
      </c>
      <c r="G201" s="69">
        <f>SUMIF(DOH_TRAN_T_UPLOADED!$L$2:$L$481,SERV_MFG_ALL_T!F201,DOH_TRAN_T_UPLOADED!$G$2:$G$481)</f>
        <v>79662.203999999998</v>
      </c>
      <c r="H201" s="52" t="s">
        <v>14</v>
      </c>
      <c r="I201" s="52" t="s">
        <v>6</v>
      </c>
      <c r="J201" s="52" t="s">
        <v>582</v>
      </c>
      <c r="K201" s="73">
        <v>104</v>
      </c>
      <c r="L201" s="70">
        <f t="shared" si="6"/>
        <v>765.98299999999995</v>
      </c>
      <c r="M201" s="52" t="s">
        <v>934</v>
      </c>
      <c r="N201" s="73">
        <v>24</v>
      </c>
      <c r="O201" s="72">
        <f t="shared" si="7"/>
        <v>18383.592000000001</v>
      </c>
      <c r="P201" s="103"/>
    </row>
    <row r="202" spans="1:16" x14ac:dyDescent="0.3">
      <c r="A202" s="56" t="s">
        <v>525</v>
      </c>
      <c r="B202" s="59" t="s">
        <v>526</v>
      </c>
      <c r="C202" s="57" t="s">
        <v>13</v>
      </c>
      <c r="D202" s="52" t="s">
        <v>476</v>
      </c>
      <c r="E202" s="52" t="s">
        <v>477</v>
      </c>
      <c r="F202" s="52" t="s">
        <v>552</v>
      </c>
      <c r="G202" s="69">
        <f>SUMIF(DOH_TRAN_T_UPLOADED!$L$2:$L$481,SERV_MFG_ALL_T!F202,DOH_TRAN_T_UPLOADED!$G$2:$G$481)</f>
        <v>79662.203999999998</v>
      </c>
      <c r="H202" s="52" t="s">
        <v>512</v>
      </c>
      <c r="I202" s="52" t="s">
        <v>7</v>
      </c>
      <c r="J202" s="52" t="s">
        <v>582</v>
      </c>
      <c r="K202" s="73">
        <v>104</v>
      </c>
      <c r="L202" s="70">
        <f t="shared" si="6"/>
        <v>765.98299999999995</v>
      </c>
      <c r="M202" s="52" t="s">
        <v>941</v>
      </c>
      <c r="N202" s="73">
        <v>12</v>
      </c>
      <c r="O202" s="72">
        <f t="shared" si="7"/>
        <v>9191.7960000000003</v>
      </c>
      <c r="P202" s="103"/>
    </row>
    <row r="203" spans="1:16" x14ac:dyDescent="0.3">
      <c r="A203" s="56" t="s">
        <v>525</v>
      </c>
      <c r="B203" s="59" t="s">
        <v>526</v>
      </c>
      <c r="C203" s="57" t="s">
        <v>13</v>
      </c>
      <c r="D203" s="52" t="s">
        <v>476</v>
      </c>
      <c r="E203" s="52" t="s">
        <v>477</v>
      </c>
      <c r="F203" s="52" t="s">
        <v>552</v>
      </c>
      <c r="G203" s="69">
        <f>SUMIF(DOH_TRAN_T_UPLOADED!$L$2:$L$481,SERV_MFG_ALL_T!F203,DOH_TRAN_T_UPLOADED!$G$2:$G$481)</f>
        <v>79662.203999999998</v>
      </c>
      <c r="H203" s="52" t="s">
        <v>505</v>
      </c>
      <c r="I203" s="52" t="s">
        <v>8</v>
      </c>
      <c r="J203" s="52" t="s">
        <v>582</v>
      </c>
      <c r="K203" s="73">
        <v>104</v>
      </c>
      <c r="L203" s="70">
        <f t="shared" si="6"/>
        <v>765.98299999999995</v>
      </c>
      <c r="M203" s="52" t="s">
        <v>947</v>
      </c>
      <c r="N203" s="73">
        <v>36</v>
      </c>
      <c r="O203" s="72">
        <f t="shared" si="7"/>
        <v>27575.387999999999</v>
      </c>
      <c r="P203" s="103"/>
    </row>
    <row r="204" spans="1:16" x14ac:dyDescent="0.3">
      <c r="A204" s="56" t="s">
        <v>525</v>
      </c>
      <c r="B204" s="59" t="s">
        <v>526</v>
      </c>
      <c r="C204" s="57" t="s">
        <v>13</v>
      </c>
      <c r="D204" s="52" t="s">
        <v>476</v>
      </c>
      <c r="E204" s="52" t="s">
        <v>477</v>
      </c>
      <c r="F204" s="52" t="s">
        <v>552</v>
      </c>
      <c r="G204" s="69">
        <f>SUMIF(DOH_TRAN_T_UPLOADED!$L$2:$L$481,SERV_MFG_ALL_T!F204,DOH_TRAN_T_UPLOADED!$G$2:$G$481)</f>
        <v>79662.203999999998</v>
      </c>
      <c r="H204" s="52" t="s">
        <v>503</v>
      </c>
      <c r="I204" s="52" t="s">
        <v>9</v>
      </c>
      <c r="J204" s="52" t="s">
        <v>582</v>
      </c>
      <c r="K204" s="73">
        <v>104</v>
      </c>
      <c r="L204" s="70">
        <f t="shared" si="6"/>
        <v>765.98299999999995</v>
      </c>
      <c r="M204" s="52" t="s">
        <v>953</v>
      </c>
      <c r="N204" s="73">
        <v>16</v>
      </c>
      <c r="O204" s="72">
        <f t="shared" si="7"/>
        <v>12255.727999999999</v>
      </c>
      <c r="P204" s="103"/>
    </row>
    <row r="205" spans="1:16" x14ac:dyDescent="0.3">
      <c r="A205" s="56" t="s">
        <v>525</v>
      </c>
      <c r="B205" s="59" t="s">
        <v>526</v>
      </c>
      <c r="C205" s="57" t="s">
        <v>13</v>
      </c>
      <c r="D205" s="52" t="s">
        <v>476</v>
      </c>
      <c r="E205" s="52" t="s">
        <v>477</v>
      </c>
      <c r="F205" s="52" t="s">
        <v>552</v>
      </c>
      <c r="G205" s="69">
        <f>SUMIF(DOH_TRAN_T_UPLOADED!$L$2:$L$481,SERV_MFG_ALL_T!F205,DOH_TRAN_T_UPLOADED!$G$2:$G$481)</f>
        <v>79662.203999999998</v>
      </c>
      <c r="H205" s="52" t="s">
        <v>515</v>
      </c>
      <c r="I205" s="52" t="s">
        <v>10</v>
      </c>
      <c r="J205" s="52" t="s">
        <v>582</v>
      </c>
      <c r="K205" s="73">
        <v>104</v>
      </c>
      <c r="L205" s="70">
        <f t="shared" si="6"/>
        <v>765.98299999999995</v>
      </c>
      <c r="M205" s="52" t="s">
        <v>960</v>
      </c>
      <c r="N205" s="73">
        <v>16</v>
      </c>
      <c r="O205" s="72">
        <f t="shared" si="7"/>
        <v>12255.727999999999</v>
      </c>
      <c r="P205" s="103"/>
    </row>
    <row r="206" spans="1:16" x14ac:dyDescent="0.3">
      <c r="A206" s="56" t="s">
        <v>525</v>
      </c>
      <c r="B206" s="59" t="s">
        <v>526</v>
      </c>
      <c r="C206" s="57" t="s">
        <v>503</v>
      </c>
      <c r="D206" s="52" t="s">
        <v>482</v>
      </c>
      <c r="E206" s="52" t="s">
        <v>483</v>
      </c>
      <c r="F206" s="52" t="s">
        <v>553</v>
      </c>
      <c r="G206" s="69">
        <f>SUMIF(DOH_TRAN_T_UPLOADED!$L$2:$L$481,SERV_MFG_ALL_T!F206,DOH_TRAN_T_UPLOADED!$G$2:$G$481)</f>
        <v>1885.924</v>
      </c>
      <c r="H206" s="52" t="s">
        <v>14</v>
      </c>
      <c r="I206" s="52" t="s">
        <v>6</v>
      </c>
      <c r="J206" s="52" t="s">
        <v>582</v>
      </c>
      <c r="K206" s="73">
        <v>104</v>
      </c>
      <c r="L206" s="70">
        <f t="shared" si="6"/>
        <v>18.134</v>
      </c>
      <c r="M206" s="52" t="s">
        <v>541</v>
      </c>
      <c r="N206" s="73">
        <v>24</v>
      </c>
      <c r="O206" s="72">
        <f t="shared" si="7"/>
        <v>435.21600000000001</v>
      </c>
      <c r="P206" s="103"/>
    </row>
    <row r="207" spans="1:16" x14ac:dyDescent="0.3">
      <c r="A207" s="56" t="s">
        <v>525</v>
      </c>
      <c r="B207" s="59" t="s">
        <v>526</v>
      </c>
      <c r="C207" s="57" t="s">
        <v>503</v>
      </c>
      <c r="D207" s="52" t="s">
        <v>482</v>
      </c>
      <c r="E207" s="52" t="s">
        <v>483</v>
      </c>
      <c r="F207" s="52" t="s">
        <v>553</v>
      </c>
      <c r="G207" s="69">
        <f>SUMIF(DOH_TRAN_T_UPLOADED!$L$2:$L$481,SERV_MFG_ALL_T!F207,DOH_TRAN_T_UPLOADED!$G$2:$G$481)</f>
        <v>1885.924</v>
      </c>
      <c r="H207" s="52" t="s">
        <v>512</v>
      </c>
      <c r="I207" s="52" t="s">
        <v>7</v>
      </c>
      <c r="J207" s="52" t="s">
        <v>582</v>
      </c>
      <c r="K207" s="73">
        <v>104</v>
      </c>
      <c r="L207" s="70">
        <f t="shared" si="6"/>
        <v>18.134</v>
      </c>
      <c r="M207" s="52" t="s">
        <v>514</v>
      </c>
      <c r="N207" s="73">
        <v>12</v>
      </c>
      <c r="O207" s="72">
        <f t="shared" si="7"/>
        <v>217.608</v>
      </c>
      <c r="P207" s="103"/>
    </row>
    <row r="208" spans="1:16" x14ac:dyDescent="0.3">
      <c r="A208" s="56" t="s">
        <v>525</v>
      </c>
      <c r="B208" s="59" t="s">
        <v>526</v>
      </c>
      <c r="C208" s="57" t="s">
        <v>503</v>
      </c>
      <c r="D208" s="52" t="s">
        <v>482</v>
      </c>
      <c r="E208" s="52" t="s">
        <v>483</v>
      </c>
      <c r="F208" s="52" t="s">
        <v>553</v>
      </c>
      <c r="G208" s="69">
        <f>SUMIF(DOH_TRAN_T_UPLOADED!$L$2:$L$481,SERV_MFG_ALL_T!F208,DOH_TRAN_T_UPLOADED!$G$2:$G$481)</f>
        <v>1885.924</v>
      </c>
      <c r="H208" s="52" t="s">
        <v>505</v>
      </c>
      <c r="I208" s="52" t="s">
        <v>8</v>
      </c>
      <c r="J208" s="52" t="s">
        <v>582</v>
      </c>
      <c r="K208" s="73">
        <v>104</v>
      </c>
      <c r="L208" s="70">
        <f t="shared" si="6"/>
        <v>18.134</v>
      </c>
      <c r="M208" s="52" t="s">
        <v>522</v>
      </c>
      <c r="N208" s="73">
        <v>36</v>
      </c>
      <c r="O208" s="72">
        <f t="shared" si="7"/>
        <v>652.82399999999996</v>
      </c>
      <c r="P208" s="103"/>
    </row>
    <row r="209" spans="1:16" x14ac:dyDescent="0.3">
      <c r="A209" s="56" t="s">
        <v>525</v>
      </c>
      <c r="B209" s="59" t="s">
        <v>526</v>
      </c>
      <c r="C209" s="57" t="s">
        <v>503</v>
      </c>
      <c r="D209" s="52" t="s">
        <v>482</v>
      </c>
      <c r="E209" s="52" t="s">
        <v>483</v>
      </c>
      <c r="F209" s="52" t="s">
        <v>553</v>
      </c>
      <c r="G209" s="69">
        <f>SUMIF(DOH_TRAN_T_UPLOADED!$L$2:$L$481,SERV_MFG_ALL_T!F209,DOH_TRAN_T_UPLOADED!$G$2:$G$481)</f>
        <v>1885.924</v>
      </c>
      <c r="H209" s="52" t="s">
        <v>503</v>
      </c>
      <c r="I209" s="52" t="s">
        <v>9</v>
      </c>
      <c r="J209" s="52" t="s">
        <v>582</v>
      </c>
      <c r="K209" s="73">
        <v>104</v>
      </c>
      <c r="L209" s="70">
        <f t="shared" si="6"/>
        <v>18.134</v>
      </c>
      <c r="M209" s="52" t="s">
        <v>540</v>
      </c>
      <c r="N209" s="73">
        <v>16</v>
      </c>
      <c r="O209" s="72">
        <f t="shared" si="7"/>
        <v>290.14400000000001</v>
      </c>
      <c r="P209" s="103"/>
    </row>
    <row r="210" spans="1:16" x14ac:dyDescent="0.3">
      <c r="A210" s="56" t="s">
        <v>525</v>
      </c>
      <c r="B210" s="60" t="s">
        <v>526</v>
      </c>
      <c r="C210" s="57" t="s">
        <v>503</v>
      </c>
      <c r="D210" s="52" t="s">
        <v>482</v>
      </c>
      <c r="E210" s="52" t="s">
        <v>483</v>
      </c>
      <c r="F210" s="52" t="s">
        <v>553</v>
      </c>
      <c r="G210" s="69">
        <f>SUMIF(DOH_TRAN_T_UPLOADED!$L$2:$L$481,SERV_MFG_ALL_T!F210,DOH_TRAN_T_UPLOADED!$G$2:$G$481)</f>
        <v>1885.924</v>
      </c>
      <c r="H210" s="52" t="s">
        <v>515</v>
      </c>
      <c r="I210" s="52" t="s">
        <v>10</v>
      </c>
      <c r="J210" s="52" t="s">
        <v>582</v>
      </c>
      <c r="K210" s="73">
        <v>104</v>
      </c>
      <c r="L210" s="70">
        <f t="shared" si="6"/>
        <v>18.134</v>
      </c>
      <c r="M210" s="52" t="s">
        <v>524</v>
      </c>
      <c r="N210" s="73">
        <v>16</v>
      </c>
      <c r="O210" s="72">
        <f t="shared" si="7"/>
        <v>290.14400000000001</v>
      </c>
      <c r="P210" s="104"/>
    </row>
    <row r="211" spans="1:16" x14ac:dyDescent="0.3">
      <c r="A211" s="53" t="s">
        <v>0</v>
      </c>
      <c r="B211" s="66" t="s">
        <v>0</v>
      </c>
      <c r="C211" s="53" t="s">
        <v>0</v>
      </c>
      <c r="D211" s="53" t="s">
        <v>0</v>
      </c>
      <c r="E211" s="53" t="s">
        <v>0</v>
      </c>
      <c r="F211" s="53" t="s">
        <v>0</v>
      </c>
      <c r="G211" s="70" t="s">
        <v>0</v>
      </c>
      <c r="H211" s="53" t="s">
        <v>0</v>
      </c>
      <c r="I211" s="53" t="s">
        <v>0</v>
      </c>
      <c r="J211" s="53" t="s">
        <v>0</v>
      </c>
      <c r="K211" s="74" t="s">
        <v>0</v>
      </c>
      <c r="L211" s="53" t="s">
        <v>0</v>
      </c>
      <c r="M211" s="53" t="s">
        <v>0</v>
      </c>
      <c r="N211" s="74" t="s">
        <v>0</v>
      </c>
      <c r="O211" s="53"/>
    </row>
    <row r="212" spans="1:16" x14ac:dyDescent="0.3">
      <c r="G212" s="71">
        <f>SUM(G2:G211)</f>
        <v>16853097.073000003</v>
      </c>
      <c r="O212" s="71">
        <f>SUM(O2:O211)</f>
        <v>3404355.3679999998</v>
      </c>
    </row>
    <row r="214" spans="1:16" x14ac:dyDescent="0.3">
      <c r="G214" s="68">
        <v>16853097.073000003</v>
      </c>
      <c r="O214" s="53" t="s">
        <v>967</v>
      </c>
    </row>
  </sheetData>
  <mergeCells count="13">
    <mergeCell ref="P171:P190"/>
    <mergeCell ref="P191:P210"/>
    <mergeCell ref="P98:P125"/>
    <mergeCell ref="P126:P130"/>
    <mergeCell ref="P131:P140"/>
    <mergeCell ref="P141:P145"/>
    <mergeCell ref="P146:P170"/>
    <mergeCell ref="P78:P97"/>
    <mergeCell ref="P58:P69"/>
    <mergeCell ref="P2:P9"/>
    <mergeCell ref="P10:P37"/>
    <mergeCell ref="P38:P57"/>
    <mergeCell ref="P70:P7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FCB7-B733-49DE-B07A-C6011B402CD5}">
  <dimension ref="A1:B14"/>
  <sheetViews>
    <sheetView workbookViewId="0">
      <selection activeCell="B6" sqref="B6"/>
    </sheetView>
  </sheetViews>
  <sheetFormatPr defaultRowHeight="14.4" x14ac:dyDescent="0.3"/>
  <cols>
    <col min="1" max="1" width="32.109375" style="2" customWidth="1"/>
    <col min="2" max="2" width="22.88671875" style="2" customWidth="1"/>
    <col min="3" max="16384" width="8.88671875" style="2"/>
  </cols>
  <sheetData>
    <row r="1" spans="1:2" ht="15.6" x14ac:dyDescent="0.3">
      <c r="A1" s="83" t="s">
        <v>574</v>
      </c>
      <c r="B1" s="83" t="s">
        <v>575</v>
      </c>
    </row>
    <row r="2" spans="1:2" ht="15.6" x14ac:dyDescent="0.3">
      <c r="A2" s="84" t="s">
        <v>54</v>
      </c>
      <c r="B2" s="85">
        <v>98000</v>
      </c>
    </row>
    <row r="3" spans="1:2" ht="15.6" x14ac:dyDescent="0.3">
      <c r="A3" s="84" t="s">
        <v>582</v>
      </c>
      <c r="B3" s="85">
        <v>104</v>
      </c>
    </row>
    <row r="4" spans="1:2" ht="15.6" x14ac:dyDescent="0.3">
      <c r="A4" s="84" t="s">
        <v>1097</v>
      </c>
      <c r="B4" s="85">
        <v>350</v>
      </c>
    </row>
    <row r="5" spans="1:2" ht="15.6" x14ac:dyDescent="0.3">
      <c r="A5" s="84" t="s">
        <v>580</v>
      </c>
      <c r="B5" s="85">
        <v>1</v>
      </c>
    </row>
    <row r="6" spans="1:2" ht="15.6" x14ac:dyDescent="0.3">
      <c r="A6" s="84" t="s">
        <v>976</v>
      </c>
      <c r="B6" s="85">
        <v>7</v>
      </c>
    </row>
    <row r="7" spans="1:2" ht="15.6" x14ac:dyDescent="0.3">
      <c r="A7" s="84" t="s">
        <v>977</v>
      </c>
      <c r="B7" s="85">
        <v>180</v>
      </c>
    </row>
    <row r="8" spans="1:2" ht="15.6" x14ac:dyDescent="0.3">
      <c r="A8" s="84" t="s">
        <v>979</v>
      </c>
      <c r="B8" s="85">
        <v>100</v>
      </c>
    </row>
    <row r="9" spans="1:2" ht="15.6" x14ac:dyDescent="0.3">
      <c r="A9" s="84" t="s">
        <v>581</v>
      </c>
      <c r="B9" s="85">
        <v>5</v>
      </c>
    </row>
    <row r="10" spans="1:2" ht="15.6" x14ac:dyDescent="0.3">
      <c r="A10" s="84" t="s">
        <v>1098</v>
      </c>
      <c r="B10" s="85">
        <v>252000</v>
      </c>
    </row>
    <row r="11" spans="1:2" ht="15.6" x14ac:dyDescent="0.3">
      <c r="A11" s="84" t="s">
        <v>975</v>
      </c>
      <c r="B11" s="85">
        <v>2</v>
      </c>
    </row>
    <row r="12" spans="1:2" ht="15.6" x14ac:dyDescent="0.3">
      <c r="A12" s="84" t="s">
        <v>1099</v>
      </c>
      <c r="B12" s="85">
        <v>84700.06</v>
      </c>
    </row>
    <row r="13" spans="1:2" ht="15.6" x14ac:dyDescent="0.3">
      <c r="A13" s="84" t="s">
        <v>584</v>
      </c>
      <c r="B13" s="89">
        <f>LineRef_T!J9</f>
        <v>68040</v>
      </c>
    </row>
    <row r="14" spans="1:2" ht="15.6" x14ac:dyDescent="0.3">
      <c r="A14" s="84" t="s">
        <v>1100</v>
      </c>
      <c r="B14" s="85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0CD8-D01D-49EC-9BBF-60057BC839C6}">
  <dimension ref="A1:J9"/>
  <sheetViews>
    <sheetView workbookViewId="0">
      <selection activeCell="F2" sqref="F2"/>
    </sheetView>
  </sheetViews>
  <sheetFormatPr defaultRowHeight="14.4" x14ac:dyDescent="0.3"/>
  <cols>
    <col min="1" max="5" width="14.109375" style="2" customWidth="1"/>
    <col min="6" max="6" width="20.21875" style="2" customWidth="1"/>
    <col min="7" max="7" width="14.109375" style="2" customWidth="1"/>
    <col min="8" max="8" width="18.88671875" style="2" customWidth="1"/>
    <col min="9" max="9" width="17.5546875" style="2" customWidth="1"/>
    <col min="10" max="10" width="14.109375" style="2" customWidth="1"/>
    <col min="11" max="16384" width="8.88671875" style="2"/>
  </cols>
  <sheetData>
    <row r="1" spans="1:10" ht="15.6" x14ac:dyDescent="0.3">
      <c r="A1" s="43" t="s">
        <v>586</v>
      </c>
      <c r="B1" s="43" t="s">
        <v>587</v>
      </c>
      <c r="C1" s="43" t="s">
        <v>588</v>
      </c>
      <c r="D1" s="43" t="s">
        <v>589</v>
      </c>
      <c r="E1" s="43" t="s">
        <v>590</v>
      </c>
      <c r="F1" s="43" t="s">
        <v>591</v>
      </c>
      <c r="G1" s="43" t="s">
        <v>592</v>
      </c>
      <c r="H1" s="43" t="s">
        <v>593</v>
      </c>
      <c r="I1" s="43" t="s">
        <v>572</v>
      </c>
      <c r="J1" s="43" t="s">
        <v>594</v>
      </c>
    </row>
    <row r="2" spans="1:10" ht="15.6" x14ac:dyDescent="0.3">
      <c r="A2" s="44" t="s">
        <v>3</v>
      </c>
      <c r="B2" s="44" t="s">
        <v>6</v>
      </c>
      <c r="C2" s="44" t="s">
        <v>595</v>
      </c>
      <c r="D2" s="45">
        <v>180</v>
      </c>
      <c r="E2" s="44" t="s">
        <v>1</v>
      </c>
      <c r="F2" s="50">
        <v>2.6858674212631102</v>
      </c>
      <c r="G2" s="44" t="s">
        <v>596</v>
      </c>
      <c r="H2" s="49">
        <f>SPLIT!G14</f>
        <v>290085</v>
      </c>
      <c r="I2" s="44" t="s">
        <v>579</v>
      </c>
      <c r="J2" s="49">
        <f>SPLIT!E32</f>
        <v>14580</v>
      </c>
    </row>
    <row r="3" spans="1:10" ht="15.6" x14ac:dyDescent="0.3">
      <c r="A3" s="44" t="s">
        <v>4</v>
      </c>
      <c r="B3" s="44" t="s">
        <v>7</v>
      </c>
      <c r="C3" s="44" t="s">
        <v>597</v>
      </c>
      <c r="D3" s="45">
        <v>140</v>
      </c>
      <c r="E3" s="44" t="s">
        <v>1</v>
      </c>
      <c r="F3" s="50">
        <v>1.3388655990712699</v>
      </c>
      <c r="G3" s="44" t="s">
        <v>598</v>
      </c>
      <c r="H3" s="49">
        <f>SPLIT!G15</f>
        <v>295563</v>
      </c>
      <c r="I3" s="44" t="s">
        <v>579</v>
      </c>
      <c r="J3" s="49">
        <f>SPLIT!F32</f>
        <v>8505</v>
      </c>
    </row>
    <row r="4" spans="1:10" ht="15.6" x14ac:dyDescent="0.3">
      <c r="A4" s="44" t="s">
        <v>5</v>
      </c>
      <c r="B4" s="44" t="s">
        <v>8</v>
      </c>
      <c r="C4" s="44" t="s">
        <v>599</v>
      </c>
      <c r="D4" s="45">
        <v>264</v>
      </c>
      <c r="E4" s="44" t="s">
        <v>1</v>
      </c>
      <c r="F4" s="50">
        <v>3.77282041733995</v>
      </c>
      <c r="G4" s="44" t="s">
        <v>600</v>
      </c>
      <c r="H4" s="49">
        <f>SPLIT!G16</f>
        <v>294204</v>
      </c>
      <c r="I4" s="44" t="s">
        <v>579</v>
      </c>
      <c r="J4" s="49">
        <f>SPLIT!G32</f>
        <v>20655</v>
      </c>
    </row>
    <row r="5" spans="1:10" ht="15.6" x14ac:dyDescent="0.3">
      <c r="A5" s="44" t="s">
        <v>13</v>
      </c>
      <c r="B5" s="44" t="s">
        <v>9</v>
      </c>
      <c r="C5" s="44" t="s">
        <v>601</v>
      </c>
      <c r="D5" s="45">
        <v>170</v>
      </c>
      <c r="E5" s="44" t="s">
        <v>2</v>
      </c>
      <c r="F5" s="50">
        <v>1.8145004109960801</v>
      </c>
      <c r="G5" s="44" t="s">
        <v>602</v>
      </c>
      <c r="H5" s="49">
        <f>SPLIT!G17</f>
        <v>287719</v>
      </c>
      <c r="I5" s="44" t="s">
        <v>579</v>
      </c>
      <c r="J5" s="49">
        <f>SPLIT!I32</f>
        <v>12150</v>
      </c>
    </row>
    <row r="6" spans="1:10" ht="15.6" x14ac:dyDescent="0.3">
      <c r="A6" s="44" t="s">
        <v>14</v>
      </c>
      <c r="B6" s="44" t="s">
        <v>10</v>
      </c>
      <c r="C6" s="44" t="s">
        <v>603</v>
      </c>
      <c r="D6" s="45">
        <v>170</v>
      </c>
      <c r="E6" s="44" t="s">
        <v>2</v>
      </c>
      <c r="F6" s="50">
        <v>1.59568467624236</v>
      </c>
      <c r="G6" s="44" t="s">
        <v>604</v>
      </c>
      <c r="H6" s="49">
        <f>SPLIT!G18</f>
        <v>297737</v>
      </c>
      <c r="I6" s="44" t="s">
        <v>579</v>
      </c>
      <c r="J6" s="49">
        <f>SPLIT!J32</f>
        <v>12150</v>
      </c>
    </row>
    <row r="7" spans="1:10" ht="15.6" x14ac:dyDescent="0.3">
      <c r="A7" s="44" t="s">
        <v>605</v>
      </c>
      <c r="B7" s="44" t="s">
        <v>11</v>
      </c>
      <c r="C7" s="44" t="s">
        <v>605</v>
      </c>
      <c r="D7" s="45">
        <v>100</v>
      </c>
      <c r="E7" s="44" t="s">
        <v>0</v>
      </c>
      <c r="F7" s="50">
        <v>0.62621627415458903</v>
      </c>
      <c r="G7" s="44" t="s">
        <v>606</v>
      </c>
      <c r="H7" s="49">
        <f>SPLIT!G20</f>
        <v>86400</v>
      </c>
      <c r="I7" s="44" t="s">
        <v>607</v>
      </c>
      <c r="J7" s="19"/>
    </row>
    <row r="8" spans="1:10" ht="15.6" x14ac:dyDescent="0.3">
      <c r="A8" s="44" t="s">
        <v>608</v>
      </c>
      <c r="B8" s="44" t="s">
        <v>12</v>
      </c>
      <c r="C8" s="44" t="s">
        <v>608</v>
      </c>
      <c r="D8" s="45">
        <v>105</v>
      </c>
      <c r="E8" s="44" t="s">
        <v>0</v>
      </c>
      <c r="F8" s="50">
        <v>0.206695942982456</v>
      </c>
      <c r="G8" s="44" t="s">
        <v>609</v>
      </c>
      <c r="H8" s="49">
        <f>SPLIT!G21</f>
        <v>269280</v>
      </c>
      <c r="I8" s="44" t="s">
        <v>607</v>
      </c>
      <c r="J8" s="19"/>
    </row>
    <row r="9" spans="1:10" ht="15.6" x14ac:dyDescent="0.3">
      <c r="A9" s="46" t="s">
        <v>0</v>
      </c>
      <c r="B9" s="46" t="s">
        <v>0</v>
      </c>
      <c r="C9" s="46" t="s">
        <v>0</v>
      </c>
      <c r="D9" s="46" t="s">
        <v>0</v>
      </c>
      <c r="E9" s="46" t="s">
        <v>0</v>
      </c>
      <c r="F9" s="46" t="s">
        <v>0</v>
      </c>
      <c r="G9" s="46" t="s">
        <v>0</v>
      </c>
      <c r="H9" s="49">
        <f>SUM(H2:H8)</f>
        <v>1820988</v>
      </c>
      <c r="I9" s="46" t="s">
        <v>0</v>
      </c>
      <c r="J9" s="49">
        <f>SUM(J2:J8)</f>
        <v>68040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1D47-7B72-4153-9784-67AC09E563D8}">
  <dimension ref="A1:W65"/>
  <sheetViews>
    <sheetView topLeftCell="A39" workbookViewId="0">
      <selection activeCell="L65" sqref="L65"/>
    </sheetView>
  </sheetViews>
  <sheetFormatPr defaultRowHeight="14.4" x14ac:dyDescent="0.3"/>
  <cols>
    <col min="1" max="1" width="14.109375" style="2" customWidth="1"/>
    <col min="2" max="2" width="16.6640625" style="2" customWidth="1"/>
    <col min="3" max="3" width="16.33203125" style="2" customWidth="1"/>
    <col min="4" max="4" width="14.109375" style="2" customWidth="1"/>
    <col min="5" max="5" width="15.6640625" style="2" customWidth="1"/>
    <col min="6" max="6" width="14.109375" style="2" customWidth="1"/>
    <col min="7" max="7" width="21" style="2" customWidth="1"/>
    <col min="8" max="8" width="18.33203125" style="2" bestFit="1" customWidth="1"/>
    <col min="9" max="9" width="15.109375" style="2" customWidth="1"/>
    <col min="10" max="10" width="20" style="2" customWidth="1"/>
    <col min="11" max="11" width="14.109375" style="2" customWidth="1"/>
    <col min="12" max="12" width="18.109375" style="2" customWidth="1"/>
    <col min="13" max="16384" width="8.88671875" style="2"/>
  </cols>
  <sheetData>
    <row r="1" spans="1:23" x14ac:dyDescent="0.3">
      <c r="A1" s="1" t="s">
        <v>587</v>
      </c>
      <c r="B1" s="1" t="s">
        <v>572</v>
      </c>
      <c r="C1" s="1" t="s">
        <v>470</v>
      </c>
      <c r="D1" s="1" t="s">
        <v>574</v>
      </c>
      <c r="E1" s="1" t="s">
        <v>575</v>
      </c>
      <c r="F1" s="1" t="s">
        <v>593</v>
      </c>
      <c r="G1" s="1" t="s">
        <v>471</v>
      </c>
      <c r="H1" s="1" t="s">
        <v>591</v>
      </c>
      <c r="I1" s="1" t="s">
        <v>982</v>
      </c>
      <c r="J1" s="1" t="s">
        <v>983</v>
      </c>
      <c r="K1" s="1" t="s">
        <v>472</v>
      </c>
      <c r="L1" s="1" t="s">
        <v>984</v>
      </c>
    </row>
    <row r="2" spans="1:23" x14ac:dyDescent="0.3">
      <c r="A2" s="3" t="s">
        <v>11</v>
      </c>
      <c r="B2" s="3" t="s">
        <v>607</v>
      </c>
      <c r="C2" s="3" t="s">
        <v>479</v>
      </c>
      <c r="D2" s="3" t="s">
        <v>0</v>
      </c>
      <c r="E2" s="54">
        <v>0</v>
      </c>
      <c r="F2" s="55">
        <f>SUMIF(LineRef_T!$B$2:$B$8,Overhead_ALLOC_T!A2,LineRef_T!$H$2:$H$8)</f>
        <v>86400</v>
      </c>
      <c r="G2" s="3" t="s">
        <v>480</v>
      </c>
      <c r="H2" s="86">
        <f t="shared" ref="H2:H23" si="0">ROUND(L2/F2,8)</f>
        <v>4.2483380000000001E-2</v>
      </c>
      <c r="I2" s="3" t="s">
        <v>985</v>
      </c>
      <c r="J2" s="3" t="s">
        <v>986</v>
      </c>
      <c r="K2" s="3" t="s">
        <v>492</v>
      </c>
      <c r="L2" s="82">
        <f>SUMIF(PRIM_MFG_ALL_T!$F$2:$F$59,Overhead_ALLOC_T!K2,PRIM_MFG_ALL_T!$I$2:$I$59)</f>
        <v>3670.5640000000003</v>
      </c>
    </row>
    <row r="3" spans="1:23" x14ac:dyDescent="0.3">
      <c r="A3" s="3" t="s">
        <v>11</v>
      </c>
      <c r="B3" s="3" t="s">
        <v>607</v>
      </c>
      <c r="C3" s="3" t="s">
        <v>486</v>
      </c>
      <c r="D3" s="3" t="s">
        <v>0</v>
      </c>
      <c r="E3" s="54">
        <v>0</v>
      </c>
      <c r="F3" s="55">
        <f>SUMIF(LineRef_T!$B$2:$B$8,Overhead_ALLOC_T!A3,LineRef_T!$H$2:$H$8)</f>
        <v>86400</v>
      </c>
      <c r="G3" s="3" t="s">
        <v>83</v>
      </c>
      <c r="H3" s="86">
        <f t="shared" si="0"/>
        <v>8.3326150000000002E-2</v>
      </c>
      <c r="I3" s="3" t="s">
        <v>985</v>
      </c>
      <c r="J3" s="3" t="s">
        <v>987</v>
      </c>
      <c r="K3" s="3" t="s">
        <v>487</v>
      </c>
      <c r="L3" s="82">
        <f>SUMIF(PRIM_MFG_ALL_T!$F$2:$F$59,Overhead_ALLOC_T!K3,PRIM_MFG_ALL_T!$I$2:$I$59)</f>
        <v>7199.3789999999999</v>
      </c>
    </row>
    <row r="4" spans="1:23" x14ac:dyDescent="0.3">
      <c r="A4" s="3" t="s">
        <v>11</v>
      </c>
      <c r="B4" s="3" t="s">
        <v>607</v>
      </c>
      <c r="C4" s="3" t="s">
        <v>476</v>
      </c>
      <c r="D4" s="3" t="s">
        <v>0</v>
      </c>
      <c r="E4" s="54">
        <v>0</v>
      </c>
      <c r="F4" s="55">
        <f>SUMIF(LineRef_T!$B$2:$B$8,Overhead_ALLOC_T!A4,LineRef_T!$H$2:$H$8)</f>
        <v>86400</v>
      </c>
      <c r="G4" s="3" t="s">
        <v>477</v>
      </c>
      <c r="H4" s="86">
        <f t="shared" si="0"/>
        <v>0.37667589000000001</v>
      </c>
      <c r="I4" s="3" t="s">
        <v>985</v>
      </c>
      <c r="J4" s="3" t="s">
        <v>988</v>
      </c>
      <c r="K4" s="3" t="s">
        <v>488</v>
      </c>
      <c r="L4" s="82">
        <f>SUMIF(PRIM_MFG_ALL_T!$F$2:$F$59,Overhead_ALLOC_T!K4,PRIM_MFG_ALL_T!$I$2:$I$59)</f>
        <v>32544.797000000002</v>
      </c>
    </row>
    <row r="5" spans="1:23" x14ac:dyDescent="0.3">
      <c r="A5" s="3" t="s">
        <v>11</v>
      </c>
      <c r="B5" s="3" t="s">
        <v>607</v>
      </c>
      <c r="C5" s="3" t="s">
        <v>495</v>
      </c>
      <c r="D5" s="3" t="s">
        <v>0</v>
      </c>
      <c r="E5" s="54">
        <v>0</v>
      </c>
      <c r="F5" s="55">
        <f>SUMIF(LineRef_T!$B$2:$B$8,Overhead_ALLOC_T!A5,LineRef_T!$H$2:$H$8)</f>
        <v>86400</v>
      </c>
      <c r="G5" s="3" t="s">
        <v>496</v>
      </c>
      <c r="H5" s="86">
        <f t="shared" si="0"/>
        <v>8.5618799999999991E-3</v>
      </c>
      <c r="I5" s="3" t="s">
        <v>985</v>
      </c>
      <c r="J5" s="3" t="s">
        <v>989</v>
      </c>
      <c r="K5" s="3" t="s">
        <v>497</v>
      </c>
      <c r="L5" s="82">
        <f>SUMIF(PRIM_MFG_ALL_T!$F$2:$F$59,Overhead_ALLOC_T!K5,PRIM_MFG_ALL_T!$I$2:$I$59)</f>
        <v>739.74599999999998</v>
      </c>
    </row>
    <row r="6" spans="1:23" x14ac:dyDescent="0.3">
      <c r="A6" s="3" t="s">
        <v>11</v>
      </c>
      <c r="B6" s="3" t="s">
        <v>607</v>
      </c>
      <c r="C6" s="3" t="s">
        <v>498</v>
      </c>
      <c r="D6" s="3" t="s">
        <v>0</v>
      </c>
      <c r="E6" s="54">
        <v>0</v>
      </c>
      <c r="F6" s="55">
        <f>SUMIF(LineRef_T!$B$2:$B$8,Overhead_ALLOC_T!A6,LineRef_T!$H$2:$H$8)</f>
        <v>86400</v>
      </c>
      <c r="G6" s="3" t="s">
        <v>23</v>
      </c>
      <c r="H6" s="86">
        <f t="shared" si="0"/>
        <v>1.7874999999999999E-2</v>
      </c>
      <c r="I6" s="3" t="s">
        <v>985</v>
      </c>
      <c r="J6" s="3" t="s">
        <v>990</v>
      </c>
      <c r="K6" s="3" t="s">
        <v>499</v>
      </c>
      <c r="L6" s="82">
        <f>SUMIF(PRIM_MFG_ALL_T!$F$2:$F$59,Overhead_ALLOC_T!K6,PRIM_MFG_ALL_T!$I$2:$I$59)</f>
        <v>1544.4</v>
      </c>
    </row>
    <row r="7" spans="1:23" x14ac:dyDescent="0.3">
      <c r="A7" s="3" t="s">
        <v>11</v>
      </c>
      <c r="B7" s="3" t="s">
        <v>607</v>
      </c>
      <c r="C7" s="3" t="s">
        <v>482</v>
      </c>
      <c r="D7" s="3" t="s">
        <v>0</v>
      </c>
      <c r="E7" s="54">
        <v>0</v>
      </c>
      <c r="F7" s="55">
        <f>SUMIF(LineRef_T!$B$2:$B$8,Overhead_ALLOC_T!A7,LineRef_T!$H$2:$H$8)</f>
        <v>86400</v>
      </c>
      <c r="G7" s="3" t="s">
        <v>483</v>
      </c>
      <c r="H7" s="86">
        <f t="shared" si="0"/>
        <v>1.5699830000000001E-2</v>
      </c>
      <c r="I7" s="3" t="s">
        <v>985</v>
      </c>
      <c r="J7" s="3" t="s">
        <v>991</v>
      </c>
      <c r="K7" s="3" t="s">
        <v>493</v>
      </c>
      <c r="L7" s="82">
        <f>SUMIF(PRIM_MFG_ALL_T!$F$2:$F$59,Overhead_ALLOC_T!K7,PRIM_MFG_ALL_T!$I$2:$I$59)</f>
        <v>1356.4650000000001</v>
      </c>
    </row>
    <row r="8" spans="1:23" x14ac:dyDescent="0.3">
      <c r="A8" s="3" t="s">
        <v>12</v>
      </c>
      <c r="B8" s="3" t="s">
        <v>607</v>
      </c>
      <c r="C8" s="3" t="s">
        <v>479</v>
      </c>
      <c r="D8" s="3" t="s">
        <v>0</v>
      </c>
      <c r="E8" s="54">
        <v>0</v>
      </c>
      <c r="F8" s="55">
        <f>SUMIF(LineRef_T!$B$2:$B$8,Overhead_ALLOC_T!A8,LineRef_T!$H$2:$H$8)</f>
        <v>269280</v>
      </c>
      <c r="G8" s="3" t="s">
        <v>480</v>
      </c>
      <c r="H8" s="86">
        <f t="shared" si="0"/>
        <v>1.421593E-2</v>
      </c>
      <c r="I8" s="3" t="s">
        <v>992</v>
      </c>
      <c r="J8" s="3" t="s">
        <v>993</v>
      </c>
      <c r="K8" s="3" t="s">
        <v>490</v>
      </c>
      <c r="L8" s="82">
        <f>SUMIF(PRIM_MFG_ALL_T!$F$2:$F$59,Overhead_ALLOC_T!K8,PRIM_MFG_ALL_T!$I$2:$I$59)</f>
        <v>3828.0650000000005</v>
      </c>
    </row>
    <row r="9" spans="1:23" x14ac:dyDescent="0.3">
      <c r="A9" s="3" t="s">
        <v>12</v>
      </c>
      <c r="B9" s="3" t="s">
        <v>607</v>
      </c>
      <c r="C9" s="3" t="s">
        <v>486</v>
      </c>
      <c r="D9" s="3" t="s">
        <v>0</v>
      </c>
      <c r="E9" s="54">
        <v>0</v>
      </c>
      <c r="F9" s="55">
        <f>SUMIF(LineRef_T!$B$2:$B$8,Overhead_ALLOC_T!A9,LineRef_T!$H$2:$H$8)</f>
        <v>269280</v>
      </c>
      <c r="G9" s="3" t="s">
        <v>83</v>
      </c>
      <c r="H9" s="86">
        <f t="shared" si="0"/>
        <v>3.8515479999999998E-2</v>
      </c>
      <c r="I9" s="3" t="s">
        <v>992</v>
      </c>
      <c r="J9" s="3" t="s">
        <v>994</v>
      </c>
      <c r="K9" s="3" t="s">
        <v>491</v>
      </c>
      <c r="L9" s="82">
        <f>SUMIF(PRIM_MFG_ALL_T!$F$2:$F$59,Overhead_ALLOC_T!K9,PRIM_MFG_ALL_T!$I$2:$I$59)</f>
        <v>10371.448</v>
      </c>
    </row>
    <row r="10" spans="1:23" x14ac:dyDescent="0.3">
      <c r="A10" s="3" t="s">
        <v>12</v>
      </c>
      <c r="B10" s="3" t="s">
        <v>607</v>
      </c>
      <c r="C10" s="3" t="s">
        <v>476</v>
      </c>
      <c r="D10" s="3" t="s">
        <v>0</v>
      </c>
      <c r="E10" s="54">
        <v>0</v>
      </c>
      <c r="F10" s="55">
        <f>SUMIF(LineRef_T!$B$2:$B$8,Overhead_ALLOC_T!A10,LineRef_T!$H$2:$H$8)</f>
        <v>269280</v>
      </c>
      <c r="G10" s="3" t="s">
        <v>477</v>
      </c>
      <c r="H10" s="86">
        <f t="shared" si="0"/>
        <v>0.11892219</v>
      </c>
      <c r="I10" s="3" t="s">
        <v>992</v>
      </c>
      <c r="J10" s="3" t="s">
        <v>995</v>
      </c>
      <c r="K10" s="3" t="s">
        <v>933</v>
      </c>
      <c r="L10" s="82">
        <f>SUMIF(PRIM_MFG_ALL_T!$F$2:$F$59,Overhead_ALLOC_T!K10,PRIM_MFG_ALL_T!$I$2:$I$59)</f>
        <v>32023.367000000002</v>
      </c>
    </row>
    <row r="11" spans="1:23" x14ac:dyDescent="0.3">
      <c r="A11" s="3" t="s">
        <v>12</v>
      </c>
      <c r="B11" s="3" t="s">
        <v>607</v>
      </c>
      <c r="C11" s="3" t="s">
        <v>495</v>
      </c>
      <c r="D11" s="3" t="s">
        <v>0</v>
      </c>
      <c r="E11" s="54">
        <v>0</v>
      </c>
      <c r="F11" s="55">
        <f>SUMIF(LineRef_T!$B$2:$B$8,Overhead_ALLOC_T!A11,LineRef_T!$H$2:$H$8)</f>
        <v>269280</v>
      </c>
      <c r="G11" s="3" t="s">
        <v>496</v>
      </c>
      <c r="H11" s="86">
        <f t="shared" si="0"/>
        <v>1.284281E-2</v>
      </c>
      <c r="I11" s="3" t="s">
        <v>992</v>
      </c>
      <c r="J11" s="3" t="s">
        <v>996</v>
      </c>
      <c r="K11" s="3" t="s">
        <v>500</v>
      </c>
      <c r="L11" s="82">
        <f>SUMIF(PRIM_MFG_ALL_T!$F$2:$F$59,Overhead_ALLOC_T!K11,PRIM_MFG_ALL_T!$I$2:$I$59)</f>
        <v>3458.3130000000001</v>
      </c>
    </row>
    <row r="12" spans="1:23" x14ac:dyDescent="0.3">
      <c r="A12" s="3" t="s">
        <v>12</v>
      </c>
      <c r="B12" s="3" t="s">
        <v>607</v>
      </c>
      <c r="C12" s="3" t="s">
        <v>498</v>
      </c>
      <c r="D12" s="3" t="s">
        <v>0</v>
      </c>
      <c r="E12" s="54">
        <v>0</v>
      </c>
      <c r="F12" s="55">
        <f>SUMIF(LineRef_T!$B$2:$B$8,Overhead_ALLOC_T!A12,LineRef_T!$H$2:$H$8)</f>
        <v>269280</v>
      </c>
      <c r="G12" s="3" t="s">
        <v>23</v>
      </c>
      <c r="H12" s="86">
        <f t="shared" si="0"/>
        <v>2.145E-2</v>
      </c>
      <c r="I12" s="3" t="s">
        <v>992</v>
      </c>
      <c r="J12" s="3" t="s">
        <v>997</v>
      </c>
      <c r="K12" s="3" t="s">
        <v>501</v>
      </c>
      <c r="L12" s="82">
        <f>SUMIF(PRIM_MFG_ALL_T!$F$2:$F$59,Overhead_ALLOC_T!K12,PRIM_MFG_ALL_T!$I$2:$I$59)</f>
        <v>5776.0559999999996</v>
      </c>
    </row>
    <row r="13" spans="1:23" x14ac:dyDescent="0.3">
      <c r="A13" s="3" t="s">
        <v>12</v>
      </c>
      <c r="B13" s="3" t="s">
        <v>607</v>
      </c>
      <c r="C13" s="3" t="s">
        <v>482</v>
      </c>
      <c r="D13" s="3" t="s">
        <v>0</v>
      </c>
      <c r="E13" s="54">
        <v>0</v>
      </c>
      <c r="F13" s="55">
        <f>SUMIF(LineRef_T!$B$2:$B$8,Overhead_ALLOC_T!A13,LineRef_T!$H$2:$H$8)</f>
        <v>269280</v>
      </c>
      <c r="G13" s="3" t="s">
        <v>483</v>
      </c>
      <c r="H13" s="86">
        <f t="shared" si="0"/>
        <v>5.9472099999999996E-3</v>
      </c>
      <c r="I13" s="3" t="s">
        <v>992</v>
      </c>
      <c r="J13" s="3" t="s">
        <v>998</v>
      </c>
      <c r="K13" s="3" t="s">
        <v>494</v>
      </c>
      <c r="L13" s="82">
        <f>SUMIF(PRIM_MFG_ALL_T!$F$2:$F$59,Overhead_ALLOC_T!K13,PRIM_MFG_ALL_T!$I$2:$I$59)</f>
        <v>1601.4650000000001</v>
      </c>
    </row>
    <row r="14" spans="1:23" x14ac:dyDescent="0.3">
      <c r="A14" s="76" t="s">
        <v>999</v>
      </c>
      <c r="B14" s="76" t="s">
        <v>1000</v>
      </c>
      <c r="C14" s="76" t="s">
        <v>1001</v>
      </c>
      <c r="D14" s="76" t="s">
        <v>0</v>
      </c>
      <c r="E14" s="77">
        <v>0</v>
      </c>
      <c r="F14" s="78">
        <f>SUM(LineRef_T!H2:H6)</f>
        <v>1465308</v>
      </c>
      <c r="G14" s="76" t="s">
        <v>1002</v>
      </c>
      <c r="H14" s="86">
        <f t="shared" si="0"/>
        <v>0.15033502000000001</v>
      </c>
      <c r="I14" s="76" t="s">
        <v>1003</v>
      </c>
      <c r="J14" s="76" t="s">
        <v>1004</v>
      </c>
      <c r="K14" s="76" t="s">
        <v>1005</v>
      </c>
      <c r="L14" s="81">
        <f>OH_AUG22_STEP1!J19</f>
        <v>220287.109</v>
      </c>
      <c r="M14" s="79"/>
      <c r="N14" s="79"/>
      <c r="O14" s="79"/>
      <c r="P14" s="79"/>
      <c r="Q14" s="79"/>
      <c r="R14" s="79"/>
      <c r="S14" s="79"/>
      <c r="T14" s="80"/>
      <c r="U14" s="80"/>
      <c r="V14" s="80"/>
      <c r="W14" s="80"/>
    </row>
    <row r="15" spans="1:23" x14ac:dyDescent="0.3">
      <c r="A15" s="76" t="s">
        <v>999</v>
      </c>
      <c r="B15" s="76" t="s">
        <v>1000</v>
      </c>
      <c r="C15" s="76" t="s">
        <v>1006</v>
      </c>
      <c r="D15" s="76" t="s">
        <v>0</v>
      </c>
      <c r="E15" s="77">
        <v>0</v>
      </c>
      <c r="F15" s="78">
        <f>F14</f>
        <v>1465308</v>
      </c>
      <c r="G15" s="76" t="s">
        <v>1007</v>
      </c>
      <c r="H15" s="86">
        <f t="shared" si="0"/>
        <v>1.4099489999999999E-2</v>
      </c>
      <c r="I15" s="76" t="s">
        <v>1003</v>
      </c>
      <c r="J15" s="76" t="s">
        <v>1008</v>
      </c>
      <c r="K15" s="76" t="s">
        <v>1009</v>
      </c>
      <c r="L15" s="81">
        <f>OH_AUG22_STEP1!J18</f>
        <v>20660.098999999998</v>
      </c>
      <c r="M15" s="79"/>
      <c r="N15" s="79"/>
      <c r="O15" s="79"/>
      <c r="P15" s="79"/>
      <c r="Q15" s="79"/>
      <c r="R15" s="79"/>
      <c r="S15" s="79"/>
      <c r="T15" s="80"/>
      <c r="U15" s="80"/>
      <c r="V15" s="80"/>
      <c r="W15" s="80"/>
    </row>
    <row r="16" spans="1:23" x14ac:dyDescent="0.3">
      <c r="A16" s="76" t="s">
        <v>999</v>
      </c>
      <c r="B16" s="76" t="s">
        <v>1000</v>
      </c>
      <c r="C16" s="76" t="s">
        <v>1010</v>
      </c>
      <c r="D16" s="76" t="s">
        <v>0</v>
      </c>
      <c r="E16" s="77">
        <v>0</v>
      </c>
      <c r="F16" s="78">
        <f>F15</f>
        <v>1465308</v>
      </c>
      <c r="G16" s="76" t="s">
        <v>1011</v>
      </c>
      <c r="H16" s="86">
        <f t="shared" si="0"/>
        <v>1.5702580000000001E-2</v>
      </c>
      <c r="I16" s="76" t="s">
        <v>1003</v>
      </c>
      <c r="J16" s="76" t="s">
        <v>1012</v>
      </c>
      <c r="K16" s="76" t="s">
        <v>1013</v>
      </c>
      <c r="L16" s="81">
        <f>OH_AUG22_STEP1!J21</f>
        <v>23009.116999999998</v>
      </c>
      <c r="M16" s="79"/>
      <c r="N16" s="79"/>
      <c r="O16" s="79"/>
      <c r="P16" s="79"/>
      <c r="Q16" s="79"/>
      <c r="R16" s="79"/>
      <c r="S16" s="79"/>
      <c r="T16" s="80"/>
      <c r="U16" s="80"/>
      <c r="V16" s="80"/>
      <c r="W16" s="80"/>
    </row>
    <row r="17" spans="1:23" x14ac:dyDescent="0.3">
      <c r="A17" s="76" t="s">
        <v>999</v>
      </c>
      <c r="B17" s="76" t="s">
        <v>1000</v>
      </c>
      <c r="C17" s="76" t="s">
        <v>1014</v>
      </c>
      <c r="D17" s="76" t="s">
        <v>0</v>
      </c>
      <c r="E17" s="77">
        <v>0</v>
      </c>
      <c r="F17" s="78">
        <f>F16</f>
        <v>1465308</v>
      </c>
      <c r="G17" s="76" t="s">
        <v>107</v>
      </c>
      <c r="H17" s="86">
        <f t="shared" si="0"/>
        <v>0.27657097000000003</v>
      </c>
      <c r="I17" s="76" t="s">
        <v>1003</v>
      </c>
      <c r="J17" s="76" t="s">
        <v>1015</v>
      </c>
      <c r="K17" s="76" t="s">
        <v>1016</v>
      </c>
      <c r="L17" s="81">
        <f>OH_AUG22_STEP1!J20</f>
        <v>405261.65700000001</v>
      </c>
      <c r="M17" s="79"/>
      <c r="N17" s="79"/>
      <c r="O17" s="79"/>
      <c r="P17" s="79"/>
      <c r="Q17" s="79"/>
      <c r="R17" s="79"/>
      <c r="S17" s="79"/>
      <c r="T17" s="80"/>
      <c r="U17" s="80"/>
      <c r="V17" s="80"/>
      <c r="W17" s="80"/>
    </row>
    <row r="18" spans="1:23" x14ac:dyDescent="0.3">
      <c r="A18" s="76" t="s">
        <v>999</v>
      </c>
      <c r="B18" s="76" t="s">
        <v>1017</v>
      </c>
      <c r="C18" s="76" t="s">
        <v>1018</v>
      </c>
      <c r="D18" s="76" t="s">
        <v>0</v>
      </c>
      <c r="E18" s="77">
        <v>0</v>
      </c>
      <c r="F18" s="78">
        <f>F17</f>
        <v>1465308</v>
      </c>
      <c r="G18" s="76" t="s">
        <v>1019</v>
      </c>
      <c r="H18" s="86">
        <f t="shared" si="0"/>
        <v>6.5956399999999998E-2</v>
      </c>
      <c r="I18" s="76" t="s">
        <v>1020</v>
      </c>
      <c r="J18" s="76" t="s">
        <v>1021</v>
      </c>
      <c r="K18" s="76" t="s">
        <v>1022</v>
      </c>
      <c r="L18" s="81">
        <f>OH_AUG22_STEP1!J22</f>
        <v>96646.442999999999</v>
      </c>
      <c r="M18" s="79"/>
      <c r="N18" s="79"/>
      <c r="O18" s="79"/>
      <c r="P18" s="79"/>
      <c r="Q18" s="79"/>
      <c r="R18" s="79"/>
      <c r="S18" s="79"/>
      <c r="T18" s="80"/>
      <c r="U18" s="80"/>
      <c r="V18" s="80"/>
      <c r="W18" s="80"/>
    </row>
    <row r="19" spans="1:23" x14ac:dyDescent="0.3">
      <c r="A19" s="76" t="s">
        <v>999</v>
      </c>
      <c r="B19" s="76" t="s">
        <v>1017</v>
      </c>
      <c r="C19" s="76" t="s">
        <v>1023</v>
      </c>
      <c r="D19" s="76" t="s">
        <v>0</v>
      </c>
      <c r="E19" s="77">
        <v>0</v>
      </c>
      <c r="F19" s="78">
        <f>F18</f>
        <v>1465308</v>
      </c>
      <c r="G19" s="76" t="s">
        <v>1024</v>
      </c>
      <c r="H19" s="86">
        <f t="shared" si="0"/>
        <v>7.8526219999999994E-2</v>
      </c>
      <c r="I19" s="76" t="s">
        <v>1020</v>
      </c>
      <c r="J19" s="76" t="s">
        <v>1025</v>
      </c>
      <c r="K19" s="76" t="s">
        <v>1026</v>
      </c>
      <c r="L19" s="81">
        <f>OH_AUG22_STEP1!J23</f>
        <v>115065.094</v>
      </c>
      <c r="M19" s="79"/>
      <c r="N19" s="79"/>
      <c r="O19" s="79"/>
      <c r="P19" s="79"/>
      <c r="Q19" s="79"/>
      <c r="R19" s="79"/>
      <c r="S19" s="79"/>
      <c r="T19" s="80"/>
      <c r="U19" s="80"/>
      <c r="V19" s="80"/>
      <c r="W19" s="80"/>
    </row>
    <row r="20" spans="1:23" x14ac:dyDescent="0.3">
      <c r="A20" s="3" t="s">
        <v>6</v>
      </c>
      <c r="B20" s="3" t="s">
        <v>579</v>
      </c>
      <c r="C20" s="3" t="s">
        <v>479</v>
      </c>
      <c r="D20" s="3" t="s">
        <v>580</v>
      </c>
      <c r="E20" s="54">
        <v>0.28099595999999999</v>
      </c>
      <c r="F20" s="55">
        <f>SUMIF(LineRef_T!$B$2:$B$8,Overhead_ALLOC_T!A20,LineRef_T!$H$2:$H$8)</f>
        <v>290085</v>
      </c>
      <c r="G20" s="3" t="s">
        <v>480</v>
      </c>
      <c r="H20" s="86">
        <f t="shared" si="0"/>
        <v>0.30037285000000002</v>
      </c>
      <c r="I20" s="3" t="s">
        <v>1027</v>
      </c>
      <c r="J20" s="3" t="s">
        <v>1028</v>
      </c>
      <c r="K20" s="3" t="s">
        <v>511</v>
      </c>
      <c r="L20" s="82">
        <f>SUMIF(PRIM_MFG_ALL_T!$F$2:$F$59,Overhead_ALLOC_T!K20,PRIM_MFG_ALL_T!$I$2:$I$59)</f>
        <v>87133.657000000007</v>
      </c>
    </row>
    <row r="21" spans="1:23" x14ac:dyDescent="0.3">
      <c r="A21" s="3" t="s">
        <v>6</v>
      </c>
      <c r="B21" s="3" t="s">
        <v>579</v>
      </c>
      <c r="C21" s="3" t="s">
        <v>486</v>
      </c>
      <c r="D21" s="3" t="s">
        <v>580</v>
      </c>
      <c r="E21" s="54">
        <v>0.24426079000000001</v>
      </c>
      <c r="F21" s="55">
        <f>SUMIF(LineRef_T!$B$2:$B$8,Overhead_ALLOC_T!A21,LineRef_T!$H$2:$H$8)</f>
        <v>290085</v>
      </c>
      <c r="G21" s="3" t="s">
        <v>83</v>
      </c>
      <c r="H21" s="86">
        <f t="shared" si="0"/>
        <v>0.38911750000000001</v>
      </c>
      <c r="I21" s="3" t="s">
        <v>1027</v>
      </c>
      <c r="J21" s="3" t="s">
        <v>1029</v>
      </c>
      <c r="K21" s="3" t="s">
        <v>520</v>
      </c>
      <c r="L21" s="82">
        <f>SUMIF(PRIM_MFG_ALL_T!$F$2:$F$59,Overhead_ALLOC_T!K21,PRIM_MFG_ALL_T!$I$2:$I$59)</f>
        <v>112877.15</v>
      </c>
    </row>
    <row r="22" spans="1:23" x14ac:dyDescent="0.3">
      <c r="A22" s="3" t="s">
        <v>6</v>
      </c>
      <c r="B22" s="3" t="s">
        <v>579</v>
      </c>
      <c r="C22" s="3" t="s">
        <v>476</v>
      </c>
      <c r="D22" s="3" t="s">
        <v>580</v>
      </c>
      <c r="E22" s="54">
        <v>0.22666375999999999</v>
      </c>
      <c r="F22" s="55">
        <f>SUMIF(LineRef_T!$B$2:$B$8,Overhead_ALLOC_T!A22,LineRef_T!$H$2:$H$8)</f>
        <v>290085</v>
      </c>
      <c r="G22" s="3" t="s">
        <v>477</v>
      </c>
      <c r="H22" s="86">
        <f t="shared" si="0"/>
        <v>0.95738268999999998</v>
      </c>
      <c r="I22" s="3" t="s">
        <v>1027</v>
      </c>
      <c r="J22" s="3" t="s">
        <v>1030</v>
      </c>
      <c r="K22" s="3" t="s">
        <v>934</v>
      </c>
      <c r="L22" s="82">
        <f>SUMIF(PRIM_MFG_ALL_T!$F$2:$F$59,Overhead_ALLOC_T!K22,PRIM_MFG_ALL_T!$I$2:$I$59)</f>
        <v>277722.359</v>
      </c>
    </row>
    <row r="23" spans="1:23" x14ac:dyDescent="0.3">
      <c r="A23" s="3" t="s">
        <v>6</v>
      </c>
      <c r="B23" s="3" t="s">
        <v>579</v>
      </c>
      <c r="C23" s="3" t="s">
        <v>536</v>
      </c>
      <c r="D23" s="3" t="s">
        <v>582</v>
      </c>
      <c r="E23" s="54">
        <v>24</v>
      </c>
      <c r="F23" s="55">
        <f>SUMIF(LineRef_T!$B$2:$B$8,Overhead_ALLOC_T!A23,LineRef_T!$H$2:$H$8)</f>
        <v>290085</v>
      </c>
      <c r="G23" s="3" t="s">
        <v>537</v>
      </c>
      <c r="H23" s="86">
        <f t="shared" si="0"/>
        <v>0.42701418000000002</v>
      </c>
      <c r="I23" s="3" t="s">
        <v>1027</v>
      </c>
      <c r="J23" s="3" t="s">
        <v>1031</v>
      </c>
      <c r="K23" s="3" t="s">
        <v>935</v>
      </c>
      <c r="L23" s="82">
        <f>SUMIF(PRIM_MFG_ALL_T!$F$2:$F$59,Overhead_ALLOC_T!K23,PRIM_MFG_ALL_T!$I$2:$I$59)</f>
        <v>123870.408</v>
      </c>
    </row>
    <row r="24" spans="1:23" x14ac:dyDescent="0.3">
      <c r="A24" s="3" t="s">
        <v>6</v>
      </c>
      <c r="B24" s="90" t="s">
        <v>583</v>
      </c>
      <c r="C24" s="90" t="s">
        <v>495</v>
      </c>
      <c r="D24" s="90" t="s">
        <v>584</v>
      </c>
      <c r="E24" s="91">
        <v>14580</v>
      </c>
      <c r="F24" s="92">
        <f>SUMIF(LineRef_T!$B$2:$B$8,Overhead_ALLOC_T!A24,LineRef_T!$H$2:$H$8)</f>
        <v>290085</v>
      </c>
      <c r="G24" s="90" t="s">
        <v>496</v>
      </c>
      <c r="H24" s="92">
        <v>3.3810246913580202</v>
      </c>
      <c r="I24" s="3" t="s">
        <v>1032</v>
      </c>
      <c r="J24" s="3" t="s">
        <v>1033</v>
      </c>
      <c r="K24" s="3" t="s">
        <v>936</v>
      </c>
      <c r="L24" s="82">
        <f>SUMIF(PRIM_MFG_ALL_T!$F$2:$F$59,Overhead_ALLOC_T!K24,PRIM_MFG_ALL_T!$I$2:$I$59)</f>
        <v>49295.34</v>
      </c>
    </row>
    <row r="25" spans="1:23" x14ac:dyDescent="0.3">
      <c r="A25" s="3" t="s">
        <v>6</v>
      </c>
      <c r="B25" s="3" t="s">
        <v>579</v>
      </c>
      <c r="C25" s="3" t="s">
        <v>498</v>
      </c>
      <c r="D25" s="3" t="s">
        <v>582</v>
      </c>
      <c r="E25" s="54">
        <v>24</v>
      </c>
      <c r="F25" s="55">
        <f>SUMIF(LineRef_T!$B$2:$B$8,Overhead_ALLOC_T!A25,LineRef_T!$H$2:$H$8)</f>
        <v>290085</v>
      </c>
      <c r="G25" s="3" t="s">
        <v>23</v>
      </c>
      <c r="H25" s="55">
        <v>0.527065928951859</v>
      </c>
      <c r="I25" s="3" t="s">
        <v>1027</v>
      </c>
      <c r="J25" s="3" t="s">
        <v>1034</v>
      </c>
      <c r="K25" s="3" t="s">
        <v>937</v>
      </c>
      <c r="L25" s="82">
        <f>SUMIF(PRIM_MFG_ALL_T!$F$2:$F$59,Overhead_ALLOC_T!K25,PRIM_MFG_ALL_T!$I$2:$I$59)</f>
        <v>152893.92000000001</v>
      </c>
    </row>
    <row r="26" spans="1:23" x14ac:dyDescent="0.3">
      <c r="A26" s="3" t="s">
        <v>6</v>
      </c>
      <c r="B26" s="3" t="s">
        <v>579</v>
      </c>
      <c r="C26" s="3" t="s">
        <v>530</v>
      </c>
      <c r="D26" s="3" t="s">
        <v>581</v>
      </c>
      <c r="E26" s="54">
        <v>1</v>
      </c>
      <c r="F26" s="55">
        <f>SUMIF(LineRef_T!$B$2:$B$8,Overhead_ALLOC_T!A26,LineRef_T!$H$2:$H$8)</f>
        <v>290085</v>
      </c>
      <c r="G26" s="3" t="s">
        <v>86</v>
      </c>
      <c r="H26" s="55">
        <v>5.3084430425564898E-2</v>
      </c>
      <c r="I26" s="3" t="s">
        <v>1027</v>
      </c>
      <c r="J26" s="3" t="s">
        <v>1035</v>
      </c>
      <c r="K26" s="3" t="s">
        <v>938</v>
      </c>
      <c r="L26" s="82">
        <f>SUMIF(PRIM_MFG_ALL_T!$F$2:$F$59,Overhead_ALLOC_T!K26,PRIM_MFG_ALL_T!$I$2:$I$59)</f>
        <v>15398.996999999999</v>
      </c>
    </row>
    <row r="27" spans="1:23" x14ac:dyDescent="0.3">
      <c r="A27" s="3" t="s">
        <v>6</v>
      </c>
      <c r="B27" s="3" t="s">
        <v>579</v>
      </c>
      <c r="C27" s="3" t="s">
        <v>482</v>
      </c>
      <c r="D27" s="3" t="s">
        <v>580</v>
      </c>
      <c r="E27" s="54">
        <v>0.23116359</v>
      </c>
      <c r="F27" s="55">
        <f>SUMIF(LineRef_T!$B$2:$B$8,Overhead_ALLOC_T!A27,LineRef_T!$H$2:$H$8)</f>
        <v>290085</v>
      </c>
      <c r="G27" s="3" t="s">
        <v>483</v>
      </c>
      <c r="H27" s="55">
        <v>3.9607380729192898E-2</v>
      </c>
      <c r="I27" s="3" t="s">
        <v>1027</v>
      </c>
      <c r="J27" s="3" t="s">
        <v>1036</v>
      </c>
      <c r="K27" s="3" t="s">
        <v>541</v>
      </c>
      <c r="L27" s="82">
        <f>SUMIF(PRIM_MFG_ALL_T!$F$2:$F$59,Overhead_ALLOC_T!K27,PRIM_MFG_ALL_T!$I$2:$I$59)</f>
        <v>11489.507000000001</v>
      </c>
    </row>
    <row r="28" spans="1:23" x14ac:dyDescent="0.3">
      <c r="A28" s="3" t="s">
        <v>6</v>
      </c>
      <c r="B28" s="90" t="s">
        <v>583</v>
      </c>
      <c r="C28" s="90" t="s">
        <v>533</v>
      </c>
      <c r="D28" s="90" t="s">
        <v>584</v>
      </c>
      <c r="E28" s="91">
        <v>14580</v>
      </c>
      <c r="F28" s="92">
        <f>SUMIF(LineRef_T!$B$2:$B$8,Overhead_ALLOC_T!A28,LineRef_T!$H$2:$H$8)</f>
        <v>290085</v>
      </c>
      <c r="G28" s="90" t="s">
        <v>95</v>
      </c>
      <c r="H28" s="92">
        <v>0.73974897119341598</v>
      </c>
      <c r="I28" s="3" t="s">
        <v>1032</v>
      </c>
      <c r="J28" s="3" t="s">
        <v>1037</v>
      </c>
      <c r="K28" s="3" t="s">
        <v>939</v>
      </c>
      <c r="L28" s="82">
        <f>SUMIF(PRIM_MFG_ALL_T!$F$2:$F$59,Overhead_ALLOC_T!K28,PRIM_MFG_ALL_T!$I$2:$I$59)</f>
        <v>10785.54</v>
      </c>
    </row>
    <row r="29" spans="1:23" x14ac:dyDescent="0.3">
      <c r="A29" s="3" t="s">
        <v>7</v>
      </c>
      <c r="B29" s="3" t="s">
        <v>579</v>
      </c>
      <c r="C29" s="3" t="s">
        <v>479</v>
      </c>
      <c r="D29" s="3" t="s">
        <v>580</v>
      </c>
      <c r="E29" s="54">
        <v>0.13466945</v>
      </c>
      <c r="F29" s="55">
        <f>SUMIF(LineRef_T!$B$2:$B$8,Overhead_ALLOC_T!A29,LineRef_T!$H$2:$H$8)</f>
        <v>295563</v>
      </c>
      <c r="G29" s="3" t="s">
        <v>480</v>
      </c>
      <c r="H29" s="55">
        <v>0.14128787050269101</v>
      </c>
      <c r="I29" s="3" t="s">
        <v>1038</v>
      </c>
      <c r="J29" s="3" t="s">
        <v>1039</v>
      </c>
      <c r="K29" s="3" t="s">
        <v>513</v>
      </c>
      <c r="L29" s="82">
        <f>SUMIF(PRIM_MFG_ALL_T!$F$2:$F$59,Overhead_ALLOC_T!K29,PRIM_MFG_ALL_T!$I$2:$I$59)</f>
        <v>41759.467999999993</v>
      </c>
    </row>
    <row r="30" spans="1:23" x14ac:dyDescent="0.3">
      <c r="A30" s="3" t="s">
        <v>7</v>
      </c>
      <c r="B30" s="3" t="s">
        <v>579</v>
      </c>
      <c r="C30" s="3" t="s">
        <v>486</v>
      </c>
      <c r="D30" s="3" t="s">
        <v>580</v>
      </c>
      <c r="E30" s="54">
        <v>8.6061020000000002E-2</v>
      </c>
      <c r="F30" s="55">
        <f>SUMIF(LineRef_T!$B$2:$B$8,Overhead_ALLOC_T!A30,LineRef_T!$H$2:$H$8)</f>
        <v>295563</v>
      </c>
      <c r="G30" s="3" t="s">
        <v>83</v>
      </c>
      <c r="H30" s="55">
        <v>0.13455774694839101</v>
      </c>
      <c r="I30" s="3" t="s">
        <v>1038</v>
      </c>
      <c r="J30" s="3" t="s">
        <v>1040</v>
      </c>
      <c r="K30" s="3" t="s">
        <v>940</v>
      </c>
      <c r="L30" s="82">
        <f>SUMIF(PRIM_MFG_ALL_T!$F$2:$F$59,Overhead_ALLOC_T!K30,PRIM_MFG_ALL_T!$I$2:$I$59)</f>
        <v>39770.293000000005</v>
      </c>
    </row>
    <row r="31" spans="1:23" x14ac:dyDescent="0.3">
      <c r="A31" s="3" t="s">
        <v>7</v>
      </c>
      <c r="B31" s="3" t="s">
        <v>579</v>
      </c>
      <c r="C31" s="3" t="s">
        <v>476</v>
      </c>
      <c r="D31" s="3" t="s">
        <v>580</v>
      </c>
      <c r="E31" s="54">
        <v>0.12034379000000001</v>
      </c>
      <c r="F31" s="55">
        <f>SUMIF(LineRef_T!$B$2:$B$8,Overhead_ALLOC_T!A31,LineRef_T!$H$2:$H$8)</f>
        <v>295563</v>
      </c>
      <c r="G31" s="3" t="s">
        <v>477</v>
      </c>
      <c r="H31" s="55">
        <v>0.49888722481751302</v>
      </c>
      <c r="I31" s="3" t="s">
        <v>1038</v>
      </c>
      <c r="J31" s="3" t="s">
        <v>1041</v>
      </c>
      <c r="K31" s="3" t="s">
        <v>941</v>
      </c>
      <c r="L31" s="82">
        <f>SUMIF(PRIM_MFG_ALL_T!$F$2:$F$59,Overhead_ALLOC_T!K31,PRIM_MFG_ALL_T!$I$2:$I$59)</f>
        <v>147452.609</v>
      </c>
    </row>
    <row r="32" spans="1:23" x14ac:dyDescent="0.3">
      <c r="A32" s="3" t="s">
        <v>7</v>
      </c>
      <c r="B32" s="3" t="s">
        <v>579</v>
      </c>
      <c r="C32" s="3" t="s">
        <v>536</v>
      </c>
      <c r="D32" s="3" t="s">
        <v>582</v>
      </c>
      <c r="E32" s="54">
        <v>12</v>
      </c>
      <c r="F32" s="55">
        <f>SUMIF(LineRef_T!$B$2:$B$8,Overhead_ALLOC_T!A32,LineRef_T!$H$2:$H$8)</f>
        <v>295563</v>
      </c>
      <c r="G32" s="3" t="s">
        <v>537</v>
      </c>
      <c r="H32" s="55">
        <v>0.20954992336659201</v>
      </c>
      <c r="I32" s="3" t="s">
        <v>1038</v>
      </c>
      <c r="J32" s="3" t="s">
        <v>1042</v>
      </c>
      <c r="K32" s="3" t="s">
        <v>942</v>
      </c>
      <c r="L32" s="82">
        <f>SUMIF(PRIM_MFG_ALL_T!$F$2:$F$59,Overhead_ALLOC_T!K32,PRIM_MFG_ALL_T!$I$2:$I$59)</f>
        <v>61935.203999999998</v>
      </c>
    </row>
    <row r="33" spans="1:12" x14ac:dyDescent="0.3">
      <c r="A33" s="3" t="s">
        <v>7</v>
      </c>
      <c r="B33" s="90" t="s">
        <v>583</v>
      </c>
      <c r="C33" s="90" t="s">
        <v>495</v>
      </c>
      <c r="D33" s="90" t="s">
        <v>584</v>
      </c>
      <c r="E33" s="91">
        <v>8505</v>
      </c>
      <c r="F33" s="92">
        <f>SUMIF(LineRef_T!$B$2:$B$8,Overhead_ALLOC_T!A33,LineRef_T!$H$2:$H$8)</f>
        <v>295563</v>
      </c>
      <c r="G33" s="90" t="s">
        <v>496</v>
      </c>
      <c r="H33" s="92">
        <v>3.3810246913580202</v>
      </c>
      <c r="I33" s="3" t="s">
        <v>1043</v>
      </c>
      <c r="J33" s="3" t="s">
        <v>1044</v>
      </c>
      <c r="K33" s="3" t="s">
        <v>943</v>
      </c>
      <c r="L33" s="82">
        <f>SUMIF(PRIM_MFG_ALL_T!$F$2:$F$59,Overhead_ALLOC_T!K33,PRIM_MFG_ALL_T!$I$2:$I$59)</f>
        <v>28755.615000000002</v>
      </c>
    </row>
    <row r="34" spans="1:12" x14ac:dyDescent="0.3">
      <c r="A34" s="3" t="s">
        <v>7</v>
      </c>
      <c r="B34" s="3" t="s">
        <v>579</v>
      </c>
      <c r="C34" s="3" t="s">
        <v>498</v>
      </c>
      <c r="D34" s="3" t="s">
        <v>582</v>
      </c>
      <c r="E34" s="54">
        <v>12</v>
      </c>
      <c r="F34" s="55">
        <f>SUMIF(LineRef_T!$B$2:$B$8,Overhead_ALLOC_T!A34,LineRef_T!$H$2:$H$8)</f>
        <v>295563</v>
      </c>
      <c r="G34" s="3" t="s">
        <v>23</v>
      </c>
      <c r="H34" s="55">
        <v>0.25864861298606401</v>
      </c>
      <c r="I34" s="3" t="s">
        <v>1038</v>
      </c>
      <c r="J34" s="3" t="s">
        <v>1045</v>
      </c>
      <c r="K34" s="3" t="s">
        <v>944</v>
      </c>
      <c r="L34" s="82">
        <f>SUMIF(PRIM_MFG_ALL_T!$F$2:$F$59,Overhead_ALLOC_T!K34,PRIM_MFG_ALL_T!$I$2:$I$59)</f>
        <v>76446.960000000006</v>
      </c>
    </row>
    <row r="35" spans="1:12" x14ac:dyDescent="0.3">
      <c r="A35" s="3" t="s">
        <v>7</v>
      </c>
      <c r="B35" s="3" t="s">
        <v>579</v>
      </c>
      <c r="C35" s="3" t="s">
        <v>530</v>
      </c>
      <c r="D35" s="3" t="s">
        <v>581</v>
      </c>
      <c r="E35" s="54">
        <v>1</v>
      </c>
      <c r="F35" s="55">
        <f>SUMIF(LineRef_T!$B$2:$B$8,Overhead_ALLOC_T!A35,LineRef_T!$H$2:$H$8)</f>
        <v>295563</v>
      </c>
      <c r="G35" s="3" t="s">
        <v>86</v>
      </c>
      <c r="H35" s="55">
        <v>5.2100557241603299E-2</v>
      </c>
      <c r="I35" s="3" t="s">
        <v>1038</v>
      </c>
      <c r="J35" s="3" t="s">
        <v>1046</v>
      </c>
      <c r="K35" s="3" t="s">
        <v>945</v>
      </c>
      <c r="L35" s="82">
        <f>SUMIF(PRIM_MFG_ALL_T!$F$2:$F$59,Overhead_ALLOC_T!K35,PRIM_MFG_ALL_T!$I$2:$I$59)</f>
        <v>15398.996999999999</v>
      </c>
    </row>
    <row r="36" spans="1:12" x14ac:dyDescent="0.3">
      <c r="A36" s="3" t="s">
        <v>7</v>
      </c>
      <c r="B36" s="3" t="s">
        <v>579</v>
      </c>
      <c r="C36" s="3" t="s">
        <v>482</v>
      </c>
      <c r="D36" s="3" t="s">
        <v>580</v>
      </c>
      <c r="E36" s="54">
        <v>0.13301915</v>
      </c>
      <c r="F36" s="55">
        <f>SUMIF(LineRef_T!$B$2:$B$8,Overhead_ALLOC_T!A36,LineRef_T!$H$2:$H$8)</f>
        <v>295563</v>
      </c>
      <c r="G36" s="3" t="s">
        <v>483</v>
      </c>
      <c r="H36" s="55">
        <v>2.2368974134286301E-2</v>
      </c>
      <c r="I36" s="3" t="s">
        <v>1038</v>
      </c>
      <c r="J36" s="3" t="s">
        <v>1047</v>
      </c>
      <c r="K36" s="3" t="s">
        <v>514</v>
      </c>
      <c r="L36" s="82">
        <f>SUMIF(PRIM_MFG_ALL_T!$F$2:$F$59,Overhead_ALLOC_T!K36,PRIM_MFG_ALL_T!$I$2:$I$59)</f>
        <v>6611.4409999999998</v>
      </c>
    </row>
    <row r="37" spans="1:12" x14ac:dyDescent="0.3">
      <c r="A37" s="3" t="s">
        <v>7</v>
      </c>
      <c r="B37" s="90" t="s">
        <v>583</v>
      </c>
      <c r="C37" s="90" t="s">
        <v>533</v>
      </c>
      <c r="D37" s="90" t="s">
        <v>584</v>
      </c>
      <c r="E37" s="91">
        <v>8505</v>
      </c>
      <c r="F37" s="92">
        <f>SUMIF(LineRef_T!$B$2:$B$8,Overhead_ALLOC_T!A37,LineRef_T!$H$2:$H$8)</f>
        <v>295563</v>
      </c>
      <c r="G37" s="90" t="s">
        <v>95</v>
      </c>
      <c r="H37" s="92">
        <v>0.73974897119341598</v>
      </c>
      <c r="I37" s="3" t="s">
        <v>1043</v>
      </c>
      <c r="J37" s="3" t="s">
        <v>1048</v>
      </c>
      <c r="K37" s="3" t="s">
        <v>946</v>
      </c>
      <c r="L37" s="82">
        <f>SUMIF(PRIM_MFG_ALL_T!$F$2:$F$59,Overhead_ALLOC_T!K37,PRIM_MFG_ALL_T!$I$2:$I$59)</f>
        <v>6291.5649999999996</v>
      </c>
    </row>
    <row r="38" spans="1:12" x14ac:dyDescent="0.3">
      <c r="A38" s="3" t="s">
        <v>8</v>
      </c>
      <c r="B38" s="3" t="s">
        <v>579</v>
      </c>
      <c r="C38" s="3" t="s">
        <v>479</v>
      </c>
      <c r="D38" s="3" t="s">
        <v>580</v>
      </c>
      <c r="E38" s="54">
        <v>0.25749751999999998</v>
      </c>
      <c r="F38" s="55">
        <f>SUMIF(LineRef_T!$B$2:$B$8,Overhead_ALLOC_T!A38,LineRef_T!$H$2:$H$8)</f>
        <v>294204</v>
      </c>
      <c r="G38" s="3" t="s">
        <v>480</v>
      </c>
      <c r="H38" s="55">
        <v>0.271400308273062</v>
      </c>
      <c r="I38" s="3" t="s">
        <v>1049</v>
      </c>
      <c r="J38" s="3" t="s">
        <v>1050</v>
      </c>
      <c r="K38" s="3" t="s">
        <v>506</v>
      </c>
      <c r="L38" s="82">
        <f>SUMIF(PRIM_MFG_ALL_T!$F$2:$F$59,Overhead_ALLOC_T!K38,PRIM_MFG_ALL_T!$I$2:$I$59)</f>
        <v>79847.055000000008</v>
      </c>
    </row>
    <row r="39" spans="1:12" x14ac:dyDescent="0.3">
      <c r="A39" s="3" t="s">
        <v>8</v>
      </c>
      <c r="B39" s="3" t="s">
        <v>579</v>
      </c>
      <c r="C39" s="3" t="s">
        <v>486</v>
      </c>
      <c r="D39" s="3" t="s">
        <v>580</v>
      </c>
      <c r="E39" s="54">
        <v>0.41698879</v>
      </c>
      <c r="F39" s="55">
        <f>SUMIF(LineRef_T!$B$2:$B$8,Overhead_ALLOC_T!A39,LineRef_T!$H$2:$H$8)</f>
        <v>294204</v>
      </c>
      <c r="G39" s="3" t="s">
        <v>83</v>
      </c>
      <c r="H39" s="55">
        <v>0.65498007771612299</v>
      </c>
      <c r="I39" s="3" t="s">
        <v>1049</v>
      </c>
      <c r="J39" s="3" t="s">
        <v>1051</v>
      </c>
      <c r="K39" s="3" t="s">
        <v>521</v>
      </c>
      <c r="L39" s="82">
        <f>SUMIF(PRIM_MFG_ALL_T!$F$2:$F$59,Overhead_ALLOC_T!K39,PRIM_MFG_ALL_T!$I$2:$I$59)</f>
        <v>192697.75800000003</v>
      </c>
    </row>
    <row r="40" spans="1:12" x14ac:dyDescent="0.3">
      <c r="A40" s="3" t="s">
        <v>8</v>
      </c>
      <c r="B40" s="3" t="s">
        <v>579</v>
      </c>
      <c r="C40" s="3" t="s">
        <v>476</v>
      </c>
      <c r="D40" s="3" t="s">
        <v>580</v>
      </c>
      <c r="E40" s="54">
        <v>0.33298371999999998</v>
      </c>
      <c r="F40" s="55">
        <f>SUMIF(LineRef_T!$B$2:$B$8,Overhead_ALLOC_T!A40,LineRef_T!$H$2:$H$8)</f>
        <v>294204</v>
      </c>
      <c r="G40" s="3" t="s">
        <v>477</v>
      </c>
      <c r="H40" s="55">
        <v>1.38676602153213</v>
      </c>
      <c r="I40" s="3" t="s">
        <v>1049</v>
      </c>
      <c r="J40" s="3" t="s">
        <v>1052</v>
      </c>
      <c r="K40" s="3" t="s">
        <v>947</v>
      </c>
      <c r="L40" s="82">
        <f>SUMIF(PRIM_MFG_ALL_T!$F$2:$F$59,Overhead_ALLOC_T!K40,PRIM_MFG_ALL_T!$I$2:$I$59)</f>
        <v>407992.109</v>
      </c>
    </row>
    <row r="41" spans="1:12" x14ac:dyDescent="0.3">
      <c r="A41" s="3" t="s">
        <v>8</v>
      </c>
      <c r="B41" s="3" t="s">
        <v>579</v>
      </c>
      <c r="C41" s="3" t="s">
        <v>536</v>
      </c>
      <c r="D41" s="3" t="s">
        <v>582</v>
      </c>
      <c r="E41" s="54">
        <v>36</v>
      </c>
      <c r="F41" s="55">
        <f>SUMIF(LineRef_T!$B$2:$B$8,Overhead_ALLOC_T!A41,LineRef_T!$H$2:$H$8)</f>
        <v>294204</v>
      </c>
      <c r="G41" s="3" t="s">
        <v>537</v>
      </c>
      <c r="H41" s="55">
        <v>0.63155365664640895</v>
      </c>
      <c r="I41" s="3" t="s">
        <v>1049</v>
      </c>
      <c r="J41" s="3" t="s">
        <v>1053</v>
      </c>
      <c r="K41" s="3" t="s">
        <v>948</v>
      </c>
      <c r="L41" s="82">
        <f>SUMIF(PRIM_MFG_ALL_T!$F$2:$F$59,Overhead_ALLOC_T!K41,PRIM_MFG_ALL_T!$I$2:$I$59)</f>
        <v>185805.61199999999</v>
      </c>
    </row>
    <row r="42" spans="1:12" x14ac:dyDescent="0.3">
      <c r="A42" s="3" t="s">
        <v>8</v>
      </c>
      <c r="B42" s="90" t="s">
        <v>583</v>
      </c>
      <c r="C42" s="90" t="s">
        <v>495</v>
      </c>
      <c r="D42" s="90" t="s">
        <v>584</v>
      </c>
      <c r="E42" s="91">
        <v>20655</v>
      </c>
      <c r="F42" s="92">
        <f>SUMIF(LineRef_T!$B$2:$B$8,Overhead_ALLOC_T!A42,LineRef_T!$H$2:$H$8)</f>
        <v>294204</v>
      </c>
      <c r="G42" s="90" t="s">
        <v>496</v>
      </c>
      <c r="H42" s="92">
        <v>3.3810246913580202</v>
      </c>
      <c r="I42" s="3" t="s">
        <v>1054</v>
      </c>
      <c r="J42" s="3" t="s">
        <v>1055</v>
      </c>
      <c r="K42" s="3" t="s">
        <v>949</v>
      </c>
      <c r="L42" s="82">
        <f>SUMIF(PRIM_MFG_ALL_T!$F$2:$F$59,Overhead_ALLOC_T!K42,PRIM_MFG_ALL_T!$I$2:$I$59)</f>
        <v>69835.065000000002</v>
      </c>
    </row>
    <row r="43" spans="1:12" x14ac:dyDescent="0.3">
      <c r="A43" s="3" t="s">
        <v>8</v>
      </c>
      <c r="B43" s="3" t="s">
        <v>579</v>
      </c>
      <c r="C43" s="3" t="s">
        <v>498</v>
      </c>
      <c r="D43" s="3" t="s">
        <v>582</v>
      </c>
      <c r="E43" s="54">
        <v>36</v>
      </c>
      <c r="F43" s="55">
        <f>SUMIF(LineRef_T!$B$2:$B$8,Overhead_ALLOC_T!A43,LineRef_T!$H$2:$H$8)</f>
        <v>294204</v>
      </c>
      <c r="G43" s="3" t="s">
        <v>23</v>
      </c>
      <c r="H43" s="55">
        <v>0.77953012195619398</v>
      </c>
      <c r="I43" s="3" t="s">
        <v>1049</v>
      </c>
      <c r="J43" s="3" t="s">
        <v>1056</v>
      </c>
      <c r="K43" s="3" t="s">
        <v>950</v>
      </c>
      <c r="L43" s="82">
        <f>SUMIF(PRIM_MFG_ALL_T!$F$2:$F$59,Overhead_ALLOC_T!K43,PRIM_MFG_ALL_T!$I$2:$I$59)</f>
        <v>229340.88</v>
      </c>
    </row>
    <row r="44" spans="1:12" x14ac:dyDescent="0.3">
      <c r="A44" s="3" t="s">
        <v>8</v>
      </c>
      <c r="B44" s="3" t="s">
        <v>579</v>
      </c>
      <c r="C44" s="3" t="s">
        <v>530</v>
      </c>
      <c r="D44" s="3" t="s">
        <v>581</v>
      </c>
      <c r="E44" s="54">
        <v>1</v>
      </c>
      <c r="F44" s="55">
        <f>SUMIF(LineRef_T!$B$2:$B$8,Overhead_ALLOC_T!A44,LineRef_T!$H$2:$H$8)</f>
        <v>294204</v>
      </c>
      <c r="G44" s="3" t="s">
        <v>86</v>
      </c>
      <c r="H44" s="55">
        <v>5.23412224170983E-2</v>
      </c>
      <c r="I44" s="3" t="s">
        <v>1049</v>
      </c>
      <c r="J44" s="3" t="s">
        <v>1057</v>
      </c>
      <c r="K44" s="3" t="s">
        <v>951</v>
      </c>
      <c r="L44" s="82">
        <f>SUMIF(PRIM_MFG_ALL_T!$F$2:$F$59,Overhead_ALLOC_T!K44,PRIM_MFG_ALL_T!$I$2:$I$59)</f>
        <v>15398.996999999999</v>
      </c>
    </row>
    <row r="45" spans="1:12" x14ac:dyDescent="0.3">
      <c r="A45" s="3" t="s">
        <v>8</v>
      </c>
      <c r="B45" s="3" t="s">
        <v>579</v>
      </c>
      <c r="C45" s="3" t="s">
        <v>482</v>
      </c>
      <c r="D45" s="3" t="s">
        <v>580</v>
      </c>
      <c r="E45" s="54">
        <v>0.31956011000000001</v>
      </c>
      <c r="F45" s="55">
        <f>SUMIF(LineRef_T!$B$2:$B$8,Overhead_ALLOC_T!A45,LineRef_T!$H$2:$H$8)</f>
        <v>294204</v>
      </c>
      <c r="G45" s="3" t="s">
        <v>483</v>
      </c>
      <c r="H45" s="55">
        <v>5.3986597121187897E-2</v>
      </c>
      <c r="I45" s="3" t="s">
        <v>1049</v>
      </c>
      <c r="J45" s="3" t="s">
        <v>1058</v>
      </c>
      <c r="K45" s="3" t="s">
        <v>522</v>
      </c>
      <c r="L45" s="82">
        <f>SUMIF(PRIM_MFG_ALL_T!$F$2:$F$59,Overhead_ALLOC_T!K45,PRIM_MFG_ALL_T!$I$2:$I$59)</f>
        <v>15883.073</v>
      </c>
    </row>
    <row r="46" spans="1:12" x14ac:dyDescent="0.3">
      <c r="A46" s="3" t="s">
        <v>8</v>
      </c>
      <c r="B46" s="90" t="s">
        <v>583</v>
      </c>
      <c r="C46" s="90" t="s">
        <v>533</v>
      </c>
      <c r="D46" s="90" t="s">
        <v>584</v>
      </c>
      <c r="E46" s="91">
        <v>20655</v>
      </c>
      <c r="F46" s="92">
        <f>SUMIF(LineRef_T!$B$2:$B$8,Overhead_ALLOC_T!A46,LineRef_T!$H$2:$H$8)</f>
        <v>294204</v>
      </c>
      <c r="G46" s="90" t="s">
        <v>95</v>
      </c>
      <c r="H46" s="92">
        <v>0.73974897119341598</v>
      </c>
      <c r="I46" s="3" t="s">
        <v>1054</v>
      </c>
      <c r="J46" s="3" t="s">
        <v>1059</v>
      </c>
      <c r="K46" s="3" t="s">
        <v>952</v>
      </c>
      <c r="L46" s="82">
        <f>SUMIF(PRIM_MFG_ALL_T!$F$2:$F$59,Overhead_ALLOC_T!K46,PRIM_MFG_ALL_T!$I$2:$I$59)</f>
        <v>15279.514999999999</v>
      </c>
    </row>
    <row r="47" spans="1:12" x14ac:dyDescent="0.3">
      <c r="A47" s="3" t="s">
        <v>9</v>
      </c>
      <c r="B47" s="3" t="s">
        <v>579</v>
      </c>
      <c r="C47" s="3" t="s">
        <v>479</v>
      </c>
      <c r="D47" s="3" t="s">
        <v>580</v>
      </c>
      <c r="E47" s="54">
        <v>0.13559640000000001</v>
      </c>
      <c r="F47" s="55">
        <f>SUMIF(LineRef_T!$B$2:$B$8,Overhead_ALLOC_T!A47,LineRef_T!$H$2:$H$8)</f>
        <v>287719</v>
      </c>
      <c r="G47" s="3" t="s">
        <v>480</v>
      </c>
      <c r="H47" s="55">
        <v>0.14613877962904401</v>
      </c>
      <c r="I47" s="3" t="s">
        <v>1060</v>
      </c>
      <c r="J47" s="3" t="s">
        <v>1061</v>
      </c>
      <c r="K47" s="3" t="s">
        <v>504</v>
      </c>
      <c r="L47" s="82">
        <f>SUMIF(PRIM_MFG_ALL_T!$F$2:$F$59,Overhead_ALLOC_T!K47,PRIM_MFG_ALL_T!$I$2:$I$59)</f>
        <v>42046.902000000002</v>
      </c>
    </row>
    <row r="48" spans="1:12" x14ac:dyDescent="0.3">
      <c r="A48" s="3" t="s">
        <v>9</v>
      </c>
      <c r="B48" s="3" t="s">
        <v>579</v>
      </c>
      <c r="C48" s="3" t="s">
        <v>486</v>
      </c>
      <c r="D48" s="3" t="s">
        <v>580</v>
      </c>
      <c r="E48" s="54">
        <v>0.15442897</v>
      </c>
      <c r="F48" s="55">
        <f>SUMIF(LineRef_T!$B$2:$B$8,Overhead_ALLOC_T!A48,LineRef_T!$H$2:$H$8)</f>
        <v>287719</v>
      </c>
      <c r="G48" s="3" t="s">
        <v>83</v>
      </c>
      <c r="H48" s="55">
        <v>0.24803474196670799</v>
      </c>
      <c r="I48" s="3" t="s">
        <v>1060</v>
      </c>
      <c r="J48" s="3" t="s">
        <v>1062</v>
      </c>
      <c r="K48" s="3" t="s">
        <v>523</v>
      </c>
      <c r="L48" s="82">
        <f>SUMIF(PRIM_MFG_ALL_T!$F$2:$F$59,Overhead_ALLOC_T!K48,PRIM_MFG_ALL_T!$I$2:$I$59)</f>
        <v>71364.31</v>
      </c>
    </row>
    <row r="49" spans="1:12" x14ac:dyDescent="0.3">
      <c r="A49" s="3" t="s">
        <v>9</v>
      </c>
      <c r="B49" s="3" t="s">
        <v>579</v>
      </c>
      <c r="C49" s="3" t="s">
        <v>476</v>
      </c>
      <c r="D49" s="3" t="s">
        <v>580</v>
      </c>
      <c r="E49" s="54">
        <v>0.16000437000000001</v>
      </c>
      <c r="F49" s="55">
        <f>SUMIF(LineRef_T!$B$2:$B$8,Overhead_ALLOC_T!A49,LineRef_T!$H$2:$H$8)</f>
        <v>287719</v>
      </c>
      <c r="G49" s="3" t="s">
        <v>477</v>
      </c>
      <c r="H49" s="55">
        <v>0.681384211652588</v>
      </c>
      <c r="I49" s="3" t="s">
        <v>1060</v>
      </c>
      <c r="J49" s="3" t="s">
        <v>1063</v>
      </c>
      <c r="K49" s="3" t="s">
        <v>953</v>
      </c>
      <c r="L49" s="82">
        <f>SUMIF(PRIM_MFG_ALL_T!$F$2:$F$59,Overhead_ALLOC_T!K49,PRIM_MFG_ALL_T!$I$2:$I$59)</f>
        <v>196047.179</v>
      </c>
    </row>
    <row r="50" spans="1:12" x14ac:dyDescent="0.3">
      <c r="A50" s="3" t="s">
        <v>9</v>
      </c>
      <c r="B50" s="3" t="s">
        <v>579</v>
      </c>
      <c r="C50" s="3" t="s">
        <v>536</v>
      </c>
      <c r="D50" s="3" t="s">
        <v>582</v>
      </c>
      <c r="E50" s="54">
        <v>16</v>
      </c>
      <c r="F50" s="55">
        <f>SUMIF(LineRef_T!$B$2:$B$8,Overhead_ALLOC_T!A50,LineRef_T!$H$2:$H$8)</f>
        <v>287719</v>
      </c>
      <c r="G50" s="3" t="s">
        <v>537</v>
      </c>
      <c r="H50" s="55">
        <v>0.28701709654211199</v>
      </c>
      <c r="I50" s="3" t="s">
        <v>1060</v>
      </c>
      <c r="J50" s="3" t="s">
        <v>1064</v>
      </c>
      <c r="K50" s="3" t="s">
        <v>954</v>
      </c>
      <c r="L50" s="82">
        <f>SUMIF(PRIM_MFG_ALL_T!$F$2:$F$59,Overhead_ALLOC_T!K50,PRIM_MFG_ALL_T!$I$2:$I$59)</f>
        <v>82580.271999999997</v>
      </c>
    </row>
    <row r="51" spans="1:12" x14ac:dyDescent="0.3">
      <c r="A51" s="3" t="s">
        <v>9</v>
      </c>
      <c r="B51" s="90" t="s">
        <v>583</v>
      </c>
      <c r="C51" s="90" t="s">
        <v>495</v>
      </c>
      <c r="D51" s="90" t="s">
        <v>584</v>
      </c>
      <c r="E51" s="91">
        <v>12150</v>
      </c>
      <c r="F51" s="92">
        <f>SUMIF(LineRef_T!$B$2:$B$8,Overhead_ALLOC_T!A51,LineRef_T!$H$2:$H$8)</f>
        <v>287719</v>
      </c>
      <c r="G51" s="90" t="s">
        <v>496</v>
      </c>
      <c r="H51" s="92">
        <v>3.3810246913580202</v>
      </c>
      <c r="I51" s="3" t="s">
        <v>1065</v>
      </c>
      <c r="J51" s="3" t="s">
        <v>1066</v>
      </c>
      <c r="K51" s="3" t="s">
        <v>955</v>
      </c>
      <c r="L51" s="82">
        <f>SUMIF(PRIM_MFG_ALL_T!$F$2:$F$59,Overhead_ALLOC_T!K51,PRIM_MFG_ALL_T!$I$2:$I$59)</f>
        <v>41079.449999999997</v>
      </c>
    </row>
    <row r="52" spans="1:12" x14ac:dyDescent="0.3">
      <c r="A52" s="3" t="s">
        <v>9</v>
      </c>
      <c r="B52" s="3" t="s">
        <v>579</v>
      </c>
      <c r="C52" s="3" t="s">
        <v>498</v>
      </c>
      <c r="D52" s="3" t="s">
        <v>582</v>
      </c>
      <c r="E52" s="54">
        <v>16</v>
      </c>
      <c r="F52" s="55">
        <f>SUMIF(LineRef_T!$B$2:$B$8,Overhead_ALLOC_T!A52,LineRef_T!$H$2:$H$8)</f>
        <v>287719</v>
      </c>
      <c r="G52" s="3" t="s">
        <v>23</v>
      </c>
      <c r="H52" s="55">
        <v>0.35426676722774703</v>
      </c>
      <c r="I52" s="3" t="s">
        <v>1060</v>
      </c>
      <c r="J52" s="3" t="s">
        <v>1067</v>
      </c>
      <c r="K52" s="3" t="s">
        <v>956</v>
      </c>
      <c r="L52" s="82">
        <f>SUMIF(PRIM_MFG_ALL_T!$F$2:$F$59,Overhead_ALLOC_T!K52,PRIM_MFG_ALL_T!$I$2:$I$59)</f>
        <v>101929.28</v>
      </c>
    </row>
    <row r="53" spans="1:12" x14ac:dyDescent="0.3">
      <c r="A53" s="3" t="s">
        <v>9</v>
      </c>
      <c r="B53" s="3" t="s">
        <v>579</v>
      </c>
      <c r="C53" s="3" t="s">
        <v>530</v>
      </c>
      <c r="D53" s="3" t="s">
        <v>581</v>
      </c>
      <c r="E53" s="54">
        <v>1</v>
      </c>
      <c r="F53" s="55">
        <f>SUMIF(LineRef_T!$B$2:$B$8,Overhead_ALLOC_T!A53,LineRef_T!$H$2:$H$8)</f>
        <v>287719</v>
      </c>
      <c r="G53" s="3" t="s">
        <v>86</v>
      </c>
      <c r="H53" s="55">
        <v>5.35209596863606E-2</v>
      </c>
      <c r="I53" s="3" t="s">
        <v>1060</v>
      </c>
      <c r="J53" s="3" t="s">
        <v>1068</v>
      </c>
      <c r="K53" s="3" t="s">
        <v>957</v>
      </c>
      <c r="L53" s="82">
        <f>SUMIF(PRIM_MFG_ALL_T!$F$2:$F$59,Overhead_ALLOC_T!K53,PRIM_MFG_ALL_T!$I$2:$I$59)</f>
        <v>15398.996999999999</v>
      </c>
    </row>
    <row r="54" spans="1:12" x14ac:dyDescent="0.3">
      <c r="A54" s="3" t="s">
        <v>9</v>
      </c>
      <c r="B54" s="3" t="s">
        <v>579</v>
      </c>
      <c r="C54" s="3" t="s">
        <v>482</v>
      </c>
      <c r="D54" s="3" t="s">
        <v>580</v>
      </c>
      <c r="E54" s="54">
        <v>0.15644356000000001</v>
      </c>
      <c r="F54" s="55">
        <f>SUMIF(LineRef_T!$B$2:$B$8,Overhead_ALLOC_T!A54,LineRef_T!$H$2:$H$8)</f>
        <v>287719</v>
      </c>
      <c r="G54" s="3" t="s">
        <v>483</v>
      </c>
      <c r="H54" s="55">
        <v>2.7025336673282298E-2</v>
      </c>
      <c r="I54" s="3" t="s">
        <v>1060</v>
      </c>
      <c r="J54" s="3" t="s">
        <v>1069</v>
      </c>
      <c r="K54" s="3" t="s">
        <v>540</v>
      </c>
      <c r="L54" s="82">
        <f>SUMIF(PRIM_MFG_ALL_T!$F$2:$F$59,Overhead_ALLOC_T!K54,PRIM_MFG_ALL_T!$I$2:$I$59)</f>
        <v>7775.7030000000004</v>
      </c>
    </row>
    <row r="55" spans="1:12" x14ac:dyDescent="0.3">
      <c r="A55" s="3" t="s">
        <v>9</v>
      </c>
      <c r="B55" s="90" t="s">
        <v>583</v>
      </c>
      <c r="C55" s="90" t="s">
        <v>533</v>
      </c>
      <c r="D55" s="90" t="s">
        <v>584</v>
      </c>
      <c r="E55" s="91">
        <v>12150</v>
      </c>
      <c r="F55" s="92">
        <f>SUMIF(LineRef_T!$B$2:$B$8,Overhead_ALLOC_T!A55,LineRef_T!$H$2:$H$8)</f>
        <v>287719</v>
      </c>
      <c r="G55" s="90" t="s">
        <v>95</v>
      </c>
      <c r="H55" s="92">
        <v>0.73974897119341598</v>
      </c>
      <c r="I55" s="3" t="s">
        <v>1065</v>
      </c>
      <c r="J55" s="3" t="s">
        <v>1070</v>
      </c>
      <c r="K55" s="3" t="s">
        <v>958</v>
      </c>
      <c r="L55" s="82">
        <f>SUMIF(PRIM_MFG_ALL_T!$F$2:$F$59,Overhead_ALLOC_T!K55,PRIM_MFG_ALL_T!$I$2:$I$59)</f>
        <v>8987.9500000000007</v>
      </c>
    </row>
    <row r="56" spans="1:12" x14ac:dyDescent="0.3">
      <c r="A56" s="3" t="s">
        <v>10</v>
      </c>
      <c r="B56" s="3" t="s">
        <v>579</v>
      </c>
      <c r="C56" s="3" t="s">
        <v>479</v>
      </c>
      <c r="D56" s="3" t="s">
        <v>580</v>
      </c>
      <c r="E56" s="54">
        <v>0.19124067</v>
      </c>
      <c r="F56" s="55">
        <f>SUMIF(LineRef_T!$B$2:$B$8,Overhead_ALLOC_T!A56,LineRef_T!$H$2:$H$8)</f>
        <v>297737</v>
      </c>
      <c r="G56" s="3" t="s">
        <v>480</v>
      </c>
      <c r="H56" s="55">
        <v>0.19917430368234401</v>
      </c>
      <c r="I56" s="3" t="s">
        <v>1071</v>
      </c>
      <c r="J56" s="3" t="s">
        <v>1072</v>
      </c>
      <c r="K56" s="3" t="s">
        <v>516</v>
      </c>
      <c r="L56" s="82">
        <f>SUMIF(PRIM_MFG_ALL_T!$F$2:$F$59,Overhead_ALLOC_T!K56,PRIM_MFG_ALL_T!$I$2:$I$59)</f>
        <v>59301.56</v>
      </c>
    </row>
    <row r="57" spans="1:12" x14ac:dyDescent="0.3">
      <c r="A57" s="3" t="s">
        <v>10</v>
      </c>
      <c r="B57" s="3" t="s">
        <v>579</v>
      </c>
      <c r="C57" s="3" t="s">
        <v>486</v>
      </c>
      <c r="D57" s="3" t="s">
        <v>580</v>
      </c>
      <c r="E57" s="54">
        <v>9.8260429999999996E-2</v>
      </c>
      <c r="F57" s="55">
        <f>SUMIF(LineRef_T!$B$2:$B$8,Overhead_ALLOC_T!A57,LineRef_T!$H$2:$H$8)</f>
        <v>297737</v>
      </c>
      <c r="G57" s="3" t="s">
        <v>83</v>
      </c>
      <c r="H57" s="55">
        <v>0.15250993495623599</v>
      </c>
      <c r="I57" s="3" t="s">
        <v>1071</v>
      </c>
      <c r="J57" s="3" t="s">
        <v>1073</v>
      </c>
      <c r="K57" s="3" t="s">
        <v>959</v>
      </c>
      <c r="L57" s="82">
        <f>SUMIF(PRIM_MFG_ALL_T!$F$2:$F$59,Overhead_ALLOC_T!K57,PRIM_MFG_ALL_T!$I$2:$I$59)</f>
        <v>45407.848999999995</v>
      </c>
    </row>
    <row r="58" spans="1:12" x14ac:dyDescent="0.3">
      <c r="A58" s="3" t="s">
        <v>10</v>
      </c>
      <c r="B58" s="3" t="s">
        <v>579</v>
      </c>
      <c r="C58" s="3" t="s">
        <v>476</v>
      </c>
      <c r="D58" s="3" t="s">
        <v>580</v>
      </c>
      <c r="E58" s="54">
        <v>0.16000437000000001</v>
      </c>
      <c r="F58" s="55">
        <f>SUMIF(LineRef_T!$B$2:$B$8,Overhead_ALLOC_T!A58,LineRef_T!$H$2:$H$8)</f>
        <v>297737</v>
      </c>
      <c r="G58" s="3" t="s">
        <v>477</v>
      </c>
      <c r="H58" s="55">
        <v>0.65845757830726803</v>
      </c>
      <c r="I58" s="3" t="s">
        <v>1071</v>
      </c>
      <c r="J58" s="3" t="s">
        <v>1074</v>
      </c>
      <c r="K58" s="3" t="s">
        <v>960</v>
      </c>
      <c r="L58" s="82">
        <f>SUMIF(PRIM_MFG_ALL_T!$F$2:$F$59,Overhead_ALLOC_T!K58,PRIM_MFG_ALL_T!$I$2:$I$59)</f>
        <v>196047.179</v>
      </c>
    </row>
    <row r="59" spans="1:12" x14ac:dyDescent="0.3">
      <c r="A59" s="3" t="s">
        <v>10</v>
      </c>
      <c r="B59" s="3" t="s">
        <v>579</v>
      </c>
      <c r="C59" s="3" t="s">
        <v>536</v>
      </c>
      <c r="D59" s="3" t="s">
        <v>582</v>
      </c>
      <c r="E59" s="54">
        <v>16</v>
      </c>
      <c r="F59" s="55">
        <f>SUMIF(LineRef_T!$B$2:$B$8,Overhead_ALLOC_T!A59,LineRef_T!$H$2:$H$8)</f>
        <v>297737</v>
      </c>
      <c r="G59" s="3" t="s">
        <v>537</v>
      </c>
      <c r="H59" s="55">
        <v>0.27735979068775501</v>
      </c>
      <c r="I59" s="3" t="s">
        <v>1071</v>
      </c>
      <c r="J59" s="3" t="s">
        <v>1075</v>
      </c>
      <c r="K59" s="3" t="s">
        <v>961</v>
      </c>
      <c r="L59" s="82">
        <f>SUMIF(PRIM_MFG_ALL_T!$F$2:$F$59,Overhead_ALLOC_T!K59,PRIM_MFG_ALL_T!$I$2:$I$59)</f>
        <v>82580.271999999997</v>
      </c>
    </row>
    <row r="60" spans="1:12" x14ac:dyDescent="0.3">
      <c r="A60" s="3" t="s">
        <v>10</v>
      </c>
      <c r="B60" s="90" t="s">
        <v>583</v>
      </c>
      <c r="C60" s="90" t="s">
        <v>495</v>
      </c>
      <c r="D60" s="90" t="s">
        <v>584</v>
      </c>
      <c r="E60" s="91">
        <v>12150</v>
      </c>
      <c r="F60" s="92">
        <f>SUMIF(LineRef_T!$B$2:$B$8,Overhead_ALLOC_T!A60,LineRef_T!$H$2:$H$8)</f>
        <v>297737</v>
      </c>
      <c r="G60" s="90" t="s">
        <v>496</v>
      </c>
      <c r="H60" s="92">
        <v>3.3810246913580202</v>
      </c>
      <c r="I60" s="3" t="s">
        <v>1076</v>
      </c>
      <c r="J60" s="3" t="s">
        <v>1077</v>
      </c>
      <c r="K60" s="3" t="s">
        <v>962</v>
      </c>
      <c r="L60" s="82">
        <f>SUMIF(PRIM_MFG_ALL_T!$F$2:$F$59,Overhead_ALLOC_T!K60,PRIM_MFG_ALL_T!$I$2:$I$59)</f>
        <v>41079.449999999997</v>
      </c>
    </row>
    <row r="61" spans="1:12" x14ac:dyDescent="0.3">
      <c r="A61" s="3" t="s">
        <v>10</v>
      </c>
      <c r="B61" s="3" t="s">
        <v>579</v>
      </c>
      <c r="C61" s="3" t="s">
        <v>498</v>
      </c>
      <c r="D61" s="3" t="s">
        <v>582</v>
      </c>
      <c r="E61" s="54">
        <v>16</v>
      </c>
      <c r="F61" s="55">
        <f>SUMIF(LineRef_T!$B$2:$B$8,Overhead_ALLOC_T!A61,LineRef_T!$H$2:$H$8)</f>
        <v>297737</v>
      </c>
      <c r="G61" s="3" t="s">
        <v>23</v>
      </c>
      <c r="H61" s="55">
        <v>0.34234670195508099</v>
      </c>
      <c r="I61" s="3" t="s">
        <v>1071</v>
      </c>
      <c r="J61" s="3" t="s">
        <v>1078</v>
      </c>
      <c r="K61" s="3" t="s">
        <v>963</v>
      </c>
      <c r="L61" s="82">
        <f>SUMIF(PRIM_MFG_ALL_T!$F$2:$F$59,Overhead_ALLOC_T!K61,PRIM_MFG_ALL_T!$I$2:$I$59)</f>
        <v>101929.28</v>
      </c>
    </row>
    <row r="62" spans="1:12" x14ac:dyDescent="0.3">
      <c r="A62" s="3" t="s">
        <v>10</v>
      </c>
      <c r="B62" s="3" t="s">
        <v>579</v>
      </c>
      <c r="C62" s="3" t="s">
        <v>530</v>
      </c>
      <c r="D62" s="3" t="s">
        <v>581</v>
      </c>
      <c r="E62" s="54">
        <v>1</v>
      </c>
      <c r="F62" s="55">
        <f>SUMIF(LineRef_T!$B$2:$B$8,Overhead_ALLOC_T!A62,LineRef_T!$H$2:$H$8)</f>
        <v>297737</v>
      </c>
      <c r="G62" s="3" t="s">
        <v>86</v>
      </c>
      <c r="H62" s="55">
        <v>5.1720132197207599E-2</v>
      </c>
      <c r="I62" s="3" t="s">
        <v>1071</v>
      </c>
      <c r="J62" s="3" t="s">
        <v>1079</v>
      </c>
      <c r="K62" s="3" t="s">
        <v>964</v>
      </c>
      <c r="L62" s="82">
        <f>SUMIF(PRIM_MFG_ALL_T!$F$2:$F$59,Overhead_ALLOC_T!K62,PRIM_MFG_ALL_T!$I$2:$I$59)</f>
        <v>15398.996999999999</v>
      </c>
    </row>
    <row r="63" spans="1:12" x14ac:dyDescent="0.3">
      <c r="A63" s="3" t="s">
        <v>10</v>
      </c>
      <c r="B63" s="3" t="s">
        <v>579</v>
      </c>
      <c r="C63" s="3" t="s">
        <v>482</v>
      </c>
      <c r="D63" s="3" t="s">
        <v>580</v>
      </c>
      <c r="E63" s="54">
        <v>0.15981359000000001</v>
      </c>
      <c r="F63" s="55">
        <f>SUMIF(LineRef_T!$B$2:$B$8,Overhead_ALLOC_T!A63,LineRef_T!$H$2:$H$8)</f>
        <v>297737</v>
      </c>
      <c r="G63" s="3" t="s">
        <v>483</v>
      </c>
      <c r="H63" s="55">
        <v>2.6678589484605299E-2</v>
      </c>
      <c r="I63" s="3" t="s">
        <v>1071</v>
      </c>
      <c r="J63" s="3" t="s">
        <v>1080</v>
      </c>
      <c r="K63" s="3" t="s">
        <v>524</v>
      </c>
      <c r="L63" s="82">
        <f>SUMIF(PRIM_MFG_ALL_T!$F$2:$F$59,Overhead_ALLOC_T!K63,PRIM_MFG_ALL_T!$I$2:$I$59)</f>
        <v>7943.2030000000004</v>
      </c>
    </row>
    <row r="64" spans="1:12" x14ac:dyDescent="0.3">
      <c r="A64" s="3" t="s">
        <v>10</v>
      </c>
      <c r="B64" s="90" t="s">
        <v>583</v>
      </c>
      <c r="C64" s="90" t="s">
        <v>533</v>
      </c>
      <c r="D64" s="90" t="s">
        <v>584</v>
      </c>
      <c r="E64" s="91">
        <v>12150</v>
      </c>
      <c r="F64" s="92">
        <f>SUMIF(LineRef_T!$B$2:$B$8,Overhead_ALLOC_T!A64,LineRef_T!$H$2:$H$8)</f>
        <v>297737</v>
      </c>
      <c r="G64" s="90" t="s">
        <v>95</v>
      </c>
      <c r="H64" s="92">
        <v>0.73974897119341598</v>
      </c>
      <c r="I64" s="3" t="s">
        <v>1076</v>
      </c>
      <c r="J64" s="3" t="s">
        <v>1081</v>
      </c>
      <c r="K64" s="3" t="s">
        <v>965</v>
      </c>
      <c r="L64" s="82">
        <f>SUMIF(PRIM_MFG_ALL_T!$F$2:$F$59,Overhead_ALLOC_T!K64,PRIM_MFG_ALL_T!$I$2:$I$59)</f>
        <v>8987.9500000000007</v>
      </c>
    </row>
    <row r="65" spans="1:12" x14ac:dyDescent="0.3">
      <c r="A65" s="55" t="s">
        <v>0</v>
      </c>
      <c r="B65" s="55" t="s">
        <v>0</v>
      </c>
      <c r="C65" s="55" t="s">
        <v>0</v>
      </c>
      <c r="D65" s="55" t="s">
        <v>0</v>
      </c>
      <c r="E65" s="55" t="s">
        <v>0</v>
      </c>
      <c r="F65" s="55" t="s">
        <v>0</v>
      </c>
      <c r="G65" s="55" t="s">
        <v>0</v>
      </c>
      <c r="H65" s="55" t="s">
        <v>0</v>
      </c>
      <c r="I65" s="55" t="s">
        <v>0</v>
      </c>
      <c r="J65" s="55" t="s">
        <v>0</v>
      </c>
      <c r="K65" s="55" t="s">
        <v>0</v>
      </c>
      <c r="L65" s="55">
        <f>SUM(L2:L64)</f>
        <v>4588898.4610000011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0134-59BA-45D1-B066-D93BBC80CFA8}">
  <dimension ref="A1:C18"/>
  <sheetViews>
    <sheetView workbookViewId="0">
      <selection activeCell="B6" sqref="B6:C12"/>
    </sheetView>
  </sheetViews>
  <sheetFormatPr defaultRowHeight="14.4" x14ac:dyDescent="0.3"/>
  <cols>
    <col min="1" max="1" width="14.109375" style="2" customWidth="1"/>
    <col min="2" max="2" width="36.109375" style="2" customWidth="1"/>
    <col min="3" max="3" width="14.109375" style="2" customWidth="1"/>
    <col min="4" max="16384" width="8.88671875" style="2"/>
  </cols>
  <sheetData>
    <row r="1" spans="1:3" ht="15.6" x14ac:dyDescent="0.3">
      <c r="A1" s="43" t="s">
        <v>925</v>
      </c>
      <c r="B1" s="43" t="s">
        <v>926</v>
      </c>
      <c r="C1" s="43" t="s">
        <v>927</v>
      </c>
    </row>
    <row r="2" spans="1:3" ht="15.6" x14ac:dyDescent="0.3">
      <c r="A2" s="44" t="s">
        <v>3</v>
      </c>
      <c r="B2" s="44" t="s">
        <v>184</v>
      </c>
      <c r="C2" s="44" t="s">
        <v>928</v>
      </c>
    </row>
    <row r="3" spans="1:3" ht="15.6" x14ac:dyDescent="0.3">
      <c r="A3" s="44" t="s">
        <v>4</v>
      </c>
      <c r="B3" s="44" t="s">
        <v>1</v>
      </c>
      <c r="C3" s="44" t="s">
        <v>928</v>
      </c>
    </row>
    <row r="4" spans="1:3" ht="15.6" x14ac:dyDescent="0.3">
      <c r="A4" s="44" t="s">
        <v>5</v>
      </c>
      <c r="B4" s="44" t="s">
        <v>2</v>
      </c>
      <c r="C4" s="44" t="s">
        <v>928</v>
      </c>
    </row>
    <row r="5" spans="1:3" ht="15.6" x14ac:dyDescent="0.3">
      <c r="A5" s="44" t="s">
        <v>13</v>
      </c>
      <c r="B5" s="44" t="s">
        <v>164</v>
      </c>
      <c r="C5" s="44" t="s">
        <v>928</v>
      </c>
    </row>
    <row r="6" spans="1:3" ht="15.6" x14ac:dyDescent="0.3">
      <c r="A6" s="44" t="s">
        <v>14</v>
      </c>
      <c r="B6" s="75" t="s">
        <v>6</v>
      </c>
      <c r="C6" s="75" t="s">
        <v>580</v>
      </c>
    </row>
    <row r="7" spans="1:3" ht="15.6" x14ac:dyDescent="0.3">
      <c r="A7" s="44" t="s">
        <v>512</v>
      </c>
      <c r="B7" s="75" t="s">
        <v>7</v>
      </c>
      <c r="C7" s="75" t="s">
        <v>580</v>
      </c>
    </row>
    <row r="8" spans="1:3" ht="15.6" x14ac:dyDescent="0.3">
      <c r="A8" s="44" t="s">
        <v>505</v>
      </c>
      <c r="B8" s="75" t="s">
        <v>8</v>
      </c>
      <c r="C8" s="75" t="s">
        <v>580</v>
      </c>
    </row>
    <row r="9" spans="1:3" ht="15.6" x14ac:dyDescent="0.3">
      <c r="A9" s="44" t="s">
        <v>503</v>
      </c>
      <c r="B9" s="75" t="s">
        <v>9</v>
      </c>
      <c r="C9" s="75" t="s">
        <v>580</v>
      </c>
    </row>
    <row r="10" spans="1:3" ht="15.6" x14ac:dyDescent="0.3">
      <c r="A10" s="44" t="s">
        <v>515</v>
      </c>
      <c r="B10" s="75" t="s">
        <v>10</v>
      </c>
      <c r="C10" s="75" t="s">
        <v>580</v>
      </c>
    </row>
    <row r="11" spans="1:3" ht="15.6" x14ac:dyDescent="0.3">
      <c r="A11" s="44" t="s">
        <v>485</v>
      </c>
      <c r="B11" s="75" t="s">
        <v>11</v>
      </c>
      <c r="C11" s="75" t="s">
        <v>580</v>
      </c>
    </row>
    <row r="12" spans="1:3" ht="15.6" x14ac:dyDescent="0.3">
      <c r="A12" s="44" t="s">
        <v>489</v>
      </c>
      <c r="B12" s="75" t="s">
        <v>12</v>
      </c>
      <c r="C12" s="75" t="s">
        <v>580</v>
      </c>
    </row>
    <row r="13" spans="1:3" ht="15.6" x14ac:dyDescent="0.3">
      <c r="A13" s="44" t="s">
        <v>525</v>
      </c>
      <c r="B13" s="44" t="s">
        <v>526</v>
      </c>
      <c r="C13" s="44" t="s">
        <v>928</v>
      </c>
    </row>
    <row r="14" spans="1:3" ht="15.6" x14ac:dyDescent="0.3">
      <c r="A14" s="44" t="s">
        <v>517</v>
      </c>
      <c r="B14" s="44" t="s">
        <v>518</v>
      </c>
      <c r="C14" s="44" t="s">
        <v>928</v>
      </c>
    </row>
    <row r="15" spans="1:3" ht="15.6" x14ac:dyDescent="0.3">
      <c r="A15" s="44" t="s">
        <v>474</v>
      </c>
      <c r="B15" s="44" t="s">
        <v>475</v>
      </c>
      <c r="C15" s="44" t="s">
        <v>928</v>
      </c>
    </row>
    <row r="16" spans="1:3" ht="15.6" x14ac:dyDescent="0.3">
      <c r="A16" s="44" t="s">
        <v>559</v>
      </c>
      <c r="B16" s="44" t="s">
        <v>295</v>
      </c>
      <c r="C16" s="44" t="s">
        <v>928</v>
      </c>
    </row>
    <row r="17" spans="1:3" ht="15.6" x14ac:dyDescent="0.3">
      <c r="A17" s="44" t="s">
        <v>554</v>
      </c>
      <c r="B17" s="44" t="s">
        <v>148</v>
      </c>
      <c r="C17" s="44" t="s">
        <v>928</v>
      </c>
    </row>
    <row r="18" spans="1:3" ht="15.6" x14ac:dyDescent="0.3">
      <c r="A18" s="44" t="s">
        <v>564</v>
      </c>
      <c r="B18" s="44" t="s">
        <v>565</v>
      </c>
      <c r="C18" s="44" t="s">
        <v>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BC56-7521-44AF-8AF8-EA5953F2D9CB}">
  <dimension ref="A1:I200"/>
  <sheetViews>
    <sheetView workbookViewId="0">
      <pane ySplit="1" topLeftCell="A2" activePane="bottomLeft" state="frozen"/>
      <selection pane="bottomLeft" activeCell="I79" sqref="I79"/>
    </sheetView>
  </sheetViews>
  <sheetFormatPr defaultRowHeight="14.4" x14ac:dyDescent="0.3"/>
  <cols>
    <col min="1" max="1" width="14.109375" style="2" customWidth="1"/>
    <col min="2" max="2" width="21" style="2" customWidth="1"/>
    <col min="3" max="3" width="14.109375" style="2" customWidth="1"/>
    <col min="4" max="4" width="25" style="2" customWidth="1"/>
    <col min="5" max="5" width="14.109375" style="2" customWidth="1"/>
    <col min="6" max="6" width="18.77734375" style="2" customWidth="1"/>
    <col min="7" max="7" width="6.109375" style="2" customWidth="1"/>
    <col min="8" max="8" width="17.33203125" style="2" customWidth="1"/>
    <col min="9" max="9" width="21.6640625" style="2" customWidth="1"/>
    <col min="10" max="16384" width="8.88671875" style="2"/>
  </cols>
  <sheetData>
    <row r="1" spans="1:9" ht="15.6" x14ac:dyDescent="0.3">
      <c r="A1" s="43" t="s">
        <v>610</v>
      </c>
      <c r="B1" s="43" t="s">
        <v>611</v>
      </c>
      <c r="C1" s="43" t="s">
        <v>612</v>
      </c>
      <c r="D1" s="43" t="s">
        <v>613</v>
      </c>
      <c r="E1" s="43" t="s">
        <v>614</v>
      </c>
      <c r="F1" s="43" t="s">
        <v>463</v>
      </c>
      <c r="G1" s="43" t="s">
        <v>615</v>
      </c>
      <c r="H1" s="43" t="s">
        <v>468</v>
      </c>
      <c r="I1" s="43" t="s">
        <v>469</v>
      </c>
    </row>
    <row r="2" spans="1:9" ht="15.6" x14ac:dyDescent="0.3">
      <c r="A2" s="47" t="s">
        <v>616</v>
      </c>
      <c r="B2" s="47" t="s">
        <v>473</v>
      </c>
      <c r="C2" s="47" t="s">
        <v>617</v>
      </c>
      <c r="D2" s="47" t="s">
        <v>68</v>
      </c>
      <c r="E2" s="47" t="s">
        <v>618</v>
      </c>
      <c r="F2" s="47" t="s">
        <v>67</v>
      </c>
      <c r="G2" s="48">
        <v>11</v>
      </c>
      <c r="H2" s="47" t="s">
        <v>474</v>
      </c>
      <c r="I2" s="47" t="s">
        <v>475</v>
      </c>
    </row>
    <row r="3" spans="1:9" ht="15.6" x14ac:dyDescent="0.3">
      <c r="A3" s="47" t="s">
        <v>616</v>
      </c>
      <c r="B3" s="47" t="s">
        <v>473</v>
      </c>
      <c r="C3" s="47" t="s">
        <v>617</v>
      </c>
      <c r="D3" s="47" t="s">
        <v>97</v>
      </c>
      <c r="E3" s="47" t="s">
        <v>619</v>
      </c>
      <c r="F3" s="47" t="s">
        <v>397</v>
      </c>
      <c r="G3" s="48">
        <v>11</v>
      </c>
      <c r="H3" s="47" t="s">
        <v>485</v>
      </c>
      <c r="I3" s="47" t="s">
        <v>11</v>
      </c>
    </row>
    <row r="4" spans="1:9" ht="15.6" x14ac:dyDescent="0.3">
      <c r="A4" s="47" t="s">
        <v>616</v>
      </c>
      <c r="B4" s="47" t="s">
        <v>473</v>
      </c>
      <c r="C4" s="47" t="s">
        <v>617</v>
      </c>
      <c r="D4" s="47" t="s">
        <v>71</v>
      </c>
      <c r="E4" s="47" t="s">
        <v>620</v>
      </c>
      <c r="F4" s="47" t="s">
        <v>70</v>
      </c>
      <c r="G4" s="48">
        <v>11</v>
      </c>
      <c r="H4" s="47" t="s">
        <v>489</v>
      </c>
      <c r="I4" s="47" t="s">
        <v>12</v>
      </c>
    </row>
    <row r="5" spans="1:9" ht="15.6" x14ac:dyDescent="0.3">
      <c r="A5" s="47" t="s">
        <v>616</v>
      </c>
      <c r="B5" s="47" t="s">
        <v>473</v>
      </c>
      <c r="C5" s="47" t="s">
        <v>617</v>
      </c>
      <c r="D5" s="47" t="s">
        <v>74</v>
      </c>
      <c r="E5" s="47" t="s">
        <v>621</v>
      </c>
      <c r="F5" s="47" t="s">
        <v>73</v>
      </c>
      <c r="G5" s="48">
        <v>11</v>
      </c>
      <c r="H5" s="47" t="s">
        <v>485</v>
      </c>
      <c r="I5" s="47" t="s">
        <v>11</v>
      </c>
    </row>
    <row r="6" spans="1:9" ht="15.6" x14ac:dyDescent="0.3">
      <c r="A6" s="47" t="s">
        <v>616</v>
      </c>
      <c r="B6" s="47" t="s">
        <v>473</v>
      </c>
      <c r="C6" s="47" t="s">
        <v>617</v>
      </c>
      <c r="D6" s="47" t="s">
        <v>76</v>
      </c>
      <c r="E6" s="47" t="s">
        <v>622</v>
      </c>
      <c r="F6" s="47" t="s">
        <v>75</v>
      </c>
      <c r="G6" s="48">
        <v>11</v>
      </c>
      <c r="H6" s="47" t="s">
        <v>489</v>
      </c>
      <c r="I6" s="47" t="s">
        <v>12</v>
      </c>
    </row>
    <row r="7" spans="1:9" ht="15.6" x14ac:dyDescent="0.3">
      <c r="A7" s="47" t="s">
        <v>616</v>
      </c>
      <c r="B7" s="47" t="s">
        <v>473</v>
      </c>
      <c r="C7" s="47" t="s">
        <v>617</v>
      </c>
      <c r="D7" s="47" t="s">
        <v>79</v>
      </c>
      <c r="E7" s="47" t="s">
        <v>623</v>
      </c>
      <c r="F7" s="47" t="s">
        <v>78</v>
      </c>
      <c r="G7" s="48">
        <v>11</v>
      </c>
      <c r="H7" s="47" t="s">
        <v>485</v>
      </c>
      <c r="I7" s="47" t="s">
        <v>11</v>
      </c>
    </row>
    <row r="8" spans="1:9" ht="15.6" x14ac:dyDescent="0.3">
      <c r="A8" s="47" t="s">
        <v>616</v>
      </c>
      <c r="B8" s="47" t="s">
        <v>473</v>
      </c>
      <c r="C8" s="47" t="s">
        <v>617</v>
      </c>
      <c r="D8" s="47" t="s">
        <v>341</v>
      </c>
      <c r="E8" s="47" t="s">
        <v>624</v>
      </c>
      <c r="F8" s="47" t="s">
        <v>340</v>
      </c>
      <c r="G8" s="48">
        <v>11</v>
      </c>
      <c r="H8" s="47" t="s">
        <v>489</v>
      </c>
      <c r="I8" s="47" t="s">
        <v>12</v>
      </c>
    </row>
    <row r="9" spans="1:9" ht="15.6" x14ac:dyDescent="0.3">
      <c r="A9" s="47" t="s">
        <v>616</v>
      </c>
      <c r="B9" s="47" t="s">
        <v>473</v>
      </c>
      <c r="C9" s="47" t="s">
        <v>617</v>
      </c>
      <c r="D9" s="47" t="s">
        <v>272</v>
      </c>
      <c r="E9" s="47" t="s">
        <v>625</v>
      </c>
      <c r="F9" s="47" t="s">
        <v>626</v>
      </c>
      <c r="G9" s="48">
        <v>11</v>
      </c>
      <c r="H9" s="47" t="s">
        <v>485</v>
      </c>
      <c r="I9" s="47" t="s">
        <v>11</v>
      </c>
    </row>
    <row r="10" spans="1:9" ht="15.6" x14ac:dyDescent="0.3">
      <c r="A10" s="47" t="s">
        <v>616</v>
      </c>
      <c r="B10" s="47" t="s">
        <v>473</v>
      </c>
      <c r="C10" s="47" t="s">
        <v>617</v>
      </c>
      <c r="D10" s="47" t="s">
        <v>82</v>
      </c>
      <c r="E10" s="47" t="s">
        <v>627</v>
      </c>
      <c r="F10" s="47" t="s">
        <v>81</v>
      </c>
      <c r="G10" s="48">
        <v>11</v>
      </c>
      <c r="H10" s="47" t="s">
        <v>489</v>
      </c>
      <c r="I10" s="47" t="s">
        <v>12</v>
      </c>
    </row>
    <row r="11" spans="1:9" ht="15.6" x14ac:dyDescent="0.3">
      <c r="A11" s="47" t="s">
        <v>616</v>
      </c>
      <c r="B11" s="47" t="s">
        <v>473</v>
      </c>
      <c r="C11" s="47" t="s">
        <v>617</v>
      </c>
      <c r="D11" s="47" t="s">
        <v>343</v>
      </c>
      <c r="E11" s="47" t="s">
        <v>628</v>
      </c>
      <c r="F11" s="47" t="s">
        <v>342</v>
      </c>
      <c r="G11" s="48">
        <v>11</v>
      </c>
      <c r="H11" s="47" t="s">
        <v>485</v>
      </c>
      <c r="I11" s="47" t="s">
        <v>11</v>
      </c>
    </row>
    <row r="12" spans="1:9" ht="15.6" x14ac:dyDescent="0.3">
      <c r="A12" s="47" t="s">
        <v>616</v>
      </c>
      <c r="B12" s="47" t="s">
        <v>473</v>
      </c>
      <c r="C12" s="47" t="s">
        <v>617</v>
      </c>
      <c r="D12" s="47" t="s">
        <v>85</v>
      </c>
      <c r="E12" s="47" t="s">
        <v>629</v>
      </c>
      <c r="F12" s="47" t="s">
        <v>84</v>
      </c>
      <c r="G12" s="48">
        <v>11</v>
      </c>
      <c r="H12" s="47" t="s">
        <v>489</v>
      </c>
      <c r="I12" s="47" t="s">
        <v>12</v>
      </c>
    </row>
    <row r="13" spans="1:9" ht="15.6" x14ac:dyDescent="0.3">
      <c r="A13" s="47" t="s">
        <v>616</v>
      </c>
      <c r="B13" s="47" t="s">
        <v>473</v>
      </c>
      <c r="C13" s="47" t="s">
        <v>617</v>
      </c>
      <c r="D13" s="47" t="s">
        <v>351</v>
      </c>
      <c r="E13" s="47" t="s">
        <v>630</v>
      </c>
      <c r="F13" s="47" t="s">
        <v>631</v>
      </c>
      <c r="G13" s="48">
        <v>11</v>
      </c>
      <c r="H13" s="47" t="s">
        <v>485</v>
      </c>
      <c r="I13" s="47" t="s">
        <v>11</v>
      </c>
    </row>
    <row r="14" spans="1:9" ht="15.6" x14ac:dyDescent="0.3">
      <c r="A14" s="47" t="s">
        <v>616</v>
      </c>
      <c r="B14" s="47" t="s">
        <v>473</v>
      </c>
      <c r="C14" s="47" t="s">
        <v>617</v>
      </c>
      <c r="D14" s="47" t="s">
        <v>88</v>
      </c>
      <c r="E14" s="47" t="s">
        <v>632</v>
      </c>
      <c r="F14" s="47" t="s">
        <v>87</v>
      </c>
      <c r="G14" s="48">
        <v>11</v>
      </c>
      <c r="H14" s="47" t="s">
        <v>489</v>
      </c>
      <c r="I14" s="47" t="s">
        <v>12</v>
      </c>
    </row>
    <row r="15" spans="1:9" ht="15.6" x14ac:dyDescent="0.3">
      <c r="A15" s="47" t="s">
        <v>616</v>
      </c>
      <c r="B15" s="47" t="s">
        <v>473</v>
      </c>
      <c r="C15" s="47" t="s">
        <v>617</v>
      </c>
      <c r="D15" s="47" t="s">
        <v>401</v>
      </c>
      <c r="E15" s="47" t="s">
        <v>633</v>
      </c>
      <c r="F15" s="47" t="s">
        <v>400</v>
      </c>
      <c r="G15" s="48">
        <v>11</v>
      </c>
      <c r="H15" s="47" t="s">
        <v>474</v>
      </c>
      <c r="I15" s="47" t="s">
        <v>475</v>
      </c>
    </row>
    <row r="16" spans="1:9" ht="15.6" x14ac:dyDescent="0.3">
      <c r="A16" s="47" t="s">
        <v>616</v>
      </c>
      <c r="B16" s="47" t="s">
        <v>90</v>
      </c>
      <c r="C16" s="47" t="s">
        <v>634</v>
      </c>
      <c r="D16" s="47" t="s">
        <v>92</v>
      </c>
      <c r="E16" s="47" t="s">
        <v>635</v>
      </c>
      <c r="F16" s="47" t="s">
        <v>91</v>
      </c>
      <c r="G16" s="48">
        <v>11</v>
      </c>
      <c r="H16" s="47" t="s">
        <v>503</v>
      </c>
      <c r="I16" s="47" t="s">
        <v>9</v>
      </c>
    </row>
    <row r="17" spans="1:9" ht="15.6" x14ac:dyDescent="0.3">
      <c r="A17" s="47" t="s">
        <v>616</v>
      </c>
      <c r="B17" s="47" t="s">
        <v>90</v>
      </c>
      <c r="C17" s="47" t="s">
        <v>634</v>
      </c>
      <c r="D17" s="47" t="s">
        <v>636</v>
      </c>
      <c r="E17" s="47" t="s">
        <v>637</v>
      </c>
      <c r="F17" s="47" t="s">
        <v>638</v>
      </c>
      <c r="G17" s="48">
        <v>11</v>
      </c>
      <c r="H17" s="47" t="s">
        <v>515</v>
      </c>
      <c r="I17" s="47" t="s">
        <v>10</v>
      </c>
    </row>
    <row r="18" spans="1:9" ht="15.6" x14ac:dyDescent="0.3">
      <c r="A18" s="47" t="s">
        <v>616</v>
      </c>
      <c r="B18" s="47" t="s">
        <v>90</v>
      </c>
      <c r="C18" s="47" t="s">
        <v>634</v>
      </c>
      <c r="D18" s="47" t="s">
        <v>345</v>
      </c>
      <c r="E18" s="47" t="s">
        <v>639</v>
      </c>
      <c r="F18" s="47" t="s">
        <v>344</v>
      </c>
      <c r="G18" s="48">
        <v>11</v>
      </c>
      <c r="H18" s="47" t="s">
        <v>505</v>
      </c>
      <c r="I18" s="47" t="s">
        <v>8</v>
      </c>
    </row>
    <row r="19" spans="1:9" ht="15.6" x14ac:dyDescent="0.3">
      <c r="A19" s="47" t="s">
        <v>616</v>
      </c>
      <c r="B19" s="47" t="s">
        <v>90</v>
      </c>
      <c r="C19" s="47" t="s">
        <v>634</v>
      </c>
      <c r="D19" s="47" t="s">
        <v>347</v>
      </c>
      <c r="E19" s="47" t="s">
        <v>640</v>
      </c>
      <c r="F19" s="47" t="s">
        <v>346</v>
      </c>
      <c r="G19" s="48">
        <v>11</v>
      </c>
      <c r="H19" s="47" t="s">
        <v>505</v>
      </c>
      <c r="I19" s="47" t="s">
        <v>8</v>
      </c>
    </row>
    <row r="20" spans="1:9" ht="15.6" x14ac:dyDescent="0.3">
      <c r="A20" s="47" t="s">
        <v>616</v>
      </c>
      <c r="B20" s="47" t="s">
        <v>90</v>
      </c>
      <c r="C20" s="47" t="s">
        <v>634</v>
      </c>
      <c r="D20" s="47" t="s">
        <v>94</v>
      </c>
      <c r="E20" s="47" t="s">
        <v>618</v>
      </c>
      <c r="F20" s="47" t="s">
        <v>93</v>
      </c>
      <c r="G20" s="48">
        <v>11</v>
      </c>
      <c r="H20" s="47" t="s">
        <v>13</v>
      </c>
      <c r="I20" s="47" t="s">
        <v>164</v>
      </c>
    </row>
    <row r="21" spans="1:9" ht="15.6" x14ac:dyDescent="0.3">
      <c r="A21" s="47" t="s">
        <v>616</v>
      </c>
      <c r="B21" s="47" t="s">
        <v>90</v>
      </c>
      <c r="C21" s="47" t="s">
        <v>634</v>
      </c>
      <c r="D21" s="47" t="s">
        <v>97</v>
      </c>
      <c r="E21" s="47" t="s">
        <v>619</v>
      </c>
      <c r="F21" s="47" t="s">
        <v>96</v>
      </c>
      <c r="G21" s="48">
        <v>11</v>
      </c>
      <c r="H21" s="47" t="s">
        <v>14</v>
      </c>
      <c r="I21" s="47" t="s">
        <v>6</v>
      </c>
    </row>
    <row r="22" spans="1:9" ht="15.6" x14ac:dyDescent="0.3">
      <c r="A22" s="47" t="s">
        <v>616</v>
      </c>
      <c r="B22" s="47" t="s">
        <v>90</v>
      </c>
      <c r="C22" s="47" t="s">
        <v>634</v>
      </c>
      <c r="D22" s="47" t="s">
        <v>71</v>
      </c>
      <c r="E22" s="47" t="s">
        <v>620</v>
      </c>
      <c r="F22" s="47" t="s">
        <v>99</v>
      </c>
      <c r="G22" s="48">
        <v>11</v>
      </c>
      <c r="H22" s="47" t="s">
        <v>512</v>
      </c>
      <c r="I22" s="47" t="s">
        <v>7</v>
      </c>
    </row>
    <row r="23" spans="1:9" ht="15.6" x14ac:dyDescent="0.3">
      <c r="A23" s="47" t="s">
        <v>616</v>
      </c>
      <c r="B23" s="47" t="s">
        <v>90</v>
      </c>
      <c r="C23" s="47" t="s">
        <v>634</v>
      </c>
      <c r="D23" s="47" t="s">
        <v>101</v>
      </c>
      <c r="E23" s="47" t="s">
        <v>641</v>
      </c>
      <c r="F23" s="47" t="s">
        <v>100</v>
      </c>
      <c r="G23" s="48">
        <v>11</v>
      </c>
      <c r="H23" s="47" t="s">
        <v>505</v>
      </c>
      <c r="I23" s="47" t="s">
        <v>8</v>
      </c>
    </row>
    <row r="24" spans="1:9" ht="15.6" x14ac:dyDescent="0.3">
      <c r="A24" s="47" t="s">
        <v>616</v>
      </c>
      <c r="B24" s="47" t="s">
        <v>90</v>
      </c>
      <c r="C24" s="47" t="s">
        <v>634</v>
      </c>
      <c r="D24" s="47" t="s">
        <v>103</v>
      </c>
      <c r="E24" s="47" t="s">
        <v>642</v>
      </c>
      <c r="F24" s="47" t="s">
        <v>102</v>
      </c>
      <c r="G24" s="48">
        <v>11</v>
      </c>
      <c r="H24" s="47" t="s">
        <v>503</v>
      </c>
      <c r="I24" s="47" t="s">
        <v>9</v>
      </c>
    </row>
    <row r="25" spans="1:9" ht="15.6" x14ac:dyDescent="0.3">
      <c r="A25" s="47" t="s">
        <v>616</v>
      </c>
      <c r="B25" s="47" t="s">
        <v>90</v>
      </c>
      <c r="C25" s="47" t="s">
        <v>634</v>
      </c>
      <c r="D25" s="47" t="s">
        <v>106</v>
      </c>
      <c r="E25" s="47" t="s">
        <v>643</v>
      </c>
      <c r="F25" s="47" t="s">
        <v>105</v>
      </c>
      <c r="G25" s="48">
        <v>11</v>
      </c>
      <c r="H25" s="47" t="s">
        <v>515</v>
      </c>
      <c r="I25" s="47" t="s">
        <v>10</v>
      </c>
    </row>
    <row r="26" spans="1:9" ht="15.6" x14ac:dyDescent="0.3">
      <c r="A26" s="47" t="s">
        <v>616</v>
      </c>
      <c r="B26" s="47" t="s">
        <v>90</v>
      </c>
      <c r="C26" s="47" t="s">
        <v>634</v>
      </c>
      <c r="D26" s="47" t="s">
        <v>644</v>
      </c>
      <c r="E26" s="47" t="s">
        <v>645</v>
      </c>
      <c r="F26" s="47" t="s">
        <v>646</v>
      </c>
      <c r="G26" s="48">
        <v>11</v>
      </c>
      <c r="H26" s="47" t="s">
        <v>503</v>
      </c>
      <c r="I26" s="47" t="s">
        <v>9</v>
      </c>
    </row>
    <row r="27" spans="1:9" ht="15.6" x14ac:dyDescent="0.3">
      <c r="A27" s="47" t="s">
        <v>616</v>
      </c>
      <c r="B27" s="47" t="s">
        <v>90</v>
      </c>
      <c r="C27" s="47" t="s">
        <v>634</v>
      </c>
      <c r="D27" s="47" t="s">
        <v>109</v>
      </c>
      <c r="E27" s="47" t="s">
        <v>647</v>
      </c>
      <c r="F27" s="47" t="s">
        <v>108</v>
      </c>
      <c r="G27" s="48">
        <v>11</v>
      </c>
      <c r="H27" s="47" t="s">
        <v>517</v>
      </c>
      <c r="I27" s="47" t="s">
        <v>518</v>
      </c>
    </row>
    <row r="28" spans="1:9" ht="15.6" x14ac:dyDescent="0.3">
      <c r="A28" s="47" t="s">
        <v>616</v>
      </c>
      <c r="B28" s="47" t="s">
        <v>90</v>
      </c>
      <c r="C28" s="47" t="s">
        <v>634</v>
      </c>
      <c r="D28" s="47" t="s">
        <v>112</v>
      </c>
      <c r="E28" s="47" t="s">
        <v>648</v>
      </c>
      <c r="F28" s="47" t="s">
        <v>111</v>
      </c>
      <c r="G28" s="48">
        <v>11</v>
      </c>
      <c r="H28" s="47" t="s">
        <v>517</v>
      </c>
      <c r="I28" s="47" t="s">
        <v>518</v>
      </c>
    </row>
    <row r="29" spans="1:9" ht="15.6" x14ac:dyDescent="0.3">
      <c r="A29" s="47" t="s">
        <v>616</v>
      </c>
      <c r="B29" s="47" t="s">
        <v>90</v>
      </c>
      <c r="C29" s="47" t="s">
        <v>634</v>
      </c>
      <c r="D29" s="47" t="s">
        <v>115</v>
      </c>
      <c r="E29" s="47" t="s">
        <v>649</v>
      </c>
      <c r="F29" s="47" t="s">
        <v>114</v>
      </c>
      <c r="G29" s="48">
        <v>11</v>
      </c>
      <c r="H29" s="47" t="s">
        <v>517</v>
      </c>
      <c r="I29" s="47" t="s">
        <v>518</v>
      </c>
    </row>
    <row r="30" spans="1:9" ht="15.6" x14ac:dyDescent="0.3">
      <c r="A30" s="47" t="s">
        <v>616</v>
      </c>
      <c r="B30" s="47" t="s">
        <v>90</v>
      </c>
      <c r="C30" s="47" t="s">
        <v>634</v>
      </c>
      <c r="D30" s="47" t="s">
        <v>118</v>
      </c>
      <c r="E30" s="47" t="s">
        <v>650</v>
      </c>
      <c r="F30" s="47" t="s">
        <v>117</v>
      </c>
      <c r="G30" s="48">
        <v>11</v>
      </c>
      <c r="H30" s="47" t="s">
        <v>14</v>
      </c>
      <c r="I30" s="47" t="s">
        <v>6</v>
      </c>
    </row>
    <row r="31" spans="1:9" ht="15.6" x14ac:dyDescent="0.3">
      <c r="A31" s="47" t="s">
        <v>616</v>
      </c>
      <c r="B31" s="47" t="s">
        <v>90</v>
      </c>
      <c r="C31" s="47" t="s">
        <v>634</v>
      </c>
      <c r="D31" s="47" t="s">
        <v>120</v>
      </c>
      <c r="E31" s="47" t="s">
        <v>651</v>
      </c>
      <c r="F31" s="47" t="s">
        <v>119</v>
      </c>
      <c r="G31" s="48">
        <v>11</v>
      </c>
      <c r="H31" s="47" t="s">
        <v>14</v>
      </c>
      <c r="I31" s="47" t="s">
        <v>6</v>
      </c>
    </row>
    <row r="32" spans="1:9" ht="15.6" x14ac:dyDescent="0.3">
      <c r="A32" s="47" t="s">
        <v>616</v>
      </c>
      <c r="B32" s="47" t="s">
        <v>90</v>
      </c>
      <c r="C32" s="47" t="s">
        <v>634</v>
      </c>
      <c r="D32" s="47" t="s">
        <v>122</v>
      </c>
      <c r="E32" s="47" t="s">
        <v>652</v>
      </c>
      <c r="F32" s="47" t="s">
        <v>121</v>
      </c>
      <c r="G32" s="48">
        <v>11</v>
      </c>
      <c r="H32" s="47" t="s">
        <v>505</v>
      </c>
      <c r="I32" s="47" t="s">
        <v>8</v>
      </c>
    </row>
    <row r="33" spans="1:9" ht="15.6" x14ac:dyDescent="0.3">
      <c r="A33" s="47" t="s">
        <v>616</v>
      </c>
      <c r="B33" s="47" t="s">
        <v>90</v>
      </c>
      <c r="C33" s="47" t="s">
        <v>634</v>
      </c>
      <c r="D33" s="47" t="s">
        <v>124</v>
      </c>
      <c r="E33" s="47" t="s">
        <v>653</v>
      </c>
      <c r="F33" s="47" t="s">
        <v>123</v>
      </c>
      <c r="G33" s="48">
        <v>11</v>
      </c>
      <c r="H33" s="47" t="s">
        <v>505</v>
      </c>
      <c r="I33" s="47" t="s">
        <v>8</v>
      </c>
    </row>
    <row r="34" spans="1:9" ht="15.6" x14ac:dyDescent="0.3">
      <c r="A34" s="47" t="s">
        <v>616</v>
      </c>
      <c r="B34" s="47" t="s">
        <v>90</v>
      </c>
      <c r="C34" s="47" t="s">
        <v>634</v>
      </c>
      <c r="D34" s="47" t="s">
        <v>654</v>
      </c>
      <c r="E34" s="47" t="s">
        <v>655</v>
      </c>
      <c r="F34" s="47" t="s">
        <v>656</v>
      </c>
      <c r="G34" s="48">
        <v>11</v>
      </c>
      <c r="H34" s="47" t="s">
        <v>512</v>
      </c>
      <c r="I34" s="47" t="s">
        <v>7</v>
      </c>
    </row>
    <row r="35" spans="1:9" ht="15.6" x14ac:dyDescent="0.3">
      <c r="A35" s="47" t="s">
        <v>616</v>
      </c>
      <c r="B35" s="47" t="s">
        <v>90</v>
      </c>
      <c r="C35" s="47" t="s">
        <v>634</v>
      </c>
      <c r="D35" s="47" t="s">
        <v>126</v>
      </c>
      <c r="E35" s="47" t="s">
        <v>657</v>
      </c>
      <c r="F35" s="47" t="s">
        <v>125</v>
      </c>
      <c r="G35" s="48">
        <v>11</v>
      </c>
      <c r="H35" s="47" t="s">
        <v>503</v>
      </c>
      <c r="I35" s="47" t="s">
        <v>9</v>
      </c>
    </row>
    <row r="36" spans="1:9" ht="15.6" x14ac:dyDescent="0.3">
      <c r="A36" s="47" t="s">
        <v>616</v>
      </c>
      <c r="B36" s="47" t="s">
        <v>90</v>
      </c>
      <c r="C36" s="47" t="s">
        <v>634</v>
      </c>
      <c r="D36" s="47" t="s">
        <v>658</v>
      </c>
      <c r="E36" s="47" t="s">
        <v>659</v>
      </c>
      <c r="F36" s="47" t="s">
        <v>660</v>
      </c>
      <c r="G36" s="48">
        <v>11</v>
      </c>
      <c r="H36" s="47" t="s">
        <v>517</v>
      </c>
      <c r="I36" s="47" t="s">
        <v>518</v>
      </c>
    </row>
    <row r="37" spans="1:9" ht="15.6" x14ac:dyDescent="0.3">
      <c r="A37" s="47" t="s">
        <v>616</v>
      </c>
      <c r="B37" s="47" t="s">
        <v>90</v>
      </c>
      <c r="C37" s="47" t="s">
        <v>634</v>
      </c>
      <c r="D37" s="47" t="s">
        <v>661</v>
      </c>
      <c r="E37" s="47" t="s">
        <v>662</v>
      </c>
      <c r="F37" s="47" t="s">
        <v>663</v>
      </c>
      <c r="G37" s="48">
        <v>11</v>
      </c>
      <c r="H37" s="47" t="s">
        <v>517</v>
      </c>
      <c r="I37" s="47" t="s">
        <v>518</v>
      </c>
    </row>
    <row r="38" spans="1:9" ht="31.2" x14ac:dyDescent="0.3">
      <c r="A38" s="47" t="s">
        <v>616</v>
      </c>
      <c r="B38" s="47" t="s">
        <v>90</v>
      </c>
      <c r="C38" s="47" t="s">
        <v>634</v>
      </c>
      <c r="D38" s="47" t="s">
        <v>132</v>
      </c>
      <c r="E38" s="47" t="s">
        <v>664</v>
      </c>
      <c r="F38" s="47" t="s">
        <v>131</v>
      </c>
      <c r="G38" s="48">
        <v>11</v>
      </c>
      <c r="H38" s="47" t="s">
        <v>503</v>
      </c>
      <c r="I38" s="47" t="s">
        <v>9</v>
      </c>
    </row>
    <row r="39" spans="1:9" ht="15.6" x14ac:dyDescent="0.3">
      <c r="A39" s="47" t="s">
        <v>616</v>
      </c>
      <c r="B39" s="47" t="s">
        <v>90</v>
      </c>
      <c r="C39" s="47" t="s">
        <v>634</v>
      </c>
      <c r="D39" s="47" t="s">
        <v>128</v>
      </c>
      <c r="E39" s="47" t="s">
        <v>665</v>
      </c>
      <c r="F39" s="47" t="s">
        <v>127</v>
      </c>
      <c r="G39" s="48">
        <v>11</v>
      </c>
      <c r="H39" s="47" t="s">
        <v>503</v>
      </c>
      <c r="I39" s="47" t="s">
        <v>9</v>
      </c>
    </row>
    <row r="40" spans="1:9" ht="15.6" x14ac:dyDescent="0.3">
      <c r="A40" s="47" t="s">
        <v>616</v>
      </c>
      <c r="B40" s="47" t="s">
        <v>90</v>
      </c>
      <c r="C40" s="47" t="s">
        <v>634</v>
      </c>
      <c r="D40" s="47" t="s">
        <v>130</v>
      </c>
      <c r="E40" s="47" t="s">
        <v>666</v>
      </c>
      <c r="F40" s="47" t="s">
        <v>129</v>
      </c>
      <c r="G40" s="48">
        <v>11</v>
      </c>
      <c r="H40" s="47" t="s">
        <v>512</v>
      </c>
      <c r="I40" s="47" t="s">
        <v>7</v>
      </c>
    </row>
    <row r="41" spans="1:9" ht="15.6" x14ac:dyDescent="0.3">
      <c r="A41" s="47" t="s">
        <v>616</v>
      </c>
      <c r="B41" s="47" t="s">
        <v>90</v>
      </c>
      <c r="C41" s="47" t="s">
        <v>634</v>
      </c>
      <c r="D41" s="47" t="s">
        <v>351</v>
      </c>
      <c r="E41" s="47" t="s">
        <v>630</v>
      </c>
      <c r="F41" s="47" t="s">
        <v>350</v>
      </c>
      <c r="G41" s="48">
        <v>11</v>
      </c>
      <c r="H41" s="47" t="s">
        <v>14</v>
      </c>
      <c r="I41" s="47" t="s">
        <v>6</v>
      </c>
    </row>
    <row r="42" spans="1:9" ht="15.6" x14ac:dyDescent="0.3">
      <c r="A42" s="47" t="s">
        <v>616</v>
      </c>
      <c r="B42" s="47" t="s">
        <v>90</v>
      </c>
      <c r="C42" s="47" t="s">
        <v>634</v>
      </c>
      <c r="D42" s="47" t="s">
        <v>88</v>
      </c>
      <c r="E42" s="47" t="s">
        <v>632</v>
      </c>
      <c r="F42" s="47" t="s">
        <v>352</v>
      </c>
      <c r="G42" s="48">
        <v>11</v>
      </c>
      <c r="H42" s="47" t="s">
        <v>512</v>
      </c>
      <c r="I42" s="47" t="s">
        <v>7</v>
      </c>
    </row>
    <row r="43" spans="1:9" ht="15.6" x14ac:dyDescent="0.3">
      <c r="A43" s="47" t="s">
        <v>616</v>
      </c>
      <c r="B43" s="47" t="s">
        <v>90</v>
      </c>
      <c r="C43" s="47" t="s">
        <v>634</v>
      </c>
      <c r="D43" s="47" t="s">
        <v>136</v>
      </c>
      <c r="E43" s="47" t="s">
        <v>667</v>
      </c>
      <c r="F43" s="47" t="s">
        <v>135</v>
      </c>
      <c r="G43" s="48">
        <v>11</v>
      </c>
      <c r="H43" s="47" t="s">
        <v>505</v>
      </c>
      <c r="I43" s="47" t="s">
        <v>8</v>
      </c>
    </row>
    <row r="44" spans="1:9" ht="15.6" x14ac:dyDescent="0.3">
      <c r="A44" s="47" t="s">
        <v>616</v>
      </c>
      <c r="B44" s="47" t="s">
        <v>90</v>
      </c>
      <c r="C44" s="47" t="s">
        <v>634</v>
      </c>
      <c r="D44" s="47" t="s">
        <v>354</v>
      </c>
      <c r="E44" s="47" t="s">
        <v>668</v>
      </c>
      <c r="F44" s="47" t="s">
        <v>353</v>
      </c>
      <c r="G44" s="48">
        <v>11</v>
      </c>
      <c r="H44" s="47" t="s">
        <v>503</v>
      </c>
      <c r="I44" s="47" t="s">
        <v>9</v>
      </c>
    </row>
    <row r="45" spans="1:9" ht="15.6" x14ac:dyDescent="0.3">
      <c r="A45" s="47" t="s">
        <v>616</v>
      </c>
      <c r="B45" s="47" t="s">
        <v>90</v>
      </c>
      <c r="C45" s="47" t="s">
        <v>634</v>
      </c>
      <c r="D45" s="47" t="s">
        <v>138</v>
      </c>
      <c r="E45" s="47" t="s">
        <v>669</v>
      </c>
      <c r="F45" s="47" t="s">
        <v>137</v>
      </c>
      <c r="G45" s="48">
        <v>11</v>
      </c>
      <c r="H45" s="47" t="s">
        <v>515</v>
      </c>
      <c r="I45" s="47" t="s">
        <v>10</v>
      </c>
    </row>
    <row r="46" spans="1:9" ht="15.6" x14ac:dyDescent="0.3">
      <c r="A46" s="47" t="s">
        <v>616</v>
      </c>
      <c r="B46" s="47" t="s">
        <v>90</v>
      </c>
      <c r="C46" s="47" t="s">
        <v>634</v>
      </c>
      <c r="D46" s="47" t="s">
        <v>670</v>
      </c>
      <c r="E46" s="47" t="s">
        <v>671</v>
      </c>
      <c r="F46" s="47" t="s">
        <v>672</v>
      </c>
      <c r="G46" s="48">
        <v>11</v>
      </c>
      <c r="H46" s="47" t="s">
        <v>503</v>
      </c>
      <c r="I46" s="47" t="s">
        <v>9</v>
      </c>
    </row>
    <row r="47" spans="1:9" ht="15.6" x14ac:dyDescent="0.3">
      <c r="A47" s="47" t="s">
        <v>616</v>
      </c>
      <c r="B47" s="47" t="s">
        <v>90</v>
      </c>
      <c r="C47" s="47" t="s">
        <v>634</v>
      </c>
      <c r="D47" s="47" t="s">
        <v>673</v>
      </c>
      <c r="E47" s="47" t="s">
        <v>674</v>
      </c>
      <c r="F47" s="47" t="s">
        <v>675</v>
      </c>
      <c r="G47" s="48">
        <v>11</v>
      </c>
      <c r="H47" s="47" t="s">
        <v>515</v>
      </c>
      <c r="I47" s="47" t="s">
        <v>10</v>
      </c>
    </row>
    <row r="48" spans="1:9" ht="15.6" x14ac:dyDescent="0.3">
      <c r="A48" s="47" t="s">
        <v>616</v>
      </c>
      <c r="B48" s="47" t="s">
        <v>90</v>
      </c>
      <c r="C48" s="47" t="s">
        <v>634</v>
      </c>
      <c r="D48" s="47" t="s">
        <v>134</v>
      </c>
      <c r="E48" s="47" t="s">
        <v>676</v>
      </c>
      <c r="F48" s="47" t="s">
        <v>133</v>
      </c>
      <c r="G48" s="48">
        <v>11</v>
      </c>
      <c r="H48" s="47" t="s">
        <v>505</v>
      </c>
      <c r="I48" s="47" t="s">
        <v>8</v>
      </c>
    </row>
    <row r="49" spans="1:9" ht="15.6" x14ac:dyDescent="0.3">
      <c r="A49" s="47" t="s">
        <v>616</v>
      </c>
      <c r="B49" s="47" t="s">
        <v>90</v>
      </c>
      <c r="C49" s="47" t="s">
        <v>634</v>
      </c>
      <c r="D49" s="47" t="s">
        <v>349</v>
      </c>
      <c r="E49" s="47" t="s">
        <v>677</v>
      </c>
      <c r="F49" s="47" t="s">
        <v>348</v>
      </c>
      <c r="G49" s="48">
        <v>11</v>
      </c>
      <c r="H49" s="47" t="s">
        <v>505</v>
      </c>
      <c r="I49" s="47" t="s">
        <v>8</v>
      </c>
    </row>
    <row r="50" spans="1:9" ht="15.6" x14ac:dyDescent="0.3">
      <c r="A50" s="47" t="s">
        <v>616</v>
      </c>
      <c r="B50" s="47" t="s">
        <v>90</v>
      </c>
      <c r="C50" s="47" t="s">
        <v>634</v>
      </c>
      <c r="D50" s="47" t="s">
        <v>356</v>
      </c>
      <c r="E50" s="47" t="s">
        <v>678</v>
      </c>
      <c r="F50" s="47" t="s">
        <v>355</v>
      </c>
      <c r="G50" s="48">
        <v>11</v>
      </c>
      <c r="H50" s="47" t="s">
        <v>515</v>
      </c>
      <c r="I50" s="47" t="s">
        <v>10</v>
      </c>
    </row>
    <row r="51" spans="1:9" ht="15.6" x14ac:dyDescent="0.3">
      <c r="A51" s="47" t="s">
        <v>616</v>
      </c>
      <c r="B51" s="47" t="s">
        <v>90</v>
      </c>
      <c r="C51" s="47" t="s">
        <v>634</v>
      </c>
      <c r="D51" s="47" t="s">
        <v>140</v>
      </c>
      <c r="E51" s="47" t="s">
        <v>679</v>
      </c>
      <c r="F51" s="47" t="s">
        <v>139</v>
      </c>
      <c r="G51" s="48">
        <v>11</v>
      </c>
      <c r="H51" s="47" t="s">
        <v>515</v>
      </c>
      <c r="I51" s="47" t="s">
        <v>10</v>
      </c>
    </row>
    <row r="52" spans="1:9" ht="15.6" x14ac:dyDescent="0.3">
      <c r="A52" s="47" t="s">
        <v>616</v>
      </c>
      <c r="B52" s="47" t="s">
        <v>90</v>
      </c>
      <c r="C52" s="47" t="s">
        <v>634</v>
      </c>
      <c r="D52" s="47" t="s">
        <v>142</v>
      </c>
      <c r="E52" s="47" t="s">
        <v>680</v>
      </c>
      <c r="F52" s="47" t="s">
        <v>141</v>
      </c>
      <c r="G52" s="48">
        <v>11</v>
      </c>
      <c r="H52" s="47" t="s">
        <v>515</v>
      </c>
      <c r="I52" s="47" t="s">
        <v>10</v>
      </c>
    </row>
    <row r="53" spans="1:9" ht="15.6" x14ac:dyDescent="0.3">
      <c r="A53" s="47" t="s">
        <v>616</v>
      </c>
      <c r="B53" s="47" t="s">
        <v>144</v>
      </c>
      <c r="C53" s="47" t="s">
        <v>681</v>
      </c>
      <c r="D53" s="47" t="s">
        <v>146</v>
      </c>
      <c r="E53" s="47" t="s">
        <v>618</v>
      </c>
      <c r="F53" s="47" t="s">
        <v>145</v>
      </c>
      <c r="G53" s="48">
        <v>11</v>
      </c>
      <c r="H53" s="47" t="s">
        <v>525</v>
      </c>
      <c r="I53" s="47" t="s">
        <v>526</v>
      </c>
    </row>
    <row r="54" spans="1:9" ht="15.6" x14ac:dyDescent="0.3">
      <c r="A54" s="47" t="s">
        <v>616</v>
      </c>
      <c r="B54" s="47" t="s">
        <v>148</v>
      </c>
      <c r="C54" s="47" t="s">
        <v>682</v>
      </c>
      <c r="D54" s="47" t="s">
        <v>683</v>
      </c>
      <c r="E54" s="47" t="s">
        <v>618</v>
      </c>
      <c r="F54" s="47" t="s">
        <v>149</v>
      </c>
      <c r="G54" s="48">
        <v>11</v>
      </c>
      <c r="H54" s="47" t="s">
        <v>517</v>
      </c>
      <c r="I54" s="47" t="s">
        <v>518</v>
      </c>
    </row>
    <row r="55" spans="1:9" ht="15.6" x14ac:dyDescent="0.3">
      <c r="A55" s="47" t="s">
        <v>616</v>
      </c>
      <c r="B55" s="47" t="s">
        <v>148</v>
      </c>
      <c r="C55" s="47" t="s">
        <v>682</v>
      </c>
      <c r="D55" s="47" t="s">
        <v>684</v>
      </c>
      <c r="E55" s="47" t="s">
        <v>685</v>
      </c>
      <c r="F55" s="47" t="s">
        <v>686</v>
      </c>
      <c r="G55" s="48">
        <v>11</v>
      </c>
      <c r="H55" s="47" t="s">
        <v>517</v>
      </c>
      <c r="I55" s="47" t="s">
        <v>518</v>
      </c>
    </row>
    <row r="56" spans="1:9" ht="15.6" x14ac:dyDescent="0.3">
      <c r="A56" s="47" t="s">
        <v>616</v>
      </c>
      <c r="B56" s="47" t="s">
        <v>152</v>
      </c>
      <c r="C56" s="47" t="s">
        <v>687</v>
      </c>
      <c r="D56" s="47" t="s">
        <v>358</v>
      </c>
      <c r="E56" s="47" t="s">
        <v>688</v>
      </c>
      <c r="F56" s="47" t="s">
        <v>357</v>
      </c>
      <c r="G56" s="48">
        <v>11</v>
      </c>
      <c r="H56" s="47" t="s">
        <v>14</v>
      </c>
      <c r="I56" s="47" t="s">
        <v>6</v>
      </c>
    </row>
    <row r="57" spans="1:9" ht="15.6" x14ac:dyDescent="0.3">
      <c r="A57" s="47" t="s">
        <v>616</v>
      </c>
      <c r="B57" s="47" t="s">
        <v>152</v>
      </c>
      <c r="C57" s="47" t="s">
        <v>687</v>
      </c>
      <c r="D57" s="47" t="s">
        <v>154</v>
      </c>
      <c r="E57" s="47" t="s">
        <v>689</v>
      </c>
      <c r="F57" s="47" t="s">
        <v>153</v>
      </c>
      <c r="G57" s="48">
        <v>11</v>
      </c>
      <c r="H57" s="47" t="s">
        <v>512</v>
      </c>
      <c r="I57" s="47" t="s">
        <v>7</v>
      </c>
    </row>
    <row r="58" spans="1:9" ht="15.6" x14ac:dyDescent="0.3">
      <c r="A58" s="47" t="s">
        <v>616</v>
      </c>
      <c r="B58" s="47" t="s">
        <v>152</v>
      </c>
      <c r="C58" s="47" t="s">
        <v>687</v>
      </c>
      <c r="D58" s="47" t="s">
        <v>156</v>
      </c>
      <c r="E58" s="47" t="s">
        <v>690</v>
      </c>
      <c r="F58" s="47" t="s">
        <v>155</v>
      </c>
      <c r="G58" s="48">
        <v>11</v>
      </c>
      <c r="H58" s="47" t="s">
        <v>505</v>
      </c>
      <c r="I58" s="47" t="s">
        <v>8</v>
      </c>
    </row>
    <row r="59" spans="1:9" ht="15.6" x14ac:dyDescent="0.3">
      <c r="A59" s="47" t="s">
        <v>616</v>
      </c>
      <c r="B59" s="47" t="s">
        <v>152</v>
      </c>
      <c r="C59" s="47" t="s">
        <v>687</v>
      </c>
      <c r="D59" s="47" t="s">
        <v>360</v>
      </c>
      <c r="E59" s="47" t="s">
        <v>691</v>
      </c>
      <c r="F59" s="47" t="s">
        <v>359</v>
      </c>
      <c r="G59" s="48">
        <v>11</v>
      </c>
      <c r="H59" s="47" t="s">
        <v>503</v>
      </c>
      <c r="I59" s="47" t="s">
        <v>9</v>
      </c>
    </row>
    <row r="60" spans="1:9" ht="15.6" x14ac:dyDescent="0.3">
      <c r="A60" s="47" t="s">
        <v>616</v>
      </c>
      <c r="B60" s="47" t="s">
        <v>152</v>
      </c>
      <c r="C60" s="47" t="s">
        <v>687</v>
      </c>
      <c r="D60" s="47" t="s">
        <v>158</v>
      </c>
      <c r="E60" s="47" t="s">
        <v>692</v>
      </c>
      <c r="F60" s="47" t="s">
        <v>157</v>
      </c>
      <c r="G60" s="48">
        <v>11</v>
      </c>
      <c r="H60" s="47" t="s">
        <v>515</v>
      </c>
      <c r="I60" s="47" t="s">
        <v>10</v>
      </c>
    </row>
    <row r="61" spans="1:9" ht="15.6" x14ac:dyDescent="0.3">
      <c r="A61" s="47" t="s">
        <v>616</v>
      </c>
      <c r="B61" s="47" t="s">
        <v>152</v>
      </c>
      <c r="C61" s="47" t="s">
        <v>687</v>
      </c>
      <c r="D61" s="47" t="s">
        <v>693</v>
      </c>
      <c r="E61" s="47" t="s">
        <v>694</v>
      </c>
      <c r="F61" s="47" t="s">
        <v>695</v>
      </c>
      <c r="G61" s="48">
        <v>11</v>
      </c>
      <c r="H61" s="47" t="s">
        <v>505</v>
      </c>
      <c r="I61" s="47" t="s">
        <v>8</v>
      </c>
    </row>
    <row r="62" spans="1:9" ht="15.6" x14ac:dyDescent="0.3">
      <c r="A62" s="47" t="s">
        <v>616</v>
      </c>
      <c r="B62" s="47" t="s">
        <v>152</v>
      </c>
      <c r="C62" s="47" t="s">
        <v>687</v>
      </c>
      <c r="D62" s="47" t="s">
        <v>164</v>
      </c>
      <c r="E62" s="47" t="s">
        <v>618</v>
      </c>
      <c r="F62" s="47" t="s">
        <v>163</v>
      </c>
      <c r="G62" s="48">
        <v>11</v>
      </c>
      <c r="H62" s="47" t="s">
        <v>13</v>
      </c>
      <c r="I62" s="47" t="s">
        <v>164</v>
      </c>
    </row>
    <row r="63" spans="1:9" ht="15.6" x14ac:dyDescent="0.3">
      <c r="A63" s="47" t="s">
        <v>616</v>
      </c>
      <c r="B63" s="47" t="s">
        <v>152</v>
      </c>
      <c r="C63" s="47" t="s">
        <v>687</v>
      </c>
      <c r="D63" s="47" t="s">
        <v>362</v>
      </c>
      <c r="E63" s="47" t="s">
        <v>696</v>
      </c>
      <c r="F63" s="47" t="s">
        <v>361</v>
      </c>
      <c r="G63" s="48">
        <v>11</v>
      </c>
      <c r="H63" s="47" t="s">
        <v>14</v>
      </c>
      <c r="I63" s="47" t="s">
        <v>6</v>
      </c>
    </row>
    <row r="64" spans="1:9" ht="15.6" x14ac:dyDescent="0.3">
      <c r="A64" s="47" t="s">
        <v>616</v>
      </c>
      <c r="B64" s="47" t="s">
        <v>152</v>
      </c>
      <c r="C64" s="47" t="s">
        <v>687</v>
      </c>
      <c r="D64" s="47" t="s">
        <v>160</v>
      </c>
      <c r="E64" s="47" t="s">
        <v>697</v>
      </c>
      <c r="F64" s="47" t="s">
        <v>159</v>
      </c>
      <c r="G64" s="48">
        <v>11</v>
      </c>
      <c r="H64" s="47" t="s">
        <v>512</v>
      </c>
      <c r="I64" s="47" t="s">
        <v>7</v>
      </c>
    </row>
    <row r="65" spans="1:9" ht="15.6" x14ac:dyDescent="0.3">
      <c r="A65" s="47" t="s">
        <v>616</v>
      </c>
      <c r="B65" s="47" t="s">
        <v>152</v>
      </c>
      <c r="C65" s="47" t="s">
        <v>687</v>
      </c>
      <c r="D65" s="47" t="s">
        <v>364</v>
      </c>
      <c r="E65" s="47" t="s">
        <v>698</v>
      </c>
      <c r="F65" s="47" t="s">
        <v>363</v>
      </c>
      <c r="G65" s="48">
        <v>11</v>
      </c>
      <c r="H65" s="47" t="s">
        <v>505</v>
      </c>
      <c r="I65" s="47" t="s">
        <v>8</v>
      </c>
    </row>
    <row r="66" spans="1:9" ht="15.6" x14ac:dyDescent="0.3">
      <c r="A66" s="47" t="s">
        <v>616</v>
      </c>
      <c r="B66" s="47" t="s">
        <v>152</v>
      </c>
      <c r="C66" s="47" t="s">
        <v>687</v>
      </c>
      <c r="D66" s="47" t="s">
        <v>162</v>
      </c>
      <c r="E66" s="47" t="s">
        <v>699</v>
      </c>
      <c r="F66" s="47" t="s">
        <v>161</v>
      </c>
      <c r="G66" s="48">
        <v>11</v>
      </c>
      <c r="H66" s="47" t="s">
        <v>503</v>
      </c>
      <c r="I66" s="47" t="s">
        <v>9</v>
      </c>
    </row>
    <row r="67" spans="1:9" ht="15.6" x14ac:dyDescent="0.3">
      <c r="A67" s="47" t="s">
        <v>616</v>
      </c>
      <c r="B67" s="47" t="s">
        <v>152</v>
      </c>
      <c r="C67" s="47" t="s">
        <v>687</v>
      </c>
      <c r="D67" s="47" t="s">
        <v>700</v>
      </c>
      <c r="E67" s="47" t="s">
        <v>701</v>
      </c>
      <c r="F67" s="47" t="s">
        <v>702</v>
      </c>
      <c r="G67" s="48">
        <v>11</v>
      </c>
      <c r="H67" s="47" t="s">
        <v>515</v>
      </c>
      <c r="I67" s="47" t="s">
        <v>10</v>
      </c>
    </row>
    <row r="68" spans="1:9" ht="15.6" x14ac:dyDescent="0.3">
      <c r="A68" s="47" t="s">
        <v>616</v>
      </c>
      <c r="B68" s="47" t="s">
        <v>152</v>
      </c>
      <c r="C68" s="47" t="s">
        <v>687</v>
      </c>
      <c r="D68" s="47" t="s">
        <v>703</v>
      </c>
      <c r="E68" s="47" t="s">
        <v>704</v>
      </c>
      <c r="F68" s="47" t="s">
        <v>705</v>
      </c>
      <c r="G68" s="48">
        <v>11</v>
      </c>
      <c r="H68" s="47" t="s">
        <v>14</v>
      </c>
      <c r="I68" s="47" t="s">
        <v>6</v>
      </c>
    </row>
    <row r="69" spans="1:9" ht="15.6" x14ac:dyDescent="0.3">
      <c r="A69" s="47" t="s">
        <v>616</v>
      </c>
      <c r="B69" s="47" t="s">
        <v>152</v>
      </c>
      <c r="C69" s="47" t="s">
        <v>687</v>
      </c>
      <c r="D69" s="47" t="s">
        <v>706</v>
      </c>
      <c r="E69" s="47" t="s">
        <v>707</v>
      </c>
      <c r="F69" s="47" t="s">
        <v>708</v>
      </c>
      <c r="G69" s="48">
        <v>11</v>
      </c>
      <c r="H69" s="47" t="s">
        <v>512</v>
      </c>
      <c r="I69" s="47" t="s">
        <v>7</v>
      </c>
    </row>
    <row r="70" spans="1:9" ht="15.6" x14ac:dyDescent="0.3">
      <c r="A70" s="47" t="s">
        <v>616</v>
      </c>
      <c r="B70" s="47" t="s">
        <v>152</v>
      </c>
      <c r="C70" s="47" t="s">
        <v>687</v>
      </c>
      <c r="D70" s="47" t="s">
        <v>709</v>
      </c>
      <c r="E70" s="47" t="s">
        <v>710</v>
      </c>
      <c r="F70" s="47" t="s">
        <v>711</v>
      </c>
      <c r="G70" s="48">
        <v>11</v>
      </c>
      <c r="H70" s="47" t="s">
        <v>505</v>
      </c>
      <c r="I70" s="47" t="s">
        <v>8</v>
      </c>
    </row>
    <row r="71" spans="1:9" ht="15.6" x14ac:dyDescent="0.3">
      <c r="A71" s="47" t="s">
        <v>616</v>
      </c>
      <c r="B71" s="47" t="s">
        <v>152</v>
      </c>
      <c r="C71" s="47" t="s">
        <v>687</v>
      </c>
      <c r="D71" s="47" t="s">
        <v>712</v>
      </c>
      <c r="E71" s="47" t="s">
        <v>713</v>
      </c>
      <c r="F71" s="47" t="s">
        <v>714</v>
      </c>
      <c r="G71" s="48">
        <v>11</v>
      </c>
      <c r="H71" s="47" t="s">
        <v>503</v>
      </c>
      <c r="I71" s="47" t="s">
        <v>9</v>
      </c>
    </row>
    <row r="72" spans="1:9" ht="15.6" x14ac:dyDescent="0.3">
      <c r="A72" s="47" t="s">
        <v>616</v>
      </c>
      <c r="B72" s="47" t="s">
        <v>152</v>
      </c>
      <c r="C72" s="47" t="s">
        <v>687</v>
      </c>
      <c r="D72" s="47" t="s">
        <v>166</v>
      </c>
      <c r="E72" s="47" t="s">
        <v>715</v>
      </c>
      <c r="F72" s="47" t="s">
        <v>165</v>
      </c>
      <c r="G72" s="48">
        <v>11</v>
      </c>
      <c r="H72" s="47" t="s">
        <v>515</v>
      </c>
      <c r="I72" s="47" t="s">
        <v>10</v>
      </c>
    </row>
    <row r="73" spans="1:9" ht="15.6" x14ac:dyDescent="0.3">
      <c r="A73" s="47" t="s">
        <v>616</v>
      </c>
      <c r="B73" s="47" t="s">
        <v>152</v>
      </c>
      <c r="C73" s="47" t="s">
        <v>687</v>
      </c>
      <c r="D73" s="47" t="s">
        <v>716</v>
      </c>
      <c r="E73" s="47" t="s">
        <v>717</v>
      </c>
      <c r="F73" s="47" t="s">
        <v>718</v>
      </c>
      <c r="G73" s="48">
        <v>11</v>
      </c>
      <c r="H73" s="47" t="s">
        <v>505</v>
      </c>
      <c r="I73" s="47" t="s">
        <v>8</v>
      </c>
    </row>
    <row r="74" spans="1:9" ht="15.6" x14ac:dyDescent="0.3">
      <c r="A74" s="47" t="s">
        <v>616</v>
      </c>
      <c r="B74" s="47" t="s">
        <v>152</v>
      </c>
      <c r="C74" s="47" t="s">
        <v>687</v>
      </c>
      <c r="D74" s="47" t="s">
        <v>168</v>
      </c>
      <c r="E74" s="47" t="s">
        <v>719</v>
      </c>
      <c r="F74" s="47" t="s">
        <v>167</v>
      </c>
      <c r="G74" s="48">
        <v>11</v>
      </c>
      <c r="H74" s="47" t="s">
        <v>14</v>
      </c>
      <c r="I74" s="47" t="s">
        <v>6</v>
      </c>
    </row>
    <row r="75" spans="1:9" ht="15.6" x14ac:dyDescent="0.3">
      <c r="A75" s="47" t="s">
        <v>616</v>
      </c>
      <c r="B75" s="47" t="s">
        <v>152</v>
      </c>
      <c r="C75" s="47" t="s">
        <v>687</v>
      </c>
      <c r="D75" s="47" t="s">
        <v>366</v>
      </c>
      <c r="E75" s="47" t="s">
        <v>720</v>
      </c>
      <c r="F75" s="47" t="s">
        <v>365</v>
      </c>
      <c r="G75" s="48">
        <v>11</v>
      </c>
      <c r="H75" s="47" t="s">
        <v>512</v>
      </c>
      <c r="I75" s="47" t="s">
        <v>7</v>
      </c>
    </row>
    <row r="76" spans="1:9" ht="15.6" x14ac:dyDescent="0.3">
      <c r="A76" s="47" t="s">
        <v>616</v>
      </c>
      <c r="B76" s="47" t="s">
        <v>152</v>
      </c>
      <c r="C76" s="47" t="s">
        <v>687</v>
      </c>
      <c r="D76" s="47" t="s">
        <v>368</v>
      </c>
      <c r="E76" s="47" t="s">
        <v>721</v>
      </c>
      <c r="F76" s="47" t="s">
        <v>367</v>
      </c>
      <c r="G76" s="48">
        <v>11</v>
      </c>
      <c r="H76" s="47" t="s">
        <v>505</v>
      </c>
      <c r="I76" s="47" t="s">
        <v>8</v>
      </c>
    </row>
    <row r="77" spans="1:9" ht="15.6" x14ac:dyDescent="0.3">
      <c r="A77" s="47" t="s">
        <v>616</v>
      </c>
      <c r="B77" s="47" t="s">
        <v>152</v>
      </c>
      <c r="C77" s="47" t="s">
        <v>687</v>
      </c>
      <c r="D77" s="47" t="s">
        <v>170</v>
      </c>
      <c r="E77" s="47" t="s">
        <v>722</v>
      </c>
      <c r="F77" s="47" t="s">
        <v>169</v>
      </c>
      <c r="G77" s="48">
        <v>11</v>
      </c>
      <c r="H77" s="47" t="s">
        <v>503</v>
      </c>
      <c r="I77" s="47" t="s">
        <v>9</v>
      </c>
    </row>
    <row r="78" spans="1:9" ht="15.6" x14ac:dyDescent="0.3">
      <c r="A78" s="47" t="s">
        <v>616</v>
      </c>
      <c r="B78" s="47" t="s">
        <v>152</v>
      </c>
      <c r="C78" s="47" t="s">
        <v>687</v>
      </c>
      <c r="D78" s="47" t="s">
        <v>370</v>
      </c>
      <c r="E78" s="47" t="s">
        <v>723</v>
      </c>
      <c r="F78" s="47" t="s">
        <v>369</v>
      </c>
      <c r="G78" s="48">
        <v>11</v>
      </c>
      <c r="H78" s="47" t="s">
        <v>515</v>
      </c>
      <c r="I78" s="47" t="s">
        <v>10</v>
      </c>
    </row>
    <row r="79" spans="1:9" ht="15.6" x14ac:dyDescent="0.3">
      <c r="A79" s="47" t="s">
        <v>616</v>
      </c>
      <c r="B79" s="47" t="s">
        <v>152</v>
      </c>
      <c r="C79" s="47" t="s">
        <v>687</v>
      </c>
      <c r="D79" s="47" t="s">
        <v>172</v>
      </c>
      <c r="E79" s="47" t="s">
        <v>724</v>
      </c>
      <c r="F79" s="47" t="s">
        <v>171</v>
      </c>
      <c r="G79" s="48">
        <v>11</v>
      </c>
      <c r="H79" s="47" t="s">
        <v>505</v>
      </c>
      <c r="I79" s="47" t="s">
        <v>8</v>
      </c>
    </row>
    <row r="80" spans="1:9" ht="15.6" x14ac:dyDescent="0.3">
      <c r="A80" s="47" t="s">
        <v>616</v>
      </c>
      <c r="B80" s="47" t="s">
        <v>152</v>
      </c>
      <c r="C80" s="47" t="s">
        <v>687</v>
      </c>
      <c r="D80" s="47" t="s">
        <v>725</v>
      </c>
      <c r="E80" s="47" t="s">
        <v>726</v>
      </c>
      <c r="F80" s="47" t="s">
        <v>727</v>
      </c>
      <c r="G80" s="48">
        <v>11</v>
      </c>
      <c r="H80" s="47" t="s">
        <v>14</v>
      </c>
      <c r="I80" s="47" t="s">
        <v>6</v>
      </c>
    </row>
    <row r="81" spans="1:9" ht="15.6" x14ac:dyDescent="0.3">
      <c r="A81" s="47" t="s">
        <v>616</v>
      </c>
      <c r="B81" s="47" t="s">
        <v>152</v>
      </c>
      <c r="C81" s="47" t="s">
        <v>687</v>
      </c>
      <c r="D81" s="47" t="s">
        <v>728</v>
      </c>
      <c r="E81" s="47" t="s">
        <v>729</v>
      </c>
      <c r="F81" s="47" t="s">
        <v>730</v>
      </c>
      <c r="G81" s="48">
        <v>11</v>
      </c>
      <c r="H81" s="47" t="s">
        <v>505</v>
      </c>
      <c r="I81" s="47" t="s">
        <v>8</v>
      </c>
    </row>
    <row r="82" spans="1:9" ht="15.6" x14ac:dyDescent="0.3">
      <c r="A82" s="47" t="s">
        <v>616</v>
      </c>
      <c r="B82" s="47" t="s">
        <v>176</v>
      </c>
      <c r="C82" s="47" t="s">
        <v>731</v>
      </c>
      <c r="D82" s="47" t="s">
        <v>176</v>
      </c>
      <c r="E82" s="47" t="s">
        <v>618</v>
      </c>
      <c r="F82" s="47" t="s">
        <v>175</v>
      </c>
      <c r="G82" s="48">
        <v>11</v>
      </c>
      <c r="H82" s="47" t="s">
        <v>525</v>
      </c>
      <c r="I82" s="47" t="s">
        <v>526</v>
      </c>
    </row>
    <row r="83" spans="1:9" ht="15.6" x14ac:dyDescent="0.3">
      <c r="A83" s="47" t="s">
        <v>616</v>
      </c>
      <c r="B83" s="47" t="s">
        <v>178</v>
      </c>
      <c r="C83" s="47" t="s">
        <v>732</v>
      </c>
      <c r="D83" s="47" t="s">
        <v>180</v>
      </c>
      <c r="E83" s="47" t="s">
        <v>733</v>
      </c>
      <c r="F83" s="47" t="s">
        <v>179</v>
      </c>
      <c r="G83" s="48">
        <v>11</v>
      </c>
      <c r="H83" s="47" t="s">
        <v>3</v>
      </c>
      <c r="I83" s="47" t="s">
        <v>184</v>
      </c>
    </row>
    <row r="84" spans="1:9" ht="15.6" x14ac:dyDescent="0.3">
      <c r="A84" s="47" t="s">
        <v>616</v>
      </c>
      <c r="B84" s="47" t="s">
        <v>178</v>
      </c>
      <c r="C84" s="47" t="s">
        <v>732</v>
      </c>
      <c r="D84" s="47" t="s">
        <v>184</v>
      </c>
      <c r="E84" s="47" t="s">
        <v>618</v>
      </c>
      <c r="F84" s="47" t="s">
        <v>183</v>
      </c>
      <c r="G84" s="48">
        <v>11</v>
      </c>
      <c r="H84" s="47" t="s">
        <v>3</v>
      </c>
      <c r="I84" s="47" t="s">
        <v>184</v>
      </c>
    </row>
    <row r="85" spans="1:9" ht="31.2" x14ac:dyDescent="0.3">
      <c r="A85" s="47" t="s">
        <v>616</v>
      </c>
      <c r="B85" s="47" t="s">
        <v>178</v>
      </c>
      <c r="C85" s="47" t="s">
        <v>732</v>
      </c>
      <c r="D85" s="47" t="s">
        <v>734</v>
      </c>
      <c r="E85" s="47" t="s">
        <v>619</v>
      </c>
      <c r="F85" s="47" t="s">
        <v>735</v>
      </c>
      <c r="G85" s="48">
        <v>11</v>
      </c>
      <c r="H85" s="47" t="s">
        <v>3</v>
      </c>
      <c r="I85" s="47" t="s">
        <v>184</v>
      </c>
    </row>
    <row r="86" spans="1:9" ht="15.6" x14ac:dyDescent="0.3">
      <c r="A86" s="47" t="s">
        <v>616</v>
      </c>
      <c r="B86" s="47" t="s">
        <v>178</v>
      </c>
      <c r="C86" s="47" t="s">
        <v>732</v>
      </c>
      <c r="D86" s="47" t="s">
        <v>49</v>
      </c>
      <c r="E86" s="47" t="s">
        <v>736</v>
      </c>
      <c r="F86" s="47" t="s">
        <v>181</v>
      </c>
      <c r="G86" s="48">
        <v>11</v>
      </c>
      <c r="H86" s="47" t="s">
        <v>4</v>
      </c>
      <c r="I86" s="47" t="s">
        <v>1</v>
      </c>
    </row>
    <row r="87" spans="1:9" ht="15.6" x14ac:dyDescent="0.3">
      <c r="A87" s="47" t="s">
        <v>616</v>
      </c>
      <c r="B87" s="47" t="s">
        <v>178</v>
      </c>
      <c r="C87" s="47" t="s">
        <v>732</v>
      </c>
      <c r="D87" s="47" t="s">
        <v>50</v>
      </c>
      <c r="E87" s="47" t="s">
        <v>737</v>
      </c>
      <c r="F87" s="47" t="s">
        <v>182</v>
      </c>
      <c r="G87" s="48">
        <v>11</v>
      </c>
      <c r="H87" s="47" t="s">
        <v>5</v>
      </c>
      <c r="I87" s="47" t="s">
        <v>2</v>
      </c>
    </row>
    <row r="88" spans="1:9" ht="15.6" x14ac:dyDescent="0.3">
      <c r="A88" s="47" t="s">
        <v>616</v>
      </c>
      <c r="B88" s="47" t="s">
        <v>186</v>
      </c>
      <c r="C88" s="47" t="s">
        <v>738</v>
      </c>
      <c r="D88" s="47" t="s">
        <v>188</v>
      </c>
      <c r="E88" s="47" t="s">
        <v>739</v>
      </c>
      <c r="F88" s="47" t="s">
        <v>187</v>
      </c>
      <c r="G88" s="48">
        <v>11</v>
      </c>
      <c r="H88" s="47" t="s">
        <v>525</v>
      </c>
      <c r="I88" s="47" t="s">
        <v>526</v>
      </c>
    </row>
    <row r="89" spans="1:9" ht="15.6" x14ac:dyDescent="0.3">
      <c r="A89" s="47" t="s">
        <v>616</v>
      </c>
      <c r="B89" s="47" t="s">
        <v>186</v>
      </c>
      <c r="C89" s="47" t="s">
        <v>738</v>
      </c>
      <c r="D89" s="47" t="s">
        <v>403</v>
      </c>
      <c r="E89" s="47" t="s">
        <v>740</v>
      </c>
      <c r="F89" s="47" t="s">
        <v>402</v>
      </c>
      <c r="G89" s="48">
        <v>11</v>
      </c>
      <c r="H89" s="47" t="s">
        <v>525</v>
      </c>
      <c r="I89" s="47" t="s">
        <v>526</v>
      </c>
    </row>
    <row r="90" spans="1:9" ht="15.6" x14ac:dyDescent="0.3">
      <c r="A90" s="47" t="s">
        <v>616</v>
      </c>
      <c r="B90" s="47" t="s">
        <v>186</v>
      </c>
      <c r="C90" s="47" t="s">
        <v>738</v>
      </c>
      <c r="D90" s="47" t="s">
        <v>741</v>
      </c>
      <c r="E90" s="47" t="s">
        <v>742</v>
      </c>
      <c r="F90" s="47" t="s">
        <v>743</v>
      </c>
      <c r="G90" s="48">
        <v>11</v>
      </c>
      <c r="H90" s="47" t="s">
        <v>525</v>
      </c>
      <c r="I90" s="47" t="s">
        <v>526</v>
      </c>
    </row>
    <row r="91" spans="1:9" ht="15.6" x14ac:dyDescent="0.3">
      <c r="A91" s="47" t="s">
        <v>616</v>
      </c>
      <c r="B91" s="47" t="s">
        <v>186</v>
      </c>
      <c r="C91" s="47" t="s">
        <v>738</v>
      </c>
      <c r="D91" s="47" t="s">
        <v>744</v>
      </c>
      <c r="E91" s="47" t="s">
        <v>745</v>
      </c>
      <c r="F91" s="47" t="s">
        <v>746</v>
      </c>
      <c r="G91" s="48">
        <v>11</v>
      </c>
      <c r="H91" s="47" t="s">
        <v>525</v>
      </c>
      <c r="I91" s="47" t="s">
        <v>526</v>
      </c>
    </row>
    <row r="92" spans="1:9" ht="15.6" x14ac:dyDescent="0.3">
      <c r="A92" s="47" t="s">
        <v>616</v>
      </c>
      <c r="B92" s="47" t="s">
        <v>186</v>
      </c>
      <c r="C92" s="47" t="s">
        <v>738</v>
      </c>
      <c r="D92" s="47" t="s">
        <v>747</v>
      </c>
      <c r="E92" s="47" t="s">
        <v>748</v>
      </c>
      <c r="F92" s="47" t="s">
        <v>749</v>
      </c>
      <c r="G92" s="48">
        <v>11</v>
      </c>
      <c r="H92" s="47" t="s">
        <v>525</v>
      </c>
      <c r="I92" s="47" t="s">
        <v>526</v>
      </c>
    </row>
    <row r="93" spans="1:9" ht="15.6" x14ac:dyDescent="0.3">
      <c r="A93" s="47" t="s">
        <v>616</v>
      </c>
      <c r="B93" s="47" t="s">
        <v>186</v>
      </c>
      <c r="C93" s="47" t="s">
        <v>738</v>
      </c>
      <c r="D93" s="47" t="s">
        <v>372</v>
      </c>
      <c r="E93" s="47" t="s">
        <v>750</v>
      </c>
      <c r="F93" s="47" t="s">
        <v>371</v>
      </c>
      <c r="G93" s="48">
        <v>11</v>
      </c>
      <c r="H93" s="47" t="s">
        <v>525</v>
      </c>
      <c r="I93" s="47" t="s">
        <v>526</v>
      </c>
    </row>
    <row r="94" spans="1:9" ht="15.6" x14ac:dyDescent="0.3">
      <c r="A94" s="47" t="s">
        <v>616</v>
      </c>
      <c r="B94" s="47" t="s">
        <v>186</v>
      </c>
      <c r="C94" s="47" t="s">
        <v>738</v>
      </c>
      <c r="D94" s="47" t="s">
        <v>751</v>
      </c>
      <c r="E94" s="47" t="s">
        <v>752</v>
      </c>
      <c r="F94" s="47" t="s">
        <v>753</v>
      </c>
      <c r="G94" s="48">
        <v>11</v>
      </c>
      <c r="H94" s="47" t="s">
        <v>525</v>
      </c>
      <c r="I94" s="47" t="s">
        <v>526</v>
      </c>
    </row>
    <row r="95" spans="1:9" ht="15.6" x14ac:dyDescent="0.3">
      <c r="A95" s="47" t="s">
        <v>616</v>
      </c>
      <c r="B95" s="47" t="s">
        <v>186</v>
      </c>
      <c r="C95" s="47" t="s">
        <v>738</v>
      </c>
      <c r="D95" s="47" t="s">
        <v>754</v>
      </c>
      <c r="E95" s="47" t="s">
        <v>755</v>
      </c>
      <c r="F95" s="47" t="s">
        <v>756</v>
      </c>
      <c r="G95" s="48">
        <v>11</v>
      </c>
      <c r="H95" s="47" t="s">
        <v>525</v>
      </c>
      <c r="I95" s="47" t="s">
        <v>526</v>
      </c>
    </row>
    <row r="96" spans="1:9" ht="15.6" x14ac:dyDescent="0.3">
      <c r="A96" s="47" t="s">
        <v>616</v>
      </c>
      <c r="B96" s="47" t="s">
        <v>186</v>
      </c>
      <c r="C96" s="47" t="s">
        <v>738</v>
      </c>
      <c r="D96" s="47" t="s">
        <v>757</v>
      </c>
      <c r="E96" s="47" t="s">
        <v>758</v>
      </c>
      <c r="F96" s="47" t="s">
        <v>759</v>
      </c>
      <c r="G96" s="48">
        <v>11</v>
      </c>
      <c r="H96" s="47" t="s">
        <v>525</v>
      </c>
      <c r="I96" s="47" t="s">
        <v>526</v>
      </c>
    </row>
    <row r="97" spans="1:9" ht="15.6" x14ac:dyDescent="0.3">
      <c r="A97" s="47" t="s">
        <v>616</v>
      </c>
      <c r="B97" s="47" t="s">
        <v>186</v>
      </c>
      <c r="C97" s="47" t="s">
        <v>738</v>
      </c>
      <c r="D97" s="47" t="s">
        <v>212</v>
      </c>
      <c r="E97" s="47" t="s">
        <v>618</v>
      </c>
      <c r="F97" s="47" t="s">
        <v>211</v>
      </c>
      <c r="G97" s="48">
        <v>11</v>
      </c>
      <c r="H97" s="47" t="s">
        <v>525</v>
      </c>
      <c r="I97" s="47" t="s">
        <v>526</v>
      </c>
    </row>
    <row r="98" spans="1:9" ht="15.6" x14ac:dyDescent="0.3">
      <c r="A98" s="47" t="s">
        <v>616</v>
      </c>
      <c r="B98" s="47" t="s">
        <v>186</v>
      </c>
      <c r="C98" s="47" t="s">
        <v>738</v>
      </c>
      <c r="D98" s="47" t="s">
        <v>374</v>
      </c>
      <c r="E98" s="47" t="s">
        <v>760</v>
      </c>
      <c r="F98" s="47" t="s">
        <v>373</v>
      </c>
      <c r="G98" s="48">
        <v>11</v>
      </c>
      <c r="H98" s="47" t="s">
        <v>525</v>
      </c>
      <c r="I98" s="47" t="s">
        <v>526</v>
      </c>
    </row>
    <row r="99" spans="1:9" ht="15.6" x14ac:dyDescent="0.3">
      <c r="A99" s="47" t="s">
        <v>616</v>
      </c>
      <c r="B99" s="47" t="s">
        <v>186</v>
      </c>
      <c r="C99" s="47" t="s">
        <v>738</v>
      </c>
      <c r="D99" s="47" t="s">
        <v>190</v>
      </c>
      <c r="E99" s="47" t="s">
        <v>761</v>
      </c>
      <c r="F99" s="47" t="s">
        <v>189</v>
      </c>
      <c r="G99" s="48">
        <v>11</v>
      </c>
      <c r="H99" s="47" t="s">
        <v>525</v>
      </c>
      <c r="I99" s="47" t="s">
        <v>526</v>
      </c>
    </row>
    <row r="100" spans="1:9" ht="15.6" x14ac:dyDescent="0.3">
      <c r="A100" s="47" t="s">
        <v>616</v>
      </c>
      <c r="B100" s="47" t="s">
        <v>186</v>
      </c>
      <c r="C100" s="47" t="s">
        <v>738</v>
      </c>
      <c r="D100" s="47" t="s">
        <v>376</v>
      </c>
      <c r="E100" s="47" t="s">
        <v>762</v>
      </c>
      <c r="F100" s="47" t="s">
        <v>375</v>
      </c>
      <c r="G100" s="48">
        <v>11</v>
      </c>
      <c r="H100" s="47" t="s">
        <v>525</v>
      </c>
      <c r="I100" s="47" t="s">
        <v>526</v>
      </c>
    </row>
    <row r="101" spans="1:9" ht="15.6" x14ac:dyDescent="0.3">
      <c r="A101" s="47" t="s">
        <v>616</v>
      </c>
      <c r="B101" s="47" t="s">
        <v>186</v>
      </c>
      <c r="C101" s="47" t="s">
        <v>738</v>
      </c>
      <c r="D101" s="47" t="s">
        <v>192</v>
      </c>
      <c r="E101" s="47" t="s">
        <v>763</v>
      </c>
      <c r="F101" s="47" t="s">
        <v>191</v>
      </c>
      <c r="G101" s="48">
        <v>11</v>
      </c>
      <c r="H101" s="47" t="s">
        <v>525</v>
      </c>
      <c r="I101" s="47" t="s">
        <v>526</v>
      </c>
    </row>
    <row r="102" spans="1:9" ht="15.6" x14ac:dyDescent="0.3">
      <c r="A102" s="47" t="s">
        <v>616</v>
      </c>
      <c r="B102" s="47" t="s">
        <v>186</v>
      </c>
      <c r="C102" s="47" t="s">
        <v>738</v>
      </c>
      <c r="D102" s="47" t="s">
        <v>194</v>
      </c>
      <c r="E102" s="47" t="s">
        <v>764</v>
      </c>
      <c r="F102" s="47" t="s">
        <v>193</v>
      </c>
      <c r="G102" s="48">
        <v>11</v>
      </c>
      <c r="H102" s="47" t="s">
        <v>525</v>
      </c>
      <c r="I102" s="47" t="s">
        <v>526</v>
      </c>
    </row>
    <row r="103" spans="1:9" ht="15.6" x14ac:dyDescent="0.3">
      <c r="A103" s="47" t="s">
        <v>616</v>
      </c>
      <c r="B103" s="47" t="s">
        <v>186</v>
      </c>
      <c r="C103" s="47" t="s">
        <v>738</v>
      </c>
      <c r="D103" s="47" t="s">
        <v>196</v>
      </c>
      <c r="E103" s="47" t="s">
        <v>765</v>
      </c>
      <c r="F103" s="47" t="s">
        <v>195</v>
      </c>
      <c r="G103" s="48">
        <v>11</v>
      </c>
      <c r="H103" s="47" t="s">
        <v>525</v>
      </c>
      <c r="I103" s="47" t="s">
        <v>526</v>
      </c>
    </row>
    <row r="104" spans="1:9" ht="15.6" x14ac:dyDescent="0.3">
      <c r="A104" s="47" t="s">
        <v>616</v>
      </c>
      <c r="B104" s="47" t="s">
        <v>186</v>
      </c>
      <c r="C104" s="47" t="s">
        <v>738</v>
      </c>
      <c r="D104" s="47" t="s">
        <v>198</v>
      </c>
      <c r="E104" s="47" t="s">
        <v>766</v>
      </c>
      <c r="F104" s="47" t="s">
        <v>197</v>
      </c>
      <c r="G104" s="48">
        <v>11</v>
      </c>
      <c r="H104" s="47" t="s">
        <v>525</v>
      </c>
      <c r="I104" s="47" t="s">
        <v>526</v>
      </c>
    </row>
    <row r="105" spans="1:9" ht="15.6" x14ac:dyDescent="0.3">
      <c r="A105" s="47" t="s">
        <v>616</v>
      </c>
      <c r="B105" s="47" t="s">
        <v>186</v>
      </c>
      <c r="C105" s="47" t="s">
        <v>738</v>
      </c>
      <c r="D105" s="47" t="s">
        <v>200</v>
      </c>
      <c r="E105" s="47" t="s">
        <v>767</v>
      </c>
      <c r="F105" s="47" t="s">
        <v>199</v>
      </c>
      <c r="G105" s="48">
        <v>11</v>
      </c>
      <c r="H105" s="47" t="s">
        <v>525</v>
      </c>
      <c r="I105" s="47" t="s">
        <v>526</v>
      </c>
    </row>
    <row r="106" spans="1:9" ht="15.6" x14ac:dyDescent="0.3">
      <c r="A106" s="47" t="s">
        <v>616</v>
      </c>
      <c r="B106" s="47" t="s">
        <v>186</v>
      </c>
      <c r="C106" s="47" t="s">
        <v>738</v>
      </c>
      <c r="D106" s="47" t="s">
        <v>202</v>
      </c>
      <c r="E106" s="47" t="s">
        <v>768</v>
      </c>
      <c r="F106" s="47" t="s">
        <v>201</v>
      </c>
      <c r="G106" s="48">
        <v>11</v>
      </c>
      <c r="H106" s="47" t="s">
        <v>525</v>
      </c>
      <c r="I106" s="47" t="s">
        <v>526</v>
      </c>
    </row>
    <row r="107" spans="1:9" ht="15.6" x14ac:dyDescent="0.3">
      <c r="A107" s="47" t="s">
        <v>616</v>
      </c>
      <c r="B107" s="47" t="s">
        <v>186</v>
      </c>
      <c r="C107" s="47" t="s">
        <v>738</v>
      </c>
      <c r="D107" s="47" t="s">
        <v>378</v>
      </c>
      <c r="E107" s="47" t="s">
        <v>769</v>
      </c>
      <c r="F107" s="47" t="s">
        <v>377</v>
      </c>
      <c r="G107" s="48">
        <v>11</v>
      </c>
      <c r="H107" s="47" t="s">
        <v>525</v>
      </c>
      <c r="I107" s="47" t="s">
        <v>526</v>
      </c>
    </row>
    <row r="108" spans="1:9" ht="15.6" x14ac:dyDescent="0.3">
      <c r="A108" s="47" t="s">
        <v>616</v>
      </c>
      <c r="B108" s="47" t="s">
        <v>186</v>
      </c>
      <c r="C108" s="47" t="s">
        <v>738</v>
      </c>
      <c r="D108" s="47" t="s">
        <v>204</v>
      </c>
      <c r="E108" s="47" t="s">
        <v>770</v>
      </c>
      <c r="F108" s="47" t="s">
        <v>203</v>
      </c>
      <c r="G108" s="48">
        <v>11</v>
      </c>
      <c r="H108" s="47" t="s">
        <v>525</v>
      </c>
      <c r="I108" s="47" t="s">
        <v>526</v>
      </c>
    </row>
    <row r="109" spans="1:9" ht="15.6" x14ac:dyDescent="0.3">
      <c r="A109" s="47" t="s">
        <v>616</v>
      </c>
      <c r="B109" s="47" t="s">
        <v>186</v>
      </c>
      <c r="C109" s="47" t="s">
        <v>738</v>
      </c>
      <c r="D109" s="47" t="s">
        <v>380</v>
      </c>
      <c r="E109" s="47" t="s">
        <v>771</v>
      </c>
      <c r="F109" s="47" t="s">
        <v>379</v>
      </c>
      <c r="G109" s="48">
        <v>11</v>
      </c>
      <c r="H109" s="47" t="s">
        <v>525</v>
      </c>
      <c r="I109" s="47" t="s">
        <v>526</v>
      </c>
    </row>
    <row r="110" spans="1:9" ht="15.6" x14ac:dyDescent="0.3">
      <c r="A110" s="47" t="s">
        <v>616</v>
      </c>
      <c r="B110" s="47" t="s">
        <v>186</v>
      </c>
      <c r="C110" s="47" t="s">
        <v>738</v>
      </c>
      <c r="D110" s="47" t="s">
        <v>382</v>
      </c>
      <c r="E110" s="47" t="s">
        <v>772</v>
      </c>
      <c r="F110" s="47" t="s">
        <v>381</v>
      </c>
      <c r="G110" s="48">
        <v>11</v>
      </c>
      <c r="H110" s="47" t="s">
        <v>525</v>
      </c>
      <c r="I110" s="47" t="s">
        <v>526</v>
      </c>
    </row>
    <row r="111" spans="1:9" ht="15.6" x14ac:dyDescent="0.3">
      <c r="A111" s="47" t="s">
        <v>616</v>
      </c>
      <c r="B111" s="47" t="s">
        <v>186</v>
      </c>
      <c r="C111" s="47" t="s">
        <v>738</v>
      </c>
      <c r="D111" s="47" t="s">
        <v>206</v>
      </c>
      <c r="E111" s="47" t="s">
        <v>773</v>
      </c>
      <c r="F111" s="47" t="s">
        <v>205</v>
      </c>
      <c r="G111" s="48">
        <v>11</v>
      </c>
      <c r="H111" s="47" t="s">
        <v>525</v>
      </c>
      <c r="I111" s="47" t="s">
        <v>526</v>
      </c>
    </row>
    <row r="112" spans="1:9" ht="15.6" x14ac:dyDescent="0.3">
      <c r="A112" s="47" t="s">
        <v>616</v>
      </c>
      <c r="B112" s="47" t="s">
        <v>186</v>
      </c>
      <c r="C112" s="47" t="s">
        <v>738</v>
      </c>
      <c r="D112" s="47" t="s">
        <v>384</v>
      </c>
      <c r="E112" s="47" t="s">
        <v>774</v>
      </c>
      <c r="F112" s="47" t="s">
        <v>383</v>
      </c>
      <c r="G112" s="48">
        <v>11</v>
      </c>
      <c r="H112" s="47" t="s">
        <v>525</v>
      </c>
      <c r="I112" s="47" t="s">
        <v>526</v>
      </c>
    </row>
    <row r="113" spans="1:9" ht="15.6" x14ac:dyDescent="0.3">
      <c r="A113" s="47" t="s">
        <v>616</v>
      </c>
      <c r="B113" s="47" t="s">
        <v>186</v>
      </c>
      <c r="C113" s="47" t="s">
        <v>738</v>
      </c>
      <c r="D113" s="47" t="s">
        <v>208</v>
      </c>
      <c r="E113" s="47" t="s">
        <v>775</v>
      </c>
      <c r="F113" s="47" t="s">
        <v>207</v>
      </c>
      <c r="G113" s="48">
        <v>11</v>
      </c>
      <c r="H113" s="47" t="s">
        <v>525</v>
      </c>
      <c r="I113" s="47" t="s">
        <v>526</v>
      </c>
    </row>
    <row r="114" spans="1:9" ht="15.6" x14ac:dyDescent="0.3">
      <c r="A114" s="47" t="s">
        <v>616</v>
      </c>
      <c r="B114" s="47" t="s">
        <v>186</v>
      </c>
      <c r="C114" s="47" t="s">
        <v>738</v>
      </c>
      <c r="D114" s="47" t="s">
        <v>776</v>
      </c>
      <c r="E114" s="47" t="s">
        <v>777</v>
      </c>
      <c r="F114" s="47" t="s">
        <v>778</v>
      </c>
      <c r="G114" s="48">
        <v>11</v>
      </c>
      <c r="H114" s="47" t="s">
        <v>525</v>
      </c>
      <c r="I114" s="47" t="s">
        <v>526</v>
      </c>
    </row>
    <row r="115" spans="1:9" ht="15.6" x14ac:dyDescent="0.3">
      <c r="A115" s="47" t="s">
        <v>616</v>
      </c>
      <c r="B115" s="47" t="s">
        <v>186</v>
      </c>
      <c r="C115" s="47" t="s">
        <v>738</v>
      </c>
      <c r="D115" s="47" t="s">
        <v>210</v>
      </c>
      <c r="E115" s="47" t="s">
        <v>779</v>
      </c>
      <c r="F115" s="47" t="s">
        <v>209</v>
      </c>
      <c r="G115" s="48">
        <v>11</v>
      </c>
      <c r="H115" s="47" t="s">
        <v>525</v>
      </c>
      <c r="I115" s="47" t="s">
        <v>526</v>
      </c>
    </row>
    <row r="116" spans="1:9" ht="15.6" x14ac:dyDescent="0.3">
      <c r="A116" s="47" t="s">
        <v>616</v>
      </c>
      <c r="B116" s="47" t="s">
        <v>186</v>
      </c>
      <c r="C116" s="47" t="s">
        <v>738</v>
      </c>
      <c r="D116" s="47" t="s">
        <v>780</v>
      </c>
      <c r="E116" s="47" t="s">
        <v>781</v>
      </c>
      <c r="F116" s="47" t="s">
        <v>782</v>
      </c>
      <c r="G116" s="48">
        <v>11</v>
      </c>
      <c r="H116" s="47" t="s">
        <v>525</v>
      </c>
      <c r="I116" s="47" t="s">
        <v>526</v>
      </c>
    </row>
    <row r="117" spans="1:9" ht="15.6" x14ac:dyDescent="0.3">
      <c r="A117" s="47" t="s">
        <v>616</v>
      </c>
      <c r="B117" s="47" t="s">
        <v>186</v>
      </c>
      <c r="C117" s="47" t="s">
        <v>738</v>
      </c>
      <c r="D117" s="47" t="s">
        <v>783</v>
      </c>
      <c r="E117" s="47" t="s">
        <v>784</v>
      </c>
      <c r="F117" s="47" t="s">
        <v>785</v>
      </c>
      <c r="G117" s="48">
        <v>11</v>
      </c>
      <c r="H117" s="47" t="s">
        <v>525</v>
      </c>
      <c r="I117" s="47" t="s">
        <v>526</v>
      </c>
    </row>
    <row r="118" spans="1:9" ht="15.6" x14ac:dyDescent="0.3">
      <c r="A118" s="47" t="s">
        <v>616</v>
      </c>
      <c r="B118" s="47" t="s">
        <v>186</v>
      </c>
      <c r="C118" s="47" t="s">
        <v>738</v>
      </c>
      <c r="D118" s="47" t="s">
        <v>405</v>
      </c>
      <c r="E118" s="47" t="s">
        <v>786</v>
      </c>
      <c r="F118" s="47" t="s">
        <v>404</v>
      </c>
      <c r="G118" s="48">
        <v>11</v>
      </c>
      <c r="H118" s="47" t="s">
        <v>525</v>
      </c>
      <c r="I118" s="47" t="s">
        <v>526</v>
      </c>
    </row>
    <row r="119" spans="1:9" ht="15.6" x14ac:dyDescent="0.3">
      <c r="A119" s="47" t="s">
        <v>616</v>
      </c>
      <c r="B119" s="47" t="s">
        <v>186</v>
      </c>
      <c r="C119" s="47" t="s">
        <v>738</v>
      </c>
      <c r="D119" s="47" t="s">
        <v>787</v>
      </c>
      <c r="E119" s="47" t="s">
        <v>788</v>
      </c>
      <c r="F119" s="47" t="s">
        <v>789</v>
      </c>
      <c r="G119" s="48">
        <v>11</v>
      </c>
      <c r="H119" s="47" t="s">
        <v>525</v>
      </c>
      <c r="I119" s="47" t="s">
        <v>526</v>
      </c>
    </row>
    <row r="120" spans="1:9" ht="15.6" x14ac:dyDescent="0.3">
      <c r="A120" s="47" t="s">
        <v>616</v>
      </c>
      <c r="B120" s="47" t="s">
        <v>186</v>
      </c>
      <c r="C120" s="47" t="s">
        <v>738</v>
      </c>
      <c r="D120" s="47" t="s">
        <v>790</v>
      </c>
      <c r="E120" s="47" t="s">
        <v>791</v>
      </c>
      <c r="F120" s="47" t="s">
        <v>792</v>
      </c>
      <c r="G120" s="48">
        <v>11</v>
      </c>
      <c r="H120" s="47" t="s">
        <v>525</v>
      </c>
      <c r="I120" s="47" t="s">
        <v>526</v>
      </c>
    </row>
    <row r="121" spans="1:9" ht="15.6" x14ac:dyDescent="0.3">
      <c r="A121" s="47" t="s">
        <v>616</v>
      </c>
      <c r="B121" s="47" t="s">
        <v>186</v>
      </c>
      <c r="C121" s="47" t="s">
        <v>738</v>
      </c>
      <c r="D121" s="47" t="s">
        <v>793</v>
      </c>
      <c r="E121" s="47" t="s">
        <v>794</v>
      </c>
      <c r="F121" s="47" t="s">
        <v>795</v>
      </c>
      <c r="G121" s="48">
        <v>11</v>
      </c>
      <c r="H121" s="47" t="s">
        <v>525</v>
      </c>
      <c r="I121" s="47" t="s">
        <v>526</v>
      </c>
    </row>
    <row r="122" spans="1:9" ht="15.6" x14ac:dyDescent="0.3">
      <c r="A122" s="47" t="s">
        <v>616</v>
      </c>
      <c r="B122" s="47" t="s">
        <v>796</v>
      </c>
      <c r="C122" s="47" t="s">
        <v>797</v>
      </c>
      <c r="D122" s="47" t="s">
        <v>216</v>
      </c>
      <c r="E122" s="47" t="s">
        <v>618</v>
      </c>
      <c r="F122" s="47" t="s">
        <v>215</v>
      </c>
      <c r="G122" s="48">
        <v>11</v>
      </c>
      <c r="H122" s="47" t="s">
        <v>517</v>
      </c>
      <c r="I122" s="47" t="s">
        <v>518</v>
      </c>
    </row>
    <row r="123" spans="1:9" ht="15.6" x14ac:dyDescent="0.3">
      <c r="A123" s="47" t="s">
        <v>616</v>
      </c>
      <c r="B123" s="47" t="s">
        <v>218</v>
      </c>
      <c r="C123" s="47" t="s">
        <v>798</v>
      </c>
      <c r="D123" s="47" t="s">
        <v>220</v>
      </c>
      <c r="E123" s="47" t="s">
        <v>618</v>
      </c>
      <c r="F123" s="47" t="s">
        <v>219</v>
      </c>
      <c r="G123" s="48">
        <v>11</v>
      </c>
      <c r="H123" s="47" t="s">
        <v>554</v>
      </c>
      <c r="I123" s="47" t="s">
        <v>148</v>
      </c>
    </row>
    <row r="124" spans="1:9" ht="31.2" x14ac:dyDescent="0.3">
      <c r="A124" s="47" t="s">
        <v>616</v>
      </c>
      <c r="B124" s="47" t="s">
        <v>218</v>
      </c>
      <c r="C124" s="47" t="s">
        <v>798</v>
      </c>
      <c r="D124" s="47" t="s">
        <v>799</v>
      </c>
      <c r="E124" s="47" t="s">
        <v>619</v>
      </c>
      <c r="F124" s="47" t="s">
        <v>800</v>
      </c>
      <c r="G124" s="48">
        <v>11</v>
      </c>
      <c r="H124" s="47" t="s">
        <v>554</v>
      </c>
      <c r="I124" s="47" t="s">
        <v>148</v>
      </c>
    </row>
    <row r="125" spans="1:9" ht="15.6" x14ac:dyDescent="0.3">
      <c r="A125" s="47" t="s">
        <v>616</v>
      </c>
      <c r="B125" s="47" t="s">
        <v>222</v>
      </c>
      <c r="C125" s="47" t="s">
        <v>801</v>
      </c>
      <c r="D125" s="47" t="s">
        <v>224</v>
      </c>
      <c r="E125" s="47" t="s">
        <v>618</v>
      </c>
      <c r="F125" s="47" t="s">
        <v>223</v>
      </c>
      <c r="G125" s="48">
        <v>11</v>
      </c>
      <c r="H125" s="47" t="s">
        <v>13</v>
      </c>
      <c r="I125" s="47" t="s">
        <v>164</v>
      </c>
    </row>
    <row r="126" spans="1:9" ht="15.6" x14ac:dyDescent="0.3">
      <c r="A126" s="47" t="s">
        <v>616</v>
      </c>
      <c r="B126" s="47" t="s">
        <v>226</v>
      </c>
      <c r="C126" s="47" t="s">
        <v>802</v>
      </c>
      <c r="D126" s="47" t="s">
        <v>228</v>
      </c>
      <c r="E126" s="47" t="s">
        <v>618</v>
      </c>
      <c r="F126" s="47" t="s">
        <v>227</v>
      </c>
      <c r="G126" s="48">
        <v>11</v>
      </c>
      <c r="H126" s="47" t="s">
        <v>559</v>
      </c>
      <c r="I126" s="47" t="s">
        <v>295</v>
      </c>
    </row>
    <row r="127" spans="1:9" ht="15.6" x14ac:dyDescent="0.3">
      <c r="A127" s="47" t="s">
        <v>616</v>
      </c>
      <c r="B127" s="47" t="s">
        <v>230</v>
      </c>
      <c r="C127" s="47" t="s">
        <v>803</v>
      </c>
      <c r="D127" s="47" t="s">
        <v>804</v>
      </c>
      <c r="E127" s="47" t="s">
        <v>650</v>
      </c>
      <c r="F127" s="47" t="s">
        <v>385</v>
      </c>
      <c r="G127" s="48">
        <v>11</v>
      </c>
      <c r="H127" s="47" t="s">
        <v>559</v>
      </c>
      <c r="I127" s="47" t="s">
        <v>295</v>
      </c>
    </row>
    <row r="128" spans="1:9" ht="15.6" x14ac:dyDescent="0.3">
      <c r="A128" s="47" t="s">
        <v>616</v>
      </c>
      <c r="B128" s="47" t="s">
        <v>230</v>
      </c>
      <c r="C128" s="47" t="s">
        <v>803</v>
      </c>
      <c r="D128" s="47" t="s">
        <v>804</v>
      </c>
      <c r="E128" s="47" t="s">
        <v>651</v>
      </c>
      <c r="F128" s="47" t="s">
        <v>231</v>
      </c>
      <c r="G128" s="48">
        <v>11</v>
      </c>
      <c r="H128" s="47" t="s">
        <v>559</v>
      </c>
      <c r="I128" s="47" t="s">
        <v>295</v>
      </c>
    </row>
    <row r="129" spans="1:9" ht="15.6" x14ac:dyDescent="0.3">
      <c r="A129" s="47" t="s">
        <v>616</v>
      </c>
      <c r="B129" s="47" t="s">
        <v>230</v>
      </c>
      <c r="C129" s="47" t="s">
        <v>803</v>
      </c>
      <c r="D129" s="47" t="s">
        <v>804</v>
      </c>
      <c r="E129" s="47" t="s">
        <v>652</v>
      </c>
      <c r="F129" s="47" t="s">
        <v>233</v>
      </c>
      <c r="G129" s="48">
        <v>11</v>
      </c>
      <c r="H129" s="47" t="s">
        <v>559</v>
      </c>
      <c r="I129" s="47" t="s">
        <v>295</v>
      </c>
    </row>
    <row r="130" spans="1:9" ht="15.6" x14ac:dyDescent="0.3">
      <c r="A130" s="47" t="s">
        <v>616</v>
      </c>
      <c r="B130" s="47" t="s">
        <v>230</v>
      </c>
      <c r="C130" s="47" t="s">
        <v>803</v>
      </c>
      <c r="D130" s="47" t="s">
        <v>804</v>
      </c>
      <c r="E130" s="47" t="s">
        <v>653</v>
      </c>
      <c r="F130" s="47" t="s">
        <v>235</v>
      </c>
      <c r="G130" s="48">
        <v>11</v>
      </c>
      <c r="H130" s="47" t="s">
        <v>559</v>
      </c>
      <c r="I130" s="47" t="s">
        <v>295</v>
      </c>
    </row>
    <row r="131" spans="1:9" ht="15.6" x14ac:dyDescent="0.3">
      <c r="A131" s="47" t="s">
        <v>616</v>
      </c>
      <c r="B131" s="47" t="s">
        <v>230</v>
      </c>
      <c r="C131" s="47" t="s">
        <v>803</v>
      </c>
      <c r="D131" s="47" t="s">
        <v>804</v>
      </c>
      <c r="E131" s="47" t="s">
        <v>655</v>
      </c>
      <c r="F131" s="47" t="s">
        <v>237</v>
      </c>
      <c r="G131" s="48">
        <v>11</v>
      </c>
      <c r="H131" s="47" t="s">
        <v>559</v>
      </c>
      <c r="I131" s="47" t="s">
        <v>295</v>
      </c>
    </row>
    <row r="132" spans="1:9" ht="15.6" x14ac:dyDescent="0.3">
      <c r="A132" s="47" t="s">
        <v>616</v>
      </c>
      <c r="B132" s="47" t="s">
        <v>230</v>
      </c>
      <c r="C132" s="47" t="s">
        <v>803</v>
      </c>
      <c r="D132" s="47" t="s">
        <v>804</v>
      </c>
      <c r="E132" s="47" t="s">
        <v>805</v>
      </c>
      <c r="F132" s="47" t="s">
        <v>239</v>
      </c>
      <c r="G132" s="48">
        <v>11</v>
      </c>
      <c r="H132" s="47" t="s">
        <v>559</v>
      </c>
      <c r="I132" s="47" t="s">
        <v>295</v>
      </c>
    </row>
    <row r="133" spans="1:9" ht="15.6" x14ac:dyDescent="0.3">
      <c r="A133" s="47" t="s">
        <v>616</v>
      </c>
      <c r="B133" s="47" t="s">
        <v>230</v>
      </c>
      <c r="C133" s="47" t="s">
        <v>803</v>
      </c>
      <c r="D133" s="47" t="s">
        <v>804</v>
      </c>
      <c r="E133" s="47" t="s">
        <v>806</v>
      </c>
      <c r="F133" s="47" t="s">
        <v>241</v>
      </c>
      <c r="G133" s="48">
        <v>11</v>
      </c>
      <c r="H133" s="47" t="s">
        <v>559</v>
      </c>
      <c r="I133" s="47" t="s">
        <v>295</v>
      </c>
    </row>
    <row r="134" spans="1:9" ht="15.6" x14ac:dyDescent="0.3">
      <c r="A134" s="47" t="s">
        <v>616</v>
      </c>
      <c r="B134" s="47" t="s">
        <v>230</v>
      </c>
      <c r="C134" s="47" t="s">
        <v>803</v>
      </c>
      <c r="D134" s="47" t="s">
        <v>804</v>
      </c>
      <c r="E134" s="47" t="s">
        <v>807</v>
      </c>
      <c r="F134" s="47" t="s">
        <v>243</v>
      </c>
      <c r="G134" s="48">
        <v>11</v>
      </c>
      <c r="H134" s="47" t="s">
        <v>559</v>
      </c>
      <c r="I134" s="47" t="s">
        <v>295</v>
      </c>
    </row>
    <row r="135" spans="1:9" ht="15.6" x14ac:dyDescent="0.3">
      <c r="A135" s="47" t="s">
        <v>616</v>
      </c>
      <c r="B135" s="47" t="s">
        <v>230</v>
      </c>
      <c r="C135" s="47" t="s">
        <v>803</v>
      </c>
      <c r="D135" s="47" t="s">
        <v>804</v>
      </c>
      <c r="E135" s="47" t="s">
        <v>808</v>
      </c>
      <c r="F135" s="47" t="s">
        <v>245</v>
      </c>
      <c r="G135" s="48">
        <v>11</v>
      </c>
      <c r="H135" s="47" t="s">
        <v>559</v>
      </c>
      <c r="I135" s="47" t="s">
        <v>295</v>
      </c>
    </row>
    <row r="136" spans="1:9" ht="15.6" x14ac:dyDescent="0.3">
      <c r="A136" s="47" t="s">
        <v>616</v>
      </c>
      <c r="B136" s="47" t="s">
        <v>230</v>
      </c>
      <c r="C136" s="47" t="s">
        <v>803</v>
      </c>
      <c r="D136" s="47" t="s">
        <v>804</v>
      </c>
      <c r="E136" s="47" t="s">
        <v>809</v>
      </c>
      <c r="F136" s="47" t="s">
        <v>810</v>
      </c>
      <c r="G136" s="48">
        <v>11</v>
      </c>
      <c r="H136" s="47" t="s">
        <v>559</v>
      </c>
      <c r="I136" s="47" t="s">
        <v>295</v>
      </c>
    </row>
    <row r="137" spans="1:9" ht="15.6" x14ac:dyDescent="0.3">
      <c r="A137" s="47" t="s">
        <v>616</v>
      </c>
      <c r="B137" s="47" t="s">
        <v>230</v>
      </c>
      <c r="C137" s="47" t="s">
        <v>803</v>
      </c>
      <c r="D137" s="47" t="s">
        <v>804</v>
      </c>
      <c r="E137" s="47" t="s">
        <v>811</v>
      </c>
      <c r="F137" s="47" t="s">
        <v>247</v>
      </c>
      <c r="G137" s="48">
        <v>11</v>
      </c>
      <c r="H137" s="47" t="s">
        <v>559</v>
      </c>
      <c r="I137" s="47" t="s">
        <v>295</v>
      </c>
    </row>
    <row r="138" spans="1:9" ht="15.6" x14ac:dyDescent="0.3">
      <c r="A138" s="47" t="s">
        <v>616</v>
      </c>
      <c r="B138" s="47" t="s">
        <v>230</v>
      </c>
      <c r="C138" s="47" t="s">
        <v>803</v>
      </c>
      <c r="D138" s="47" t="s">
        <v>804</v>
      </c>
      <c r="E138" s="47" t="s">
        <v>812</v>
      </c>
      <c r="F138" s="47" t="s">
        <v>249</v>
      </c>
      <c r="G138" s="48">
        <v>11</v>
      </c>
      <c r="H138" s="47" t="s">
        <v>559</v>
      </c>
      <c r="I138" s="47" t="s">
        <v>295</v>
      </c>
    </row>
    <row r="139" spans="1:9" ht="15.6" x14ac:dyDescent="0.3">
      <c r="A139" s="47" t="s">
        <v>616</v>
      </c>
      <c r="B139" s="47" t="s">
        <v>230</v>
      </c>
      <c r="C139" s="47" t="s">
        <v>803</v>
      </c>
      <c r="D139" s="47" t="s">
        <v>804</v>
      </c>
      <c r="E139" s="47" t="s">
        <v>813</v>
      </c>
      <c r="F139" s="47" t="s">
        <v>251</v>
      </c>
      <c r="G139" s="48">
        <v>11</v>
      </c>
      <c r="H139" s="47" t="s">
        <v>559</v>
      </c>
      <c r="I139" s="47" t="s">
        <v>295</v>
      </c>
    </row>
    <row r="140" spans="1:9" ht="15.6" x14ac:dyDescent="0.3">
      <c r="A140" s="47" t="s">
        <v>616</v>
      </c>
      <c r="B140" s="47" t="s">
        <v>230</v>
      </c>
      <c r="C140" s="47" t="s">
        <v>803</v>
      </c>
      <c r="D140" s="47" t="s">
        <v>814</v>
      </c>
      <c r="E140" s="47" t="s">
        <v>815</v>
      </c>
      <c r="F140" s="47" t="s">
        <v>816</v>
      </c>
      <c r="G140" s="48">
        <v>11</v>
      </c>
      <c r="H140" s="47" t="s">
        <v>559</v>
      </c>
      <c r="I140" s="47" t="s">
        <v>295</v>
      </c>
    </row>
    <row r="141" spans="1:9" ht="15.6" x14ac:dyDescent="0.3">
      <c r="A141" s="47" t="s">
        <v>616</v>
      </c>
      <c r="B141" s="47" t="s">
        <v>230</v>
      </c>
      <c r="C141" s="47" t="s">
        <v>803</v>
      </c>
      <c r="D141" s="47" t="s">
        <v>817</v>
      </c>
      <c r="E141" s="47" t="s">
        <v>818</v>
      </c>
      <c r="F141" s="47" t="s">
        <v>819</v>
      </c>
      <c r="G141" s="48">
        <v>11</v>
      </c>
      <c r="H141" s="47" t="s">
        <v>559</v>
      </c>
      <c r="I141" s="47" t="s">
        <v>295</v>
      </c>
    </row>
    <row r="142" spans="1:9" ht="15.6" x14ac:dyDescent="0.3">
      <c r="A142" s="47" t="s">
        <v>616</v>
      </c>
      <c r="B142" s="47" t="s">
        <v>230</v>
      </c>
      <c r="C142" s="47" t="s">
        <v>803</v>
      </c>
      <c r="D142" s="47" t="s">
        <v>820</v>
      </c>
      <c r="E142" s="47" t="s">
        <v>821</v>
      </c>
      <c r="F142" s="47" t="s">
        <v>822</v>
      </c>
      <c r="G142" s="48">
        <v>11</v>
      </c>
      <c r="H142" s="47" t="s">
        <v>559</v>
      </c>
      <c r="I142" s="47" t="s">
        <v>295</v>
      </c>
    </row>
    <row r="143" spans="1:9" ht="15.6" x14ac:dyDescent="0.3">
      <c r="A143" s="47" t="s">
        <v>616</v>
      </c>
      <c r="B143" s="47" t="s">
        <v>230</v>
      </c>
      <c r="C143" s="47" t="s">
        <v>803</v>
      </c>
      <c r="D143" s="47" t="s">
        <v>823</v>
      </c>
      <c r="E143" s="47" t="s">
        <v>824</v>
      </c>
      <c r="F143" s="47" t="s">
        <v>825</v>
      </c>
      <c r="G143" s="48">
        <v>11</v>
      </c>
      <c r="H143" s="47" t="s">
        <v>559</v>
      </c>
      <c r="I143" s="47" t="s">
        <v>295</v>
      </c>
    </row>
    <row r="144" spans="1:9" ht="15.6" x14ac:dyDescent="0.3">
      <c r="A144" s="47" t="s">
        <v>616</v>
      </c>
      <c r="B144" s="47" t="s">
        <v>230</v>
      </c>
      <c r="C144" s="47" t="s">
        <v>803</v>
      </c>
      <c r="D144" s="47" t="s">
        <v>826</v>
      </c>
      <c r="E144" s="47" t="s">
        <v>827</v>
      </c>
      <c r="F144" s="47" t="s">
        <v>828</v>
      </c>
      <c r="G144" s="48">
        <v>11</v>
      </c>
      <c r="H144" s="47" t="s">
        <v>559</v>
      </c>
      <c r="I144" s="47" t="s">
        <v>295</v>
      </c>
    </row>
    <row r="145" spans="1:9" ht="15.6" x14ac:dyDescent="0.3">
      <c r="A145" s="47" t="s">
        <v>616</v>
      </c>
      <c r="B145" s="47" t="s">
        <v>230</v>
      </c>
      <c r="C145" s="47" t="s">
        <v>803</v>
      </c>
      <c r="D145" s="47" t="s">
        <v>829</v>
      </c>
      <c r="E145" s="47" t="s">
        <v>830</v>
      </c>
      <c r="F145" s="47" t="s">
        <v>831</v>
      </c>
      <c r="G145" s="48">
        <v>11</v>
      </c>
      <c r="H145" s="47" t="s">
        <v>559</v>
      </c>
      <c r="I145" s="47" t="s">
        <v>295</v>
      </c>
    </row>
    <row r="146" spans="1:9" ht="15.6" x14ac:dyDescent="0.3">
      <c r="A146" s="47" t="s">
        <v>616</v>
      </c>
      <c r="B146" s="47" t="s">
        <v>230</v>
      </c>
      <c r="C146" s="47" t="s">
        <v>803</v>
      </c>
      <c r="D146" s="47" t="s">
        <v>254</v>
      </c>
      <c r="E146" s="47" t="s">
        <v>832</v>
      </c>
      <c r="F146" s="47" t="s">
        <v>253</v>
      </c>
      <c r="G146" s="48">
        <v>11</v>
      </c>
      <c r="H146" s="47" t="s">
        <v>559</v>
      </c>
      <c r="I146" s="47" t="s">
        <v>295</v>
      </c>
    </row>
    <row r="147" spans="1:9" ht="15.6" x14ac:dyDescent="0.3">
      <c r="A147" s="47" t="s">
        <v>616</v>
      </c>
      <c r="B147" s="47" t="s">
        <v>230</v>
      </c>
      <c r="C147" s="47" t="s">
        <v>803</v>
      </c>
      <c r="D147" s="47" t="s">
        <v>256</v>
      </c>
      <c r="E147" s="47" t="s">
        <v>255</v>
      </c>
      <c r="F147" s="47" t="s">
        <v>255</v>
      </c>
      <c r="G147" s="48">
        <v>11</v>
      </c>
      <c r="H147" s="47" t="s">
        <v>559</v>
      </c>
      <c r="I147" s="47" t="s">
        <v>295</v>
      </c>
    </row>
    <row r="148" spans="1:9" ht="15.6" x14ac:dyDescent="0.3">
      <c r="A148" s="47" t="s">
        <v>616</v>
      </c>
      <c r="B148" s="47" t="s">
        <v>230</v>
      </c>
      <c r="C148" s="47" t="s">
        <v>803</v>
      </c>
      <c r="D148" s="47" t="s">
        <v>260</v>
      </c>
      <c r="E148" s="47" t="s">
        <v>833</v>
      </c>
      <c r="F148" s="47" t="s">
        <v>259</v>
      </c>
      <c r="G148" s="48">
        <v>11</v>
      </c>
      <c r="H148" s="47" t="s">
        <v>559</v>
      </c>
      <c r="I148" s="47" t="s">
        <v>295</v>
      </c>
    </row>
    <row r="149" spans="1:9" ht="15.6" x14ac:dyDescent="0.3">
      <c r="A149" s="47" t="s">
        <v>616</v>
      </c>
      <c r="B149" s="47" t="s">
        <v>230</v>
      </c>
      <c r="C149" s="47" t="s">
        <v>803</v>
      </c>
      <c r="D149" s="47" t="s">
        <v>834</v>
      </c>
      <c r="E149" s="47" t="s">
        <v>835</v>
      </c>
      <c r="F149" s="47" t="s">
        <v>836</v>
      </c>
      <c r="G149" s="48">
        <v>11</v>
      </c>
      <c r="H149" s="47" t="s">
        <v>559</v>
      </c>
      <c r="I149" s="47" t="s">
        <v>295</v>
      </c>
    </row>
    <row r="150" spans="1:9" ht="15.6" x14ac:dyDescent="0.3">
      <c r="A150" s="47" t="s">
        <v>616</v>
      </c>
      <c r="B150" s="47" t="s">
        <v>230</v>
      </c>
      <c r="C150" s="47" t="s">
        <v>803</v>
      </c>
      <c r="D150" s="47" t="s">
        <v>258</v>
      </c>
      <c r="E150" s="47" t="s">
        <v>837</v>
      </c>
      <c r="F150" s="47" t="s">
        <v>257</v>
      </c>
      <c r="G150" s="48">
        <v>11</v>
      </c>
      <c r="H150" s="47" t="s">
        <v>559</v>
      </c>
      <c r="I150" s="47" t="s">
        <v>295</v>
      </c>
    </row>
    <row r="151" spans="1:9" ht="15.6" x14ac:dyDescent="0.3">
      <c r="A151" s="47" t="s">
        <v>616</v>
      </c>
      <c r="B151" s="47" t="s">
        <v>230</v>
      </c>
      <c r="C151" s="47" t="s">
        <v>803</v>
      </c>
      <c r="D151" s="47" t="s">
        <v>262</v>
      </c>
      <c r="E151" s="47" t="s">
        <v>838</v>
      </c>
      <c r="F151" s="47" t="s">
        <v>261</v>
      </c>
      <c r="G151" s="48">
        <v>11</v>
      </c>
      <c r="H151" s="47" t="s">
        <v>3</v>
      </c>
      <c r="I151" s="47" t="s">
        <v>184</v>
      </c>
    </row>
    <row r="152" spans="1:9" ht="15.6" x14ac:dyDescent="0.3">
      <c r="A152" s="47" t="s">
        <v>616</v>
      </c>
      <c r="B152" s="47" t="s">
        <v>445</v>
      </c>
      <c r="C152" s="47" t="s">
        <v>839</v>
      </c>
      <c r="D152" s="47" t="s">
        <v>447</v>
      </c>
      <c r="E152" s="47" t="s">
        <v>618</v>
      </c>
      <c r="F152" s="47" t="s">
        <v>446</v>
      </c>
      <c r="G152" s="48">
        <v>11</v>
      </c>
      <c r="H152" s="47" t="s">
        <v>554</v>
      </c>
      <c r="I152" s="47" t="s">
        <v>148</v>
      </c>
    </row>
    <row r="153" spans="1:9" ht="15.6" x14ac:dyDescent="0.3">
      <c r="A153" s="47" t="s">
        <v>616</v>
      </c>
      <c r="B153" s="47" t="s">
        <v>264</v>
      </c>
      <c r="C153" s="47" t="s">
        <v>840</v>
      </c>
      <c r="D153" s="47" t="s">
        <v>266</v>
      </c>
      <c r="E153" s="47" t="s">
        <v>618</v>
      </c>
      <c r="F153" s="47" t="s">
        <v>265</v>
      </c>
      <c r="G153" s="48">
        <v>11</v>
      </c>
      <c r="H153" s="47" t="s">
        <v>13</v>
      </c>
      <c r="I153" s="47" t="s">
        <v>164</v>
      </c>
    </row>
    <row r="154" spans="1:9" ht="15.6" x14ac:dyDescent="0.3">
      <c r="A154" s="47" t="s">
        <v>616</v>
      </c>
      <c r="B154" s="47" t="s">
        <v>841</v>
      </c>
      <c r="C154" s="47" t="s">
        <v>842</v>
      </c>
      <c r="D154" s="47" t="s">
        <v>419</v>
      </c>
      <c r="E154" s="47" t="s">
        <v>618</v>
      </c>
      <c r="F154" s="47" t="s">
        <v>418</v>
      </c>
      <c r="G154" s="48">
        <v>11</v>
      </c>
      <c r="H154" s="47" t="s">
        <v>554</v>
      </c>
      <c r="I154" s="47" t="s">
        <v>148</v>
      </c>
    </row>
    <row r="155" spans="1:9" ht="15.6" x14ac:dyDescent="0.3">
      <c r="A155" s="47" t="s">
        <v>616</v>
      </c>
      <c r="B155" s="47" t="s">
        <v>268</v>
      </c>
      <c r="C155" s="47" t="s">
        <v>843</v>
      </c>
      <c r="D155" s="47" t="s">
        <v>270</v>
      </c>
      <c r="E155" s="47" t="s">
        <v>618</v>
      </c>
      <c r="F155" s="47" t="s">
        <v>269</v>
      </c>
      <c r="G155" s="48">
        <v>11</v>
      </c>
      <c r="H155" s="47" t="s">
        <v>559</v>
      </c>
      <c r="I155" s="47" t="s">
        <v>295</v>
      </c>
    </row>
    <row r="156" spans="1:9" ht="15.6" x14ac:dyDescent="0.3">
      <c r="A156" s="47" t="s">
        <v>616</v>
      </c>
      <c r="B156" s="47" t="s">
        <v>268</v>
      </c>
      <c r="C156" s="47" t="s">
        <v>843</v>
      </c>
      <c r="D156" s="47" t="s">
        <v>272</v>
      </c>
      <c r="E156" s="47" t="s">
        <v>625</v>
      </c>
      <c r="F156" s="47" t="s">
        <v>271</v>
      </c>
      <c r="G156" s="48">
        <v>11</v>
      </c>
      <c r="H156" s="47" t="s">
        <v>14</v>
      </c>
      <c r="I156" s="47" t="s">
        <v>6</v>
      </c>
    </row>
    <row r="157" spans="1:9" ht="15.6" x14ac:dyDescent="0.3">
      <c r="A157" s="47" t="s">
        <v>616</v>
      </c>
      <c r="B157" s="47" t="s">
        <v>268</v>
      </c>
      <c r="C157" s="47" t="s">
        <v>843</v>
      </c>
      <c r="D157" s="47" t="s">
        <v>82</v>
      </c>
      <c r="E157" s="47" t="s">
        <v>627</v>
      </c>
      <c r="F157" s="47" t="s">
        <v>273</v>
      </c>
      <c r="G157" s="48">
        <v>11</v>
      </c>
      <c r="H157" s="47" t="s">
        <v>512</v>
      </c>
      <c r="I157" s="47" t="s">
        <v>7</v>
      </c>
    </row>
    <row r="158" spans="1:9" ht="15.6" x14ac:dyDescent="0.3">
      <c r="A158" s="47" t="s">
        <v>616</v>
      </c>
      <c r="B158" s="47" t="s">
        <v>268</v>
      </c>
      <c r="C158" s="47" t="s">
        <v>843</v>
      </c>
      <c r="D158" s="47" t="s">
        <v>275</v>
      </c>
      <c r="E158" s="47" t="s">
        <v>844</v>
      </c>
      <c r="F158" s="47" t="s">
        <v>274</v>
      </c>
      <c r="G158" s="48">
        <v>11</v>
      </c>
      <c r="H158" s="47" t="s">
        <v>505</v>
      </c>
      <c r="I158" s="47" t="s">
        <v>8</v>
      </c>
    </row>
    <row r="159" spans="1:9" ht="15.6" x14ac:dyDescent="0.3">
      <c r="A159" s="47" t="s">
        <v>616</v>
      </c>
      <c r="B159" s="47" t="s">
        <v>268</v>
      </c>
      <c r="C159" s="47" t="s">
        <v>843</v>
      </c>
      <c r="D159" s="47" t="s">
        <v>277</v>
      </c>
      <c r="E159" s="47" t="s">
        <v>845</v>
      </c>
      <c r="F159" s="47" t="s">
        <v>276</v>
      </c>
      <c r="G159" s="48">
        <v>11</v>
      </c>
      <c r="H159" s="47" t="s">
        <v>503</v>
      </c>
      <c r="I159" s="47" t="s">
        <v>9</v>
      </c>
    </row>
    <row r="160" spans="1:9" ht="15.6" x14ac:dyDescent="0.3">
      <c r="A160" s="47" t="s">
        <v>616</v>
      </c>
      <c r="B160" s="47" t="s">
        <v>268</v>
      </c>
      <c r="C160" s="47" t="s">
        <v>843</v>
      </c>
      <c r="D160" s="47" t="s">
        <v>279</v>
      </c>
      <c r="E160" s="47" t="s">
        <v>846</v>
      </c>
      <c r="F160" s="47" t="s">
        <v>278</v>
      </c>
      <c r="G160" s="48">
        <v>11</v>
      </c>
      <c r="H160" s="47" t="s">
        <v>515</v>
      </c>
      <c r="I160" s="47" t="s">
        <v>10</v>
      </c>
    </row>
    <row r="161" spans="1:9" ht="15.6" x14ac:dyDescent="0.3">
      <c r="A161" s="47" t="s">
        <v>616</v>
      </c>
      <c r="B161" s="47" t="s">
        <v>268</v>
      </c>
      <c r="C161" s="47" t="s">
        <v>843</v>
      </c>
      <c r="D161" s="47" t="s">
        <v>388</v>
      </c>
      <c r="E161" s="47" t="s">
        <v>847</v>
      </c>
      <c r="F161" s="47" t="s">
        <v>387</v>
      </c>
      <c r="G161" s="48">
        <v>11</v>
      </c>
      <c r="H161" s="47" t="s">
        <v>559</v>
      </c>
      <c r="I161" s="47" t="s">
        <v>295</v>
      </c>
    </row>
    <row r="162" spans="1:9" ht="15.6" x14ac:dyDescent="0.3">
      <c r="A162" s="47" t="s">
        <v>616</v>
      </c>
      <c r="B162" s="47" t="s">
        <v>268</v>
      </c>
      <c r="C162" s="47" t="s">
        <v>843</v>
      </c>
      <c r="D162" s="47" t="s">
        <v>848</v>
      </c>
      <c r="E162" s="47" t="s">
        <v>849</v>
      </c>
      <c r="F162" s="47" t="s">
        <v>850</v>
      </c>
      <c r="G162" s="48">
        <v>11</v>
      </c>
      <c r="H162" s="47" t="s">
        <v>559</v>
      </c>
      <c r="I162" s="47" t="s">
        <v>295</v>
      </c>
    </row>
    <row r="163" spans="1:9" ht="15.6" x14ac:dyDescent="0.3">
      <c r="A163" s="47" t="s">
        <v>616</v>
      </c>
      <c r="B163" s="47" t="s">
        <v>268</v>
      </c>
      <c r="C163" s="47" t="s">
        <v>843</v>
      </c>
      <c r="D163" s="47" t="s">
        <v>851</v>
      </c>
      <c r="E163" s="47" t="s">
        <v>852</v>
      </c>
      <c r="F163" s="47" t="s">
        <v>853</v>
      </c>
      <c r="G163" s="48">
        <v>11</v>
      </c>
      <c r="H163" s="47" t="s">
        <v>559</v>
      </c>
      <c r="I163" s="47" t="s">
        <v>295</v>
      </c>
    </row>
    <row r="164" spans="1:9" ht="15.6" x14ac:dyDescent="0.3">
      <c r="A164" s="47" t="s">
        <v>616</v>
      </c>
      <c r="B164" s="47" t="s">
        <v>281</v>
      </c>
      <c r="C164" s="47" t="s">
        <v>854</v>
      </c>
      <c r="D164" s="47" t="s">
        <v>283</v>
      </c>
      <c r="E164" s="47" t="s">
        <v>618</v>
      </c>
      <c r="F164" s="47" t="s">
        <v>282</v>
      </c>
      <c r="G164" s="48">
        <v>11</v>
      </c>
      <c r="H164" s="47" t="s">
        <v>517</v>
      </c>
      <c r="I164" s="47" t="s">
        <v>518</v>
      </c>
    </row>
    <row r="165" spans="1:9" ht="31.2" x14ac:dyDescent="0.3">
      <c r="A165" s="47" t="s">
        <v>616</v>
      </c>
      <c r="B165" s="47" t="s">
        <v>285</v>
      </c>
      <c r="C165" s="47" t="s">
        <v>855</v>
      </c>
      <c r="D165" s="47" t="s">
        <v>287</v>
      </c>
      <c r="E165" s="47" t="s">
        <v>618</v>
      </c>
      <c r="F165" s="47" t="s">
        <v>286</v>
      </c>
      <c r="G165" s="48">
        <v>11</v>
      </c>
      <c r="H165" s="47" t="s">
        <v>517</v>
      </c>
      <c r="I165" s="47" t="s">
        <v>518</v>
      </c>
    </row>
    <row r="166" spans="1:9" ht="15.6" x14ac:dyDescent="0.3">
      <c r="A166" s="47" t="s">
        <v>616</v>
      </c>
      <c r="B166" s="47" t="s">
        <v>289</v>
      </c>
      <c r="C166" s="47" t="s">
        <v>856</v>
      </c>
      <c r="D166" s="47" t="s">
        <v>293</v>
      </c>
      <c r="E166" s="47" t="s">
        <v>618</v>
      </c>
      <c r="F166" s="47" t="s">
        <v>292</v>
      </c>
      <c r="G166" s="48">
        <v>11</v>
      </c>
      <c r="H166" s="47" t="s">
        <v>517</v>
      </c>
      <c r="I166" s="47" t="s">
        <v>518</v>
      </c>
    </row>
    <row r="167" spans="1:9" ht="15.6" x14ac:dyDescent="0.3">
      <c r="A167" s="47" t="s">
        <v>616</v>
      </c>
      <c r="B167" s="47" t="s">
        <v>289</v>
      </c>
      <c r="C167" s="47" t="s">
        <v>856</v>
      </c>
      <c r="D167" s="47" t="s">
        <v>291</v>
      </c>
      <c r="E167" s="47" t="s">
        <v>857</v>
      </c>
      <c r="F167" s="47" t="s">
        <v>290</v>
      </c>
      <c r="G167" s="48">
        <v>11</v>
      </c>
      <c r="H167" s="47" t="s">
        <v>517</v>
      </c>
      <c r="I167" s="47" t="s">
        <v>518</v>
      </c>
    </row>
    <row r="168" spans="1:9" ht="15.6" x14ac:dyDescent="0.3">
      <c r="A168" s="47" t="s">
        <v>616</v>
      </c>
      <c r="B168" s="47" t="s">
        <v>289</v>
      </c>
      <c r="C168" s="47" t="s">
        <v>856</v>
      </c>
      <c r="D168" s="47" t="s">
        <v>858</v>
      </c>
      <c r="E168" s="47" t="s">
        <v>859</v>
      </c>
      <c r="F168" s="47" t="s">
        <v>860</v>
      </c>
      <c r="G168" s="48">
        <v>11</v>
      </c>
      <c r="H168" s="47" t="s">
        <v>517</v>
      </c>
      <c r="I168" s="47" t="s">
        <v>518</v>
      </c>
    </row>
    <row r="169" spans="1:9" ht="15.6" x14ac:dyDescent="0.3">
      <c r="A169" s="47" t="s">
        <v>616</v>
      </c>
      <c r="B169" s="47" t="s">
        <v>289</v>
      </c>
      <c r="C169" s="47" t="s">
        <v>856</v>
      </c>
      <c r="D169" s="47" t="s">
        <v>861</v>
      </c>
      <c r="E169" s="47" t="s">
        <v>862</v>
      </c>
      <c r="F169" s="47" t="s">
        <v>863</v>
      </c>
      <c r="G169" s="48">
        <v>11</v>
      </c>
      <c r="H169" s="47" t="s">
        <v>517</v>
      </c>
      <c r="I169" s="47" t="s">
        <v>518</v>
      </c>
    </row>
    <row r="170" spans="1:9" ht="15.6" x14ac:dyDescent="0.3">
      <c r="A170" s="47" t="s">
        <v>616</v>
      </c>
      <c r="B170" s="47" t="s">
        <v>864</v>
      </c>
      <c r="C170" s="47" t="s">
        <v>865</v>
      </c>
      <c r="D170" s="47" t="s">
        <v>297</v>
      </c>
      <c r="E170" s="47" t="s">
        <v>618</v>
      </c>
      <c r="F170" s="47" t="s">
        <v>296</v>
      </c>
      <c r="G170" s="48">
        <v>11</v>
      </c>
      <c r="H170" s="47" t="s">
        <v>559</v>
      </c>
      <c r="I170" s="47" t="s">
        <v>295</v>
      </c>
    </row>
    <row r="171" spans="1:9" ht="31.2" x14ac:dyDescent="0.3">
      <c r="A171" s="47" t="s">
        <v>866</v>
      </c>
      <c r="B171" s="47" t="s">
        <v>299</v>
      </c>
      <c r="C171" s="47" t="s">
        <v>867</v>
      </c>
      <c r="D171" s="47" t="s">
        <v>683</v>
      </c>
      <c r="E171" s="47" t="s">
        <v>618</v>
      </c>
      <c r="F171" s="47" t="s">
        <v>300</v>
      </c>
      <c r="G171" s="48">
        <v>12</v>
      </c>
      <c r="H171" s="47" t="s">
        <v>564</v>
      </c>
      <c r="I171" s="47" t="s">
        <v>565</v>
      </c>
    </row>
    <row r="172" spans="1:9" ht="15.6" x14ac:dyDescent="0.3">
      <c r="A172" s="47" t="s">
        <v>866</v>
      </c>
      <c r="B172" s="47" t="s">
        <v>303</v>
      </c>
      <c r="C172" s="47" t="s">
        <v>868</v>
      </c>
      <c r="D172" s="47" t="s">
        <v>683</v>
      </c>
      <c r="E172" s="47" t="s">
        <v>618</v>
      </c>
      <c r="F172" s="47" t="s">
        <v>304</v>
      </c>
      <c r="G172" s="48">
        <v>12</v>
      </c>
      <c r="H172" s="47" t="s">
        <v>564</v>
      </c>
      <c r="I172" s="47" t="s">
        <v>565</v>
      </c>
    </row>
    <row r="173" spans="1:9" ht="15.6" x14ac:dyDescent="0.3">
      <c r="A173" s="47" t="s">
        <v>866</v>
      </c>
      <c r="B173" s="47" t="s">
        <v>303</v>
      </c>
      <c r="C173" s="47" t="s">
        <v>868</v>
      </c>
      <c r="D173" s="47" t="s">
        <v>869</v>
      </c>
      <c r="E173" s="47" t="s">
        <v>619</v>
      </c>
      <c r="F173" s="47" t="s">
        <v>870</v>
      </c>
      <c r="G173" s="48">
        <v>12</v>
      </c>
      <c r="H173" s="47" t="s">
        <v>564</v>
      </c>
      <c r="I173" s="47" t="s">
        <v>565</v>
      </c>
    </row>
    <row r="174" spans="1:9" ht="15.6" x14ac:dyDescent="0.3">
      <c r="A174" s="47" t="s">
        <v>866</v>
      </c>
      <c r="B174" s="47" t="s">
        <v>871</v>
      </c>
      <c r="C174" s="47" t="s">
        <v>872</v>
      </c>
      <c r="D174" s="47" t="s">
        <v>683</v>
      </c>
      <c r="E174" s="47" t="s">
        <v>618</v>
      </c>
      <c r="F174" s="47" t="s">
        <v>308</v>
      </c>
      <c r="G174" s="48">
        <v>12</v>
      </c>
      <c r="H174" s="47" t="s">
        <v>564</v>
      </c>
      <c r="I174" s="47" t="s">
        <v>565</v>
      </c>
    </row>
    <row r="175" spans="1:9" ht="15.6" x14ac:dyDescent="0.3">
      <c r="A175" s="47" t="s">
        <v>866</v>
      </c>
      <c r="B175" s="47" t="s">
        <v>871</v>
      </c>
      <c r="C175" s="47" t="s">
        <v>872</v>
      </c>
      <c r="D175" s="47" t="s">
        <v>841</v>
      </c>
      <c r="E175" s="47" t="s">
        <v>873</v>
      </c>
      <c r="F175" s="47" t="s">
        <v>448</v>
      </c>
      <c r="G175" s="48">
        <v>12</v>
      </c>
      <c r="H175" s="47" t="s">
        <v>564</v>
      </c>
      <c r="I175" s="47" t="s">
        <v>565</v>
      </c>
    </row>
    <row r="176" spans="1:9" ht="15.6" x14ac:dyDescent="0.3">
      <c r="A176" s="47" t="s">
        <v>866</v>
      </c>
      <c r="B176" s="47" t="s">
        <v>311</v>
      </c>
      <c r="C176" s="47" t="s">
        <v>874</v>
      </c>
      <c r="D176" s="47" t="s">
        <v>683</v>
      </c>
      <c r="E176" s="47" t="s">
        <v>618</v>
      </c>
      <c r="F176" s="47" t="s">
        <v>312</v>
      </c>
      <c r="G176" s="48">
        <v>12</v>
      </c>
      <c r="H176" s="47" t="s">
        <v>564</v>
      </c>
      <c r="I176" s="47" t="s">
        <v>565</v>
      </c>
    </row>
    <row r="177" spans="1:9" ht="31.2" x14ac:dyDescent="0.3">
      <c r="A177" s="47" t="s">
        <v>866</v>
      </c>
      <c r="B177" s="47" t="s">
        <v>311</v>
      </c>
      <c r="C177" s="47" t="s">
        <v>874</v>
      </c>
      <c r="D177" s="47" t="s">
        <v>875</v>
      </c>
      <c r="E177" s="47" t="s">
        <v>620</v>
      </c>
      <c r="F177" s="47" t="s">
        <v>876</v>
      </c>
      <c r="G177" s="48">
        <v>12</v>
      </c>
      <c r="H177" s="47" t="s">
        <v>564</v>
      </c>
      <c r="I177" s="47" t="s">
        <v>565</v>
      </c>
    </row>
    <row r="178" spans="1:9" ht="15.6" x14ac:dyDescent="0.3">
      <c r="A178" s="47" t="s">
        <v>866</v>
      </c>
      <c r="B178" s="47" t="s">
        <v>311</v>
      </c>
      <c r="C178" s="47" t="s">
        <v>874</v>
      </c>
      <c r="D178" s="47" t="s">
        <v>877</v>
      </c>
      <c r="E178" s="47" t="s">
        <v>641</v>
      </c>
      <c r="F178" s="47" t="s">
        <v>878</v>
      </c>
      <c r="G178" s="48">
        <v>12</v>
      </c>
      <c r="H178" s="47" t="s">
        <v>564</v>
      </c>
      <c r="I178" s="47" t="s">
        <v>565</v>
      </c>
    </row>
    <row r="179" spans="1:9" ht="15.6" x14ac:dyDescent="0.3">
      <c r="A179" s="47" t="s">
        <v>866</v>
      </c>
      <c r="B179" s="47" t="s">
        <v>311</v>
      </c>
      <c r="C179" s="47" t="s">
        <v>874</v>
      </c>
      <c r="D179" s="47" t="s">
        <v>879</v>
      </c>
      <c r="E179" s="47" t="s">
        <v>642</v>
      </c>
      <c r="F179" s="47" t="s">
        <v>880</v>
      </c>
      <c r="G179" s="48">
        <v>12</v>
      </c>
      <c r="H179" s="47" t="s">
        <v>564</v>
      </c>
      <c r="I179" s="47" t="s">
        <v>565</v>
      </c>
    </row>
    <row r="180" spans="1:9" ht="15.6" x14ac:dyDescent="0.3">
      <c r="A180" s="47" t="s">
        <v>866</v>
      </c>
      <c r="B180" s="47" t="s">
        <v>311</v>
      </c>
      <c r="C180" s="47" t="s">
        <v>874</v>
      </c>
      <c r="D180" s="47" t="s">
        <v>333</v>
      </c>
      <c r="E180" s="47" t="s">
        <v>881</v>
      </c>
      <c r="F180" s="47" t="s">
        <v>882</v>
      </c>
      <c r="G180" s="48">
        <v>12</v>
      </c>
      <c r="H180" s="47" t="s">
        <v>564</v>
      </c>
      <c r="I180" s="47" t="s">
        <v>565</v>
      </c>
    </row>
    <row r="181" spans="1:9" ht="15.6" x14ac:dyDescent="0.3">
      <c r="A181" s="47" t="s">
        <v>866</v>
      </c>
      <c r="B181" s="47" t="s">
        <v>311</v>
      </c>
      <c r="C181" s="47" t="s">
        <v>874</v>
      </c>
      <c r="D181" s="47" t="s">
        <v>883</v>
      </c>
      <c r="E181" s="47" t="s">
        <v>847</v>
      </c>
      <c r="F181" s="47" t="s">
        <v>884</v>
      </c>
      <c r="G181" s="48">
        <v>12</v>
      </c>
      <c r="H181" s="47" t="s">
        <v>564</v>
      </c>
      <c r="I181" s="47" t="s">
        <v>565</v>
      </c>
    </row>
    <row r="182" spans="1:9" ht="15.6" x14ac:dyDescent="0.3">
      <c r="A182" s="47" t="s">
        <v>866</v>
      </c>
      <c r="B182" s="47" t="s">
        <v>311</v>
      </c>
      <c r="C182" s="47" t="s">
        <v>874</v>
      </c>
      <c r="D182" s="47" t="s">
        <v>315</v>
      </c>
      <c r="E182" s="47" t="s">
        <v>678</v>
      </c>
      <c r="F182" s="47" t="s">
        <v>314</v>
      </c>
      <c r="G182" s="48">
        <v>12</v>
      </c>
      <c r="H182" s="47" t="s">
        <v>564</v>
      </c>
      <c r="I182" s="47" t="s">
        <v>565</v>
      </c>
    </row>
    <row r="183" spans="1:9" ht="15.6" x14ac:dyDescent="0.3">
      <c r="A183" s="47" t="s">
        <v>866</v>
      </c>
      <c r="B183" s="47" t="s">
        <v>311</v>
      </c>
      <c r="C183" s="47" t="s">
        <v>874</v>
      </c>
      <c r="D183" s="47" t="s">
        <v>885</v>
      </c>
      <c r="E183" s="47" t="s">
        <v>679</v>
      </c>
      <c r="F183" s="47" t="s">
        <v>886</v>
      </c>
      <c r="G183" s="48">
        <v>12</v>
      </c>
      <c r="H183" s="47" t="s">
        <v>564</v>
      </c>
      <c r="I183" s="47" t="s">
        <v>565</v>
      </c>
    </row>
    <row r="184" spans="1:9" ht="15.6" x14ac:dyDescent="0.3">
      <c r="A184" s="47" t="s">
        <v>866</v>
      </c>
      <c r="B184" s="47" t="s">
        <v>311</v>
      </c>
      <c r="C184" s="47" t="s">
        <v>874</v>
      </c>
      <c r="D184" s="47" t="s">
        <v>887</v>
      </c>
      <c r="E184" s="47" t="s">
        <v>680</v>
      </c>
      <c r="F184" s="47" t="s">
        <v>888</v>
      </c>
      <c r="G184" s="48">
        <v>12</v>
      </c>
      <c r="H184" s="47" t="s">
        <v>564</v>
      </c>
      <c r="I184" s="47" t="s">
        <v>565</v>
      </c>
    </row>
    <row r="185" spans="1:9" ht="15.6" x14ac:dyDescent="0.3">
      <c r="A185" s="47" t="s">
        <v>866</v>
      </c>
      <c r="B185" s="47" t="s">
        <v>311</v>
      </c>
      <c r="C185" s="47" t="s">
        <v>874</v>
      </c>
      <c r="D185" s="47" t="s">
        <v>889</v>
      </c>
      <c r="E185" s="47" t="s">
        <v>890</v>
      </c>
      <c r="F185" s="47" t="s">
        <v>891</v>
      </c>
      <c r="G185" s="48">
        <v>12</v>
      </c>
      <c r="H185" s="47" t="s">
        <v>564</v>
      </c>
      <c r="I185" s="47" t="s">
        <v>565</v>
      </c>
    </row>
    <row r="186" spans="1:9" ht="15.6" x14ac:dyDescent="0.3">
      <c r="A186" s="47" t="s">
        <v>866</v>
      </c>
      <c r="B186" s="47" t="s">
        <v>311</v>
      </c>
      <c r="C186" s="47" t="s">
        <v>874</v>
      </c>
      <c r="D186" s="47" t="s">
        <v>892</v>
      </c>
      <c r="E186" s="47" t="s">
        <v>893</v>
      </c>
      <c r="F186" s="47" t="s">
        <v>894</v>
      </c>
      <c r="G186" s="48">
        <v>12</v>
      </c>
      <c r="H186" s="47" t="s">
        <v>564</v>
      </c>
      <c r="I186" s="47" t="s">
        <v>565</v>
      </c>
    </row>
    <row r="187" spans="1:9" ht="15.6" x14ac:dyDescent="0.3">
      <c r="A187" s="47" t="s">
        <v>866</v>
      </c>
      <c r="B187" s="47" t="s">
        <v>311</v>
      </c>
      <c r="C187" s="47" t="s">
        <v>874</v>
      </c>
      <c r="D187" s="47" t="s">
        <v>895</v>
      </c>
      <c r="E187" s="47" t="s">
        <v>896</v>
      </c>
      <c r="F187" s="47" t="s">
        <v>897</v>
      </c>
      <c r="G187" s="48">
        <v>12</v>
      </c>
      <c r="H187" s="47" t="s">
        <v>564</v>
      </c>
      <c r="I187" s="47" t="s">
        <v>565</v>
      </c>
    </row>
    <row r="188" spans="1:9" ht="31.2" x14ac:dyDescent="0.3">
      <c r="A188" s="47" t="s">
        <v>866</v>
      </c>
      <c r="B188" s="47" t="s">
        <v>311</v>
      </c>
      <c r="C188" s="47" t="s">
        <v>874</v>
      </c>
      <c r="D188" s="47" t="s">
        <v>898</v>
      </c>
      <c r="E188" s="47" t="s">
        <v>899</v>
      </c>
      <c r="F188" s="47" t="s">
        <v>900</v>
      </c>
      <c r="G188" s="48">
        <v>12</v>
      </c>
      <c r="H188" s="47" t="s">
        <v>564</v>
      </c>
      <c r="I188" s="47" t="s">
        <v>565</v>
      </c>
    </row>
    <row r="189" spans="1:9" ht="15.6" x14ac:dyDescent="0.3">
      <c r="A189" s="47" t="s">
        <v>866</v>
      </c>
      <c r="B189" s="47" t="s">
        <v>311</v>
      </c>
      <c r="C189" s="47" t="s">
        <v>874</v>
      </c>
      <c r="D189" s="47" t="s">
        <v>901</v>
      </c>
      <c r="E189" s="47" t="s">
        <v>902</v>
      </c>
      <c r="F189" s="47" t="s">
        <v>903</v>
      </c>
      <c r="G189" s="48">
        <v>12</v>
      </c>
      <c r="H189" s="47" t="s">
        <v>564</v>
      </c>
      <c r="I189" s="47" t="s">
        <v>565</v>
      </c>
    </row>
    <row r="190" spans="1:9" ht="31.2" x14ac:dyDescent="0.3">
      <c r="A190" s="47" t="s">
        <v>866</v>
      </c>
      <c r="B190" s="47" t="s">
        <v>311</v>
      </c>
      <c r="C190" s="47" t="s">
        <v>874</v>
      </c>
      <c r="D190" s="47" t="s">
        <v>904</v>
      </c>
      <c r="E190" s="47" t="s">
        <v>905</v>
      </c>
      <c r="F190" s="47" t="s">
        <v>906</v>
      </c>
      <c r="G190" s="48">
        <v>12</v>
      </c>
      <c r="H190" s="47" t="s">
        <v>564</v>
      </c>
      <c r="I190" s="47" t="s">
        <v>565</v>
      </c>
    </row>
    <row r="191" spans="1:9" ht="31.2" x14ac:dyDescent="0.3">
      <c r="A191" s="47" t="s">
        <v>866</v>
      </c>
      <c r="B191" s="47" t="s">
        <v>311</v>
      </c>
      <c r="C191" s="47" t="s">
        <v>874</v>
      </c>
      <c r="D191" s="47" t="s">
        <v>907</v>
      </c>
      <c r="E191" s="47" t="s">
        <v>908</v>
      </c>
      <c r="F191" s="47" t="s">
        <v>909</v>
      </c>
      <c r="G191" s="48">
        <v>12</v>
      </c>
      <c r="H191" s="47" t="s">
        <v>564</v>
      </c>
      <c r="I191" s="47" t="s">
        <v>565</v>
      </c>
    </row>
    <row r="192" spans="1:9" ht="31.2" x14ac:dyDescent="0.3">
      <c r="A192" s="47" t="s">
        <v>866</v>
      </c>
      <c r="B192" s="47" t="s">
        <v>311</v>
      </c>
      <c r="C192" s="47" t="s">
        <v>874</v>
      </c>
      <c r="D192" s="47" t="s">
        <v>910</v>
      </c>
      <c r="E192" s="47" t="s">
        <v>911</v>
      </c>
      <c r="F192" s="47" t="s">
        <v>912</v>
      </c>
      <c r="G192" s="48">
        <v>12</v>
      </c>
      <c r="H192" s="47" t="s">
        <v>564</v>
      </c>
      <c r="I192" s="47" t="s">
        <v>565</v>
      </c>
    </row>
    <row r="193" spans="1:9" ht="15.6" x14ac:dyDescent="0.3">
      <c r="A193" s="47" t="s">
        <v>866</v>
      </c>
      <c r="B193" s="47" t="s">
        <v>311</v>
      </c>
      <c r="C193" s="47" t="s">
        <v>874</v>
      </c>
      <c r="D193" s="47" t="s">
        <v>913</v>
      </c>
      <c r="E193" s="47" t="s">
        <v>914</v>
      </c>
      <c r="F193" s="47" t="s">
        <v>915</v>
      </c>
      <c r="G193" s="48">
        <v>12</v>
      </c>
      <c r="H193" s="47" t="s">
        <v>564</v>
      </c>
      <c r="I193" s="47" t="s">
        <v>565</v>
      </c>
    </row>
    <row r="194" spans="1:9" ht="15.6" x14ac:dyDescent="0.3">
      <c r="A194" s="47" t="s">
        <v>866</v>
      </c>
      <c r="B194" s="47" t="s">
        <v>317</v>
      </c>
      <c r="C194" s="47" t="s">
        <v>916</v>
      </c>
      <c r="D194" s="47" t="s">
        <v>683</v>
      </c>
      <c r="E194" s="47" t="s">
        <v>618</v>
      </c>
      <c r="F194" s="47" t="s">
        <v>318</v>
      </c>
      <c r="G194" s="48">
        <v>12</v>
      </c>
      <c r="H194" s="47" t="s">
        <v>564</v>
      </c>
      <c r="I194" s="47" t="s">
        <v>565</v>
      </c>
    </row>
    <row r="195" spans="1:9" ht="15.6" x14ac:dyDescent="0.3">
      <c r="A195" s="47" t="s">
        <v>866</v>
      </c>
      <c r="B195" s="47" t="s">
        <v>317</v>
      </c>
      <c r="C195" s="47" t="s">
        <v>916</v>
      </c>
      <c r="D195" s="47" t="s">
        <v>917</v>
      </c>
      <c r="E195" s="47" t="s">
        <v>619</v>
      </c>
      <c r="F195" s="47" t="s">
        <v>918</v>
      </c>
      <c r="G195" s="48">
        <v>12</v>
      </c>
      <c r="H195" s="47" t="s">
        <v>564</v>
      </c>
      <c r="I195" s="47" t="s">
        <v>565</v>
      </c>
    </row>
    <row r="196" spans="1:9" ht="31.2" x14ac:dyDescent="0.3">
      <c r="A196" s="47" t="s">
        <v>866</v>
      </c>
      <c r="B196" s="47" t="s">
        <v>321</v>
      </c>
      <c r="C196" s="47" t="s">
        <v>919</v>
      </c>
      <c r="D196" s="47" t="s">
        <v>683</v>
      </c>
      <c r="E196" s="47" t="s">
        <v>618</v>
      </c>
      <c r="F196" s="47" t="s">
        <v>322</v>
      </c>
      <c r="G196" s="48">
        <v>12</v>
      </c>
      <c r="H196" s="47" t="s">
        <v>564</v>
      </c>
      <c r="I196" s="47" t="s">
        <v>565</v>
      </c>
    </row>
    <row r="197" spans="1:9" ht="15.6" x14ac:dyDescent="0.3">
      <c r="A197" s="47" t="s">
        <v>866</v>
      </c>
      <c r="B197" s="47" t="s">
        <v>325</v>
      </c>
      <c r="C197" s="47" t="s">
        <v>920</v>
      </c>
      <c r="D197" s="47" t="s">
        <v>683</v>
      </c>
      <c r="E197" s="47" t="s">
        <v>618</v>
      </c>
      <c r="F197" s="47" t="s">
        <v>326</v>
      </c>
      <c r="G197" s="48">
        <v>12</v>
      </c>
      <c r="H197" s="47" t="s">
        <v>564</v>
      </c>
      <c r="I197" s="47" t="s">
        <v>565</v>
      </c>
    </row>
    <row r="198" spans="1:9" ht="15.6" x14ac:dyDescent="0.3">
      <c r="A198" s="47" t="s">
        <v>866</v>
      </c>
      <c r="B198" s="47" t="s">
        <v>325</v>
      </c>
      <c r="C198" s="47" t="s">
        <v>920</v>
      </c>
      <c r="D198" s="47" t="s">
        <v>921</v>
      </c>
      <c r="E198" s="47" t="s">
        <v>619</v>
      </c>
      <c r="F198" s="47" t="s">
        <v>922</v>
      </c>
      <c r="G198" s="48">
        <v>12</v>
      </c>
      <c r="H198" s="47" t="s">
        <v>564</v>
      </c>
      <c r="I198" s="47" t="s">
        <v>565</v>
      </c>
    </row>
    <row r="199" spans="1:9" ht="15.6" x14ac:dyDescent="0.3">
      <c r="A199" s="47" t="s">
        <v>866</v>
      </c>
      <c r="B199" s="47" t="s">
        <v>329</v>
      </c>
      <c r="C199" s="47" t="s">
        <v>923</v>
      </c>
      <c r="D199" s="47" t="s">
        <v>683</v>
      </c>
      <c r="E199" s="47" t="s">
        <v>618</v>
      </c>
      <c r="F199" s="47" t="s">
        <v>330</v>
      </c>
      <c r="G199" s="48">
        <v>12</v>
      </c>
      <c r="H199" s="47" t="s">
        <v>564</v>
      </c>
      <c r="I199" s="47" t="s">
        <v>565</v>
      </c>
    </row>
    <row r="200" spans="1:9" ht="15.6" x14ac:dyDescent="0.3">
      <c r="A200" s="47" t="s">
        <v>866</v>
      </c>
      <c r="B200" s="47" t="s">
        <v>333</v>
      </c>
      <c r="C200" s="47" t="s">
        <v>924</v>
      </c>
      <c r="D200" s="47" t="s">
        <v>683</v>
      </c>
      <c r="E200" s="47" t="s">
        <v>618</v>
      </c>
      <c r="F200" s="47" t="s">
        <v>334</v>
      </c>
      <c r="G200" s="48">
        <v>12</v>
      </c>
      <c r="H200" s="47" t="s">
        <v>564</v>
      </c>
      <c r="I200" s="47" t="s">
        <v>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399-9828-42A1-A355-7374FD31AE41}">
  <dimension ref="A1:C226"/>
  <sheetViews>
    <sheetView topLeftCell="A178" workbookViewId="0">
      <selection activeCell="C160" sqref="C160"/>
    </sheetView>
  </sheetViews>
  <sheetFormatPr defaultRowHeight="14.4" x14ac:dyDescent="0.3"/>
  <cols>
    <col min="1" max="1" width="30.88671875" style="2" customWidth="1"/>
    <col min="2" max="2" width="9.6640625" style="2" customWidth="1"/>
    <col min="3" max="3" width="21.5546875" style="2" customWidth="1"/>
    <col min="4" max="16384" width="8.88671875" style="2"/>
  </cols>
  <sheetData>
    <row r="1" spans="1:3" x14ac:dyDescent="0.3">
      <c r="A1" s="97" t="s">
        <v>1101</v>
      </c>
      <c r="B1" s="97"/>
      <c r="C1" s="97"/>
    </row>
    <row r="2" spans="1:3" x14ac:dyDescent="0.3">
      <c r="A2" s="98" t="s">
        <v>1102</v>
      </c>
      <c r="B2" s="98"/>
      <c r="C2" s="98"/>
    </row>
    <row r="3" spans="1:3" x14ac:dyDescent="0.3">
      <c r="A3" s="6" t="s">
        <v>1103</v>
      </c>
      <c r="B3" s="6" t="s">
        <v>1104</v>
      </c>
      <c r="C3" s="6" t="s">
        <v>1105</v>
      </c>
    </row>
    <row r="4" spans="1:3" x14ac:dyDescent="0.3">
      <c r="A4" s="93" t="s">
        <v>1106</v>
      </c>
      <c r="B4" s="9" t="s">
        <v>1107</v>
      </c>
      <c r="C4" s="94"/>
    </row>
    <row r="5" spans="1:3" x14ac:dyDescent="0.3">
      <c r="A5" s="93" t="s">
        <v>1108</v>
      </c>
      <c r="B5" s="9" t="s">
        <v>1109</v>
      </c>
      <c r="C5" s="94">
        <v>8917077.9279999994</v>
      </c>
    </row>
    <row r="6" spans="1:3" x14ac:dyDescent="0.3">
      <c r="A6" s="13" t="s">
        <v>1110</v>
      </c>
      <c r="B6" s="9" t="s">
        <v>1109</v>
      </c>
      <c r="C6" s="34">
        <v>8919513.2200000007</v>
      </c>
    </row>
    <row r="7" spans="1:3" x14ac:dyDescent="0.3">
      <c r="A7" s="13" t="s">
        <v>1111</v>
      </c>
      <c r="B7" s="9" t="s">
        <v>1109</v>
      </c>
      <c r="C7" s="95">
        <v>-31.61</v>
      </c>
    </row>
    <row r="8" spans="1:3" x14ac:dyDescent="0.3">
      <c r="A8" s="13" t="s">
        <v>1112</v>
      </c>
      <c r="B8" s="9" t="s">
        <v>1109</v>
      </c>
      <c r="C8" s="95">
        <v>-2403.6819999999998</v>
      </c>
    </row>
    <row r="9" spans="1:3" x14ac:dyDescent="0.3">
      <c r="A9" s="93" t="s">
        <v>1113</v>
      </c>
      <c r="B9" s="9" t="s">
        <v>1114</v>
      </c>
      <c r="C9" s="34"/>
    </row>
    <row r="10" spans="1:3" x14ac:dyDescent="0.3">
      <c r="A10" s="93" t="s">
        <v>1115</v>
      </c>
      <c r="B10" s="9" t="s">
        <v>1116</v>
      </c>
      <c r="C10" s="94">
        <v>8917077.9279999994</v>
      </c>
    </row>
    <row r="11" spans="1:3" x14ac:dyDescent="0.3">
      <c r="A11" s="93" t="s">
        <v>0</v>
      </c>
      <c r="B11" s="9" t="s">
        <v>1117</v>
      </c>
      <c r="C11" s="94"/>
    </row>
    <row r="12" spans="1:3" x14ac:dyDescent="0.3">
      <c r="A12" s="93" t="s">
        <v>1118</v>
      </c>
      <c r="B12" s="9" t="s">
        <v>1119</v>
      </c>
      <c r="C12" s="94"/>
    </row>
    <row r="13" spans="1:3" x14ac:dyDescent="0.3">
      <c r="A13" s="93" t="s">
        <v>1120</v>
      </c>
      <c r="B13" s="9" t="s">
        <v>1121</v>
      </c>
      <c r="C13" s="94"/>
    </row>
    <row r="14" spans="1:3" x14ac:dyDescent="0.3">
      <c r="A14" s="93" t="s">
        <v>1122</v>
      </c>
      <c r="B14" s="9" t="s">
        <v>1123</v>
      </c>
      <c r="C14" s="94">
        <v>2438369.2450000001</v>
      </c>
    </row>
    <row r="15" spans="1:3" x14ac:dyDescent="0.3">
      <c r="A15" s="13" t="s">
        <v>1124</v>
      </c>
      <c r="B15" s="9" t="s">
        <v>1123</v>
      </c>
      <c r="C15" s="34">
        <v>2452714.5839999998</v>
      </c>
    </row>
    <row r="16" spans="1:3" x14ac:dyDescent="0.3">
      <c r="A16" s="13" t="s">
        <v>1125</v>
      </c>
      <c r="B16" s="9" t="s">
        <v>1123</v>
      </c>
      <c r="C16" s="95">
        <v>-14345.339</v>
      </c>
    </row>
    <row r="17" spans="1:3" x14ac:dyDescent="0.3">
      <c r="A17" s="93" t="s">
        <v>1126</v>
      </c>
      <c r="B17" s="9" t="s">
        <v>1127</v>
      </c>
      <c r="C17" s="94">
        <v>907768.99600000004</v>
      </c>
    </row>
    <row r="18" spans="1:3" x14ac:dyDescent="0.3">
      <c r="A18" s="13" t="s">
        <v>1128</v>
      </c>
      <c r="B18" s="9" t="s">
        <v>1127</v>
      </c>
      <c r="C18" s="34">
        <v>897528.94700000004</v>
      </c>
    </row>
    <row r="19" spans="1:3" x14ac:dyDescent="0.3">
      <c r="A19" s="13" t="s">
        <v>1129</v>
      </c>
      <c r="B19" s="9" t="s">
        <v>1127</v>
      </c>
      <c r="C19" s="34">
        <v>10240.049000000001</v>
      </c>
    </row>
    <row r="20" spans="1:3" x14ac:dyDescent="0.3">
      <c r="A20" s="93" t="s">
        <v>1130</v>
      </c>
      <c r="B20" s="9" t="s">
        <v>485</v>
      </c>
      <c r="C20" s="94">
        <v>76322.027000000002</v>
      </c>
    </row>
    <row r="21" spans="1:3" x14ac:dyDescent="0.3">
      <c r="A21" s="13" t="s">
        <v>1131</v>
      </c>
      <c r="B21" s="9" t="s">
        <v>485</v>
      </c>
      <c r="C21" s="34">
        <v>76322.027000000002</v>
      </c>
    </row>
    <row r="22" spans="1:3" x14ac:dyDescent="0.3">
      <c r="A22" s="93" t="s">
        <v>1132</v>
      </c>
      <c r="B22" s="9" t="s">
        <v>489</v>
      </c>
      <c r="C22" s="94">
        <v>17002.268</v>
      </c>
    </row>
    <row r="23" spans="1:3" x14ac:dyDescent="0.3">
      <c r="A23" s="13" t="s">
        <v>1133</v>
      </c>
      <c r="B23" s="9" t="s">
        <v>489</v>
      </c>
      <c r="C23" s="34">
        <v>115.73699999999999</v>
      </c>
    </row>
    <row r="24" spans="1:3" x14ac:dyDescent="0.3">
      <c r="A24" s="13" t="s">
        <v>1134</v>
      </c>
      <c r="B24" s="9" t="s">
        <v>489</v>
      </c>
      <c r="C24" s="34">
        <v>16886.530999999999</v>
      </c>
    </row>
    <row r="25" spans="1:3" x14ac:dyDescent="0.3">
      <c r="A25" s="93" t="s">
        <v>1135</v>
      </c>
      <c r="B25" s="9" t="s">
        <v>525</v>
      </c>
      <c r="C25" s="34"/>
    </row>
    <row r="26" spans="1:3" x14ac:dyDescent="0.3">
      <c r="A26" s="93" t="s">
        <v>1136</v>
      </c>
      <c r="B26" s="9" t="s">
        <v>517</v>
      </c>
      <c r="C26" s="34"/>
    </row>
    <row r="27" spans="1:3" x14ac:dyDescent="0.3">
      <c r="A27" s="93" t="s">
        <v>1137</v>
      </c>
      <c r="B27" s="9" t="s">
        <v>474</v>
      </c>
      <c r="C27" s="94">
        <v>3439462.5359999998</v>
      </c>
    </row>
    <row r="28" spans="1:3" x14ac:dyDescent="0.3">
      <c r="A28" s="93" t="s">
        <v>0</v>
      </c>
      <c r="B28" s="9" t="s">
        <v>559</v>
      </c>
      <c r="C28" s="94"/>
    </row>
    <row r="29" spans="1:3" x14ac:dyDescent="0.3">
      <c r="A29" s="93" t="s">
        <v>1138</v>
      </c>
      <c r="B29" s="9" t="s">
        <v>554</v>
      </c>
      <c r="C29" s="94"/>
    </row>
    <row r="30" spans="1:3" x14ac:dyDescent="0.3">
      <c r="A30" s="93" t="s">
        <v>1139</v>
      </c>
      <c r="B30" s="9" t="s">
        <v>564</v>
      </c>
      <c r="C30" s="94">
        <v>174154.33100000001</v>
      </c>
    </row>
    <row r="31" spans="1:3" x14ac:dyDescent="0.3">
      <c r="A31" s="13" t="s">
        <v>339</v>
      </c>
      <c r="B31" s="9" t="s">
        <v>564</v>
      </c>
      <c r="C31" s="34">
        <v>188872.17199999999</v>
      </c>
    </row>
    <row r="32" spans="1:3" x14ac:dyDescent="0.3">
      <c r="A32" s="13" t="s">
        <v>453</v>
      </c>
      <c r="B32" s="9" t="s">
        <v>564</v>
      </c>
      <c r="C32" s="95">
        <v>-14717.841</v>
      </c>
    </row>
    <row r="33" spans="1:3" x14ac:dyDescent="0.3">
      <c r="A33" s="93" t="s">
        <v>1140</v>
      </c>
      <c r="B33" s="9" t="s">
        <v>1141</v>
      </c>
      <c r="C33" s="94">
        <v>124319.697</v>
      </c>
    </row>
    <row r="34" spans="1:3" x14ac:dyDescent="0.3">
      <c r="A34" s="13" t="s">
        <v>435</v>
      </c>
      <c r="B34" s="9" t="s">
        <v>1141</v>
      </c>
      <c r="C34" s="34">
        <v>1261.806</v>
      </c>
    </row>
    <row r="35" spans="1:3" x14ac:dyDescent="0.3">
      <c r="A35" s="13" t="s">
        <v>337</v>
      </c>
      <c r="B35" s="9" t="s">
        <v>1141</v>
      </c>
      <c r="C35" s="34">
        <v>41746.436000000002</v>
      </c>
    </row>
    <row r="36" spans="1:3" x14ac:dyDescent="0.3">
      <c r="A36" s="13" t="s">
        <v>64</v>
      </c>
      <c r="B36" s="9" t="s">
        <v>1141</v>
      </c>
      <c r="C36" s="34">
        <v>81311.455000000002</v>
      </c>
    </row>
    <row r="37" spans="1:3" x14ac:dyDescent="0.3">
      <c r="A37" s="93" t="s">
        <v>1142</v>
      </c>
      <c r="B37" s="9" t="s">
        <v>1143</v>
      </c>
      <c r="C37" s="94">
        <v>19113.268</v>
      </c>
    </row>
    <row r="38" spans="1:3" x14ac:dyDescent="0.3">
      <c r="A38" s="13" t="s">
        <v>392</v>
      </c>
      <c r="B38" s="9" t="s">
        <v>1143</v>
      </c>
      <c r="C38" s="34">
        <v>9836.6309999999994</v>
      </c>
    </row>
    <row r="39" spans="1:3" x14ac:dyDescent="0.3">
      <c r="A39" s="13" t="s">
        <v>390</v>
      </c>
      <c r="B39" s="9" t="s">
        <v>1143</v>
      </c>
      <c r="C39" s="34">
        <v>9276.6370000000006</v>
      </c>
    </row>
    <row r="40" spans="1:3" x14ac:dyDescent="0.3">
      <c r="A40" s="93" t="s">
        <v>1144</v>
      </c>
      <c r="B40" s="9" t="s">
        <v>1145</v>
      </c>
      <c r="C40" s="94">
        <v>317587.29599999997</v>
      </c>
    </row>
    <row r="41" spans="1:3" x14ac:dyDescent="0.3">
      <c r="A41" s="93" t="s">
        <v>0</v>
      </c>
      <c r="B41" s="9" t="s">
        <v>1146</v>
      </c>
      <c r="C41" s="94"/>
    </row>
    <row r="42" spans="1:3" x14ac:dyDescent="0.3">
      <c r="A42" s="93" t="s">
        <v>1147</v>
      </c>
      <c r="B42" s="9" t="s">
        <v>1148</v>
      </c>
      <c r="C42" s="94"/>
    </row>
    <row r="43" spans="1:3" x14ac:dyDescent="0.3">
      <c r="A43" s="93" t="s">
        <v>1149</v>
      </c>
      <c r="B43" s="9" t="s">
        <v>1150</v>
      </c>
      <c r="C43" s="94">
        <v>669860.78700000001</v>
      </c>
    </row>
    <row r="44" spans="1:3" x14ac:dyDescent="0.3">
      <c r="A44" s="13" t="s">
        <v>45</v>
      </c>
      <c r="B44" s="9" t="s">
        <v>1150</v>
      </c>
      <c r="C44" s="34">
        <v>669860.78700000001</v>
      </c>
    </row>
    <row r="45" spans="1:3" x14ac:dyDescent="0.3">
      <c r="A45" s="93" t="s">
        <v>1151</v>
      </c>
      <c r="B45" s="9" t="s">
        <v>1152</v>
      </c>
      <c r="C45" s="94">
        <v>50332.53</v>
      </c>
    </row>
    <row r="46" spans="1:3" x14ac:dyDescent="0.3">
      <c r="A46" s="13" t="s">
        <v>451</v>
      </c>
      <c r="B46" s="9" t="s">
        <v>1152</v>
      </c>
      <c r="C46" s="34">
        <v>8016.62</v>
      </c>
    </row>
    <row r="47" spans="1:3" x14ac:dyDescent="0.3">
      <c r="A47" s="13" t="s">
        <v>455</v>
      </c>
      <c r="B47" s="9" t="s">
        <v>1152</v>
      </c>
      <c r="C47" s="34">
        <v>42315.91</v>
      </c>
    </row>
    <row r="48" spans="1:3" x14ac:dyDescent="0.3">
      <c r="A48" s="93" t="s">
        <v>1153</v>
      </c>
      <c r="B48" s="9" t="s">
        <v>1154</v>
      </c>
      <c r="C48" s="94">
        <v>771014.84</v>
      </c>
    </row>
    <row r="49" spans="1:3" x14ac:dyDescent="0.3">
      <c r="A49" s="13" t="s">
        <v>44</v>
      </c>
      <c r="B49" s="9" t="s">
        <v>1154</v>
      </c>
      <c r="C49" s="34">
        <v>771014.84</v>
      </c>
    </row>
    <row r="50" spans="1:3" x14ac:dyDescent="0.3">
      <c r="A50" s="93" t="s">
        <v>1155</v>
      </c>
      <c r="B50" s="9" t="s">
        <v>1156</v>
      </c>
      <c r="C50" s="94">
        <v>1491208.1569999999</v>
      </c>
    </row>
    <row r="51" spans="1:3" x14ac:dyDescent="0.3">
      <c r="A51" s="93" t="s">
        <v>0</v>
      </c>
      <c r="B51" s="9" t="s">
        <v>1157</v>
      </c>
      <c r="C51" s="94"/>
    </row>
    <row r="52" spans="1:3" x14ac:dyDescent="0.3">
      <c r="A52" s="93" t="s">
        <v>1158</v>
      </c>
      <c r="B52" s="9" t="s">
        <v>1159</v>
      </c>
      <c r="C52" s="94"/>
    </row>
    <row r="53" spans="1:3" x14ac:dyDescent="0.3">
      <c r="A53" s="93" t="s">
        <v>1160</v>
      </c>
      <c r="B53" s="9" t="s">
        <v>1161</v>
      </c>
      <c r="C53" s="94">
        <v>52660.798000000003</v>
      </c>
    </row>
    <row r="54" spans="1:3" x14ac:dyDescent="0.3">
      <c r="A54" s="13" t="s">
        <v>439</v>
      </c>
      <c r="B54" s="9" t="s">
        <v>1161</v>
      </c>
      <c r="C54" s="34">
        <v>2320.6</v>
      </c>
    </row>
    <row r="55" spans="1:3" x14ac:dyDescent="0.3">
      <c r="A55" s="13" t="s">
        <v>437</v>
      </c>
      <c r="B55" s="9" t="s">
        <v>1161</v>
      </c>
      <c r="C55" s="34">
        <v>4466</v>
      </c>
    </row>
    <row r="56" spans="1:3" x14ac:dyDescent="0.3">
      <c r="A56" s="13" t="s">
        <v>443</v>
      </c>
      <c r="B56" s="9" t="s">
        <v>1161</v>
      </c>
      <c r="C56" s="34">
        <v>45874.197999999997</v>
      </c>
    </row>
    <row r="57" spans="1:3" x14ac:dyDescent="0.3">
      <c r="A57" s="93" t="s">
        <v>1162</v>
      </c>
      <c r="B57" s="9" t="s">
        <v>1163</v>
      </c>
      <c r="C57" s="94">
        <v>67660.888000000006</v>
      </c>
    </row>
    <row r="58" spans="1:3" x14ac:dyDescent="0.3">
      <c r="A58" s="13" t="s">
        <v>407</v>
      </c>
      <c r="B58" s="9" t="s">
        <v>1163</v>
      </c>
      <c r="C58" s="34">
        <v>67660.888000000006</v>
      </c>
    </row>
    <row r="59" spans="1:3" x14ac:dyDescent="0.3">
      <c r="A59" s="93" t="s">
        <v>80</v>
      </c>
      <c r="B59" s="9" t="s">
        <v>1164</v>
      </c>
      <c r="C59" s="94">
        <v>1289829.6710000001</v>
      </c>
    </row>
    <row r="60" spans="1:3" x14ac:dyDescent="0.3">
      <c r="A60" s="13" t="s">
        <v>423</v>
      </c>
      <c r="B60" s="9" t="s">
        <v>1164</v>
      </c>
      <c r="C60" s="34">
        <v>15951.201999999999</v>
      </c>
    </row>
    <row r="61" spans="1:3" x14ac:dyDescent="0.3">
      <c r="A61" s="13" t="s">
        <v>415</v>
      </c>
      <c r="B61" s="9" t="s">
        <v>1164</v>
      </c>
      <c r="C61" s="34">
        <v>17842.077000000001</v>
      </c>
    </row>
    <row r="62" spans="1:3" x14ac:dyDescent="0.3">
      <c r="A62" s="13" t="s">
        <v>429</v>
      </c>
      <c r="B62" s="9" t="s">
        <v>1164</v>
      </c>
      <c r="C62" s="34">
        <v>774681.723</v>
      </c>
    </row>
    <row r="63" spans="1:3" x14ac:dyDescent="0.3">
      <c r="A63" s="13" t="s">
        <v>1165</v>
      </c>
      <c r="B63" s="9" t="s">
        <v>1164</v>
      </c>
      <c r="C63" s="34">
        <v>45.4</v>
      </c>
    </row>
    <row r="64" spans="1:3" x14ac:dyDescent="0.3">
      <c r="A64" s="13" t="s">
        <v>431</v>
      </c>
      <c r="B64" s="9" t="s">
        <v>1164</v>
      </c>
      <c r="C64" s="34">
        <v>40815.137999999999</v>
      </c>
    </row>
    <row r="65" spans="1:3" x14ac:dyDescent="0.3">
      <c r="A65" s="13" t="s">
        <v>421</v>
      </c>
      <c r="B65" s="9" t="s">
        <v>1164</v>
      </c>
      <c r="C65" s="34">
        <v>209146.15299999999</v>
      </c>
    </row>
    <row r="66" spans="1:3" x14ac:dyDescent="0.3">
      <c r="A66" s="13" t="s">
        <v>1166</v>
      </c>
      <c r="B66" s="9" t="s">
        <v>1164</v>
      </c>
      <c r="C66" s="34">
        <v>3537.5279999999998</v>
      </c>
    </row>
    <row r="67" spans="1:3" x14ac:dyDescent="0.3">
      <c r="A67" s="13" t="s">
        <v>427</v>
      </c>
      <c r="B67" s="9" t="s">
        <v>1164</v>
      </c>
      <c r="C67" s="34">
        <v>159605.98000000001</v>
      </c>
    </row>
    <row r="68" spans="1:3" x14ac:dyDescent="0.3">
      <c r="A68" s="13" t="s">
        <v>425</v>
      </c>
      <c r="B68" s="9" t="s">
        <v>1164</v>
      </c>
      <c r="C68" s="34">
        <v>68204.47</v>
      </c>
    </row>
    <row r="69" spans="1:3" x14ac:dyDescent="0.3">
      <c r="A69" s="93" t="s">
        <v>1167</v>
      </c>
      <c r="B69" s="9" t="s">
        <v>1168</v>
      </c>
      <c r="C69" s="34"/>
    </row>
    <row r="70" spans="1:3" x14ac:dyDescent="0.3">
      <c r="A70" s="93" t="s">
        <v>1169</v>
      </c>
      <c r="B70" s="9" t="s">
        <v>1170</v>
      </c>
      <c r="C70" s="94">
        <v>1410151.3570000001</v>
      </c>
    </row>
    <row r="71" spans="1:3" x14ac:dyDescent="0.3">
      <c r="A71" s="93" t="s">
        <v>0</v>
      </c>
      <c r="B71" s="9" t="s">
        <v>1171</v>
      </c>
      <c r="C71" s="94"/>
    </row>
    <row r="72" spans="1:3" x14ac:dyDescent="0.3">
      <c r="A72" s="93" t="s">
        <v>1172</v>
      </c>
      <c r="B72" s="9" t="s">
        <v>1173</v>
      </c>
      <c r="C72" s="94"/>
    </row>
    <row r="73" spans="1:3" x14ac:dyDescent="0.3">
      <c r="A73" s="93" t="s">
        <v>1174</v>
      </c>
      <c r="B73" s="9" t="s">
        <v>1175</v>
      </c>
      <c r="C73" s="94"/>
    </row>
    <row r="74" spans="1:3" x14ac:dyDescent="0.3">
      <c r="A74" s="93" t="s">
        <v>1176</v>
      </c>
      <c r="B74" s="9" t="s">
        <v>1177</v>
      </c>
      <c r="C74" s="94"/>
    </row>
    <row r="75" spans="1:3" x14ac:dyDescent="0.3">
      <c r="A75" s="93" t="s">
        <v>1178</v>
      </c>
      <c r="B75" s="9" t="s">
        <v>1179</v>
      </c>
      <c r="C75" s="94"/>
    </row>
    <row r="76" spans="1:3" x14ac:dyDescent="0.3">
      <c r="A76" s="93" t="s">
        <v>1180</v>
      </c>
      <c r="B76" s="9" t="s">
        <v>1181</v>
      </c>
      <c r="C76" s="94">
        <v>38306</v>
      </c>
    </row>
    <row r="77" spans="1:3" x14ac:dyDescent="0.3">
      <c r="A77" s="13" t="s">
        <v>1182</v>
      </c>
      <c r="B77" s="9" t="s">
        <v>1181</v>
      </c>
      <c r="C77" s="34">
        <v>38306</v>
      </c>
    </row>
    <row r="78" spans="1:3" x14ac:dyDescent="0.3">
      <c r="A78" s="93" t="s">
        <v>1183</v>
      </c>
      <c r="B78" s="9" t="s">
        <v>1184</v>
      </c>
      <c r="C78" s="34"/>
    </row>
    <row r="79" spans="1:3" x14ac:dyDescent="0.3">
      <c r="A79" s="93" t="s">
        <v>1169</v>
      </c>
      <c r="B79" s="9" t="s">
        <v>1185</v>
      </c>
      <c r="C79" s="94">
        <v>38306</v>
      </c>
    </row>
    <row r="80" spans="1:3" x14ac:dyDescent="0.3">
      <c r="A80" s="93" t="s">
        <v>0</v>
      </c>
      <c r="B80" s="9" t="s">
        <v>1186</v>
      </c>
      <c r="C80" s="94"/>
    </row>
    <row r="81" spans="1:3" x14ac:dyDescent="0.3">
      <c r="A81" s="93" t="s">
        <v>1187</v>
      </c>
      <c r="B81" s="9" t="s">
        <v>1188</v>
      </c>
      <c r="C81" s="94"/>
    </row>
    <row r="82" spans="1:3" x14ac:dyDescent="0.3">
      <c r="A82" s="93" t="s">
        <v>1189</v>
      </c>
      <c r="B82" s="9" t="s">
        <v>1190</v>
      </c>
      <c r="C82" s="96">
        <v>-14472</v>
      </c>
    </row>
    <row r="83" spans="1:3" x14ac:dyDescent="0.3">
      <c r="A83" s="13" t="s">
        <v>1191</v>
      </c>
      <c r="B83" s="9" t="s">
        <v>1190</v>
      </c>
      <c r="C83" s="34">
        <v>149949</v>
      </c>
    </row>
    <row r="84" spans="1:3" x14ac:dyDescent="0.3">
      <c r="A84" s="13" t="s">
        <v>1192</v>
      </c>
      <c r="B84" s="9" t="s">
        <v>1190</v>
      </c>
      <c r="C84" s="95">
        <v>-164421</v>
      </c>
    </row>
    <row r="85" spans="1:3" x14ac:dyDescent="0.3">
      <c r="A85" s="93" t="s">
        <v>1193</v>
      </c>
      <c r="B85" s="9" t="s">
        <v>1194</v>
      </c>
      <c r="C85" s="94">
        <v>19337</v>
      </c>
    </row>
    <row r="86" spans="1:3" x14ac:dyDescent="0.3">
      <c r="A86" s="13" t="s">
        <v>1195</v>
      </c>
      <c r="B86" s="9" t="s">
        <v>1194</v>
      </c>
      <c r="C86" s="34">
        <v>19337</v>
      </c>
    </row>
    <row r="87" spans="1:3" x14ac:dyDescent="0.3">
      <c r="A87" s="93" t="s">
        <v>1196</v>
      </c>
      <c r="B87" s="9" t="s">
        <v>1197</v>
      </c>
      <c r="C87" s="34"/>
    </row>
    <row r="88" spans="1:3" x14ac:dyDescent="0.3">
      <c r="A88" s="93" t="s">
        <v>1198</v>
      </c>
      <c r="B88" s="9" t="s">
        <v>1199</v>
      </c>
      <c r="C88" s="94">
        <v>4865</v>
      </c>
    </row>
    <row r="89" spans="1:3" x14ac:dyDescent="0.3">
      <c r="A89" s="93" t="s">
        <v>0</v>
      </c>
      <c r="B89" s="9" t="s">
        <v>1200</v>
      </c>
      <c r="C89" s="94"/>
    </row>
    <row r="90" spans="1:3" x14ac:dyDescent="0.3">
      <c r="A90" s="93" t="s">
        <v>1118</v>
      </c>
      <c r="B90" s="9" t="s">
        <v>1201</v>
      </c>
      <c r="C90" s="94">
        <v>6701580.3459999999</v>
      </c>
    </row>
    <row r="91" spans="1:3" x14ac:dyDescent="0.3">
      <c r="A91" s="93" t="s">
        <v>0</v>
      </c>
      <c r="B91" s="9" t="s">
        <v>1202</v>
      </c>
      <c r="C91" s="94"/>
    </row>
    <row r="92" spans="1:3" x14ac:dyDescent="0.3">
      <c r="A92" s="93" t="s">
        <v>1203</v>
      </c>
      <c r="B92" s="9" t="s">
        <v>1204</v>
      </c>
      <c r="C92" s="94"/>
    </row>
    <row r="93" spans="1:3" x14ac:dyDescent="0.3">
      <c r="A93" s="93" t="s">
        <v>1205</v>
      </c>
      <c r="B93" s="9" t="s">
        <v>1206</v>
      </c>
      <c r="C93" s="94"/>
    </row>
    <row r="94" spans="1:3" x14ac:dyDescent="0.3">
      <c r="A94" s="93" t="s">
        <v>1207</v>
      </c>
      <c r="B94" s="9" t="s">
        <v>1208</v>
      </c>
      <c r="C94" s="94">
        <v>449655.136</v>
      </c>
    </row>
    <row r="95" spans="1:3" x14ac:dyDescent="0.3">
      <c r="A95" s="13" t="s">
        <v>399</v>
      </c>
      <c r="B95" s="9" t="s">
        <v>1208</v>
      </c>
      <c r="C95" s="34">
        <v>449655.136</v>
      </c>
    </row>
    <row r="96" spans="1:3" x14ac:dyDescent="0.3">
      <c r="A96" s="93" t="s">
        <v>1209</v>
      </c>
      <c r="B96" s="9" t="s">
        <v>1210</v>
      </c>
      <c r="C96" s="94">
        <v>101105.649</v>
      </c>
    </row>
    <row r="97" spans="1:3" x14ac:dyDescent="0.3">
      <c r="A97" s="13" t="s">
        <v>1211</v>
      </c>
      <c r="B97" s="9" t="s">
        <v>1210</v>
      </c>
      <c r="C97" s="34">
        <v>101105.649</v>
      </c>
    </row>
    <row r="98" spans="1:3" x14ac:dyDescent="0.3">
      <c r="A98" s="93" t="s">
        <v>1212</v>
      </c>
      <c r="B98" s="9" t="s">
        <v>1213</v>
      </c>
      <c r="C98" s="94">
        <v>151924.60200000001</v>
      </c>
    </row>
    <row r="99" spans="1:3" x14ac:dyDescent="0.3">
      <c r="A99" s="13" t="s">
        <v>1214</v>
      </c>
      <c r="B99" s="9" t="s">
        <v>1213</v>
      </c>
      <c r="C99" s="34">
        <v>151924.60200000001</v>
      </c>
    </row>
    <row r="100" spans="1:3" x14ac:dyDescent="0.3">
      <c r="A100" s="93" t="s">
        <v>1215</v>
      </c>
      <c r="B100" s="9" t="s">
        <v>1216</v>
      </c>
      <c r="C100" s="94">
        <v>702685.38699999999</v>
      </c>
    </row>
    <row r="101" spans="1:3" x14ac:dyDescent="0.3">
      <c r="A101" s="93" t="s">
        <v>0</v>
      </c>
      <c r="B101" s="9" t="s">
        <v>1217</v>
      </c>
      <c r="C101" s="94"/>
    </row>
    <row r="102" spans="1:3" x14ac:dyDescent="0.3">
      <c r="A102" s="93" t="s">
        <v>1218</v>
      </c>
      <c r="B102" s="9" t="s">
        <v>1219</v>
      </c>
      <c r="C102" s="94">
        <v>30033.183000000001</v>
      </c>
    </row>
    <row r="103" spans="1:3" x14ac:dyDescent="0.3">
      <c r="A103" s="13" t="s">
        <v>396</v>
      </c>
      <c r="B103" s="9" t="s">
        <v>1219</v>
      </c>
      <c r="C103" s="34">
        <v>30033.183000000001</v>
      </c>
    </row>
    <row r="104" spans="1:3" x14ac:dyDescent="0.3">
      <c r="A104" s="93" t="s">
        <v>1220</v>
      </c>
      <c r="B104" s="9" t="s">
        <v>1221</v>
      </c>
      <c r="C104" s="34"/>
    </row>
    <row r="105" spans="1:3" x14ac:dyDescent="0.3">
      <c r="A105" s="93" t="s">
        <v>1222</v>
      </c>
      <c r="B105" s="9" t="s">
        <v>1223</v>
      </c>
      <c r="C105" s="94">
        <v>732718.57</v>
      </c>
    </row>
    <row r="106" spans="1:3" x14ac:dyDescent="0.3">
      <c r="A106" s="93" t="s">
        <v>0</v>
      </c>
      <c r="B106" s="9" t="s">
        <v>1224</v>
      </c>
      <c r="C106" s="94"/>
    </row>
    <row r="107" spans="1:3" x14ac:dyDescent="0.3">
      <c r="A107" s="93" t="s">
        <v>1225</v>
      </c>
      <c r="B107" s="9" t="s">
        <v>1226</v>
      </c>
      <c r="C107" s="94">
        <v>1482779.0120000001</v>
      </c>
    </row>
    <row r="108" spans="1:3" x14ac:dyDescent="0.3">
      <c r="A108" s="93" t="s">
        <v>0</v>
      </c>
      <c r="B108" s="9" t="s">
        <v>1227</v>
      </c>
      <c r="C108" s="94"/>
    </row>
    <row r="109" spans="1:3" x14ac:dyDescent="0.3">
      <c r="A109" s="93" t="s">
        <v>1228</v>
      </c>
      <c r="B109" s="9" t="s">
        <v>1229</v>
      </c>
      <c r="C109" s="94"/>
    </row>
    <row r="110" spans="1:3" x14ac:dyDescent="0.3">
      <c r="A110" s="93" t="s">
        <v>1230</v>
      </c>
      <c r="B110" s="9" t="s">
        <v>1231</v>
      </c>
      <c r="C110" s="94">
        <v>405261.65700000001</v>
      </c>
    </row>
    <row r="111" spans="1:3" x14ac:dyDescent="0.3">
      <c r="A111" s="13" t="s">
        <v>1232</v>
      </c>
      <c r="B111" s="9" t="s">
        <v>1231</v>
      </c>
      <c r="C111" s="34">
        <v>7573.9750000000004</v>
      </c>
    </row>
    <row r="112" spans="1:3" x14ac:dyDescent="0.3">
      <c r="A112" s="13" t="s">
        <v>1233</v>
      </c>
      <c r="B112" s="9" t="s">
        <v>1231</v>
      </c>
      <c r="C112" s="34">
        <v>14671.69</v>
      </c>
    </row>
    <row r="113" spans="1:3" x14ac:dyDescent="0.3">
      <c r="A113" s="13" t="s">
        <v>1234</v>
      </c>
      <c r="B113" s="9" t="s">
        <v>1231</v>
      </c>
      <c r="C113" s="34">
        <v>24793.421999999999</v>
      </c>
    </row>
    <row r="114" spans="1:3" x14ac:dyDescent="0.3">
      <c r="A114" s="13" t="s">
        <v>1235</v>
      </c>
      <c r="B114" s="9" t="s">
        <v>1231</v>
      </c>
      <c r="C114" s="34">
        <v>670.577</v>
      </c>
    </row>
    <row r="115" spans="1:3" x14ac:dyDescent="0.3">
      <c r="A115" s="13" t="s">
        <v>1236</v>
      </c>
      <c r="B115" s="9" t="s">
        <v>1231</v>
      </c>
      <c r="C115" s="34">
        <v>1064.588</v>
      </c>
    </row>
    <row r="116" spans="1:3" x14ac:dyDescent="0.3">
      <c r="A116" s="13" t="s">
        <v>1237</v>
      </c>
      <c r="B116" s="9" t="s">
        <v>1231</v>
      </c>
      <c r="C116" s="34">
        <v>28515.175999999999</v>
      </c>
    </row>
    <row r="117" spans="1:3" x14ac:dyDescent="0.3">
      <c r="A117" s="13" t="s">
        <v>1238</v>
      </c>
      <c r="B117" s="9" t="s">
        <v>1231</v>
      </c>
      <c r="C117" s="34">
        <v>3664.3989999999999</v>
      </c>
    </row>
    <row r="118" spans="1:3" x14ac:dyDescent="0.3">
      <c r="A118" s="13" t="s">
        <v>1239</v>
      </c>
      <c r="B118" s="9" t="s">
        <v>1231</v>
      </c>
      <c r="C118" s="34">
        <v>259675.842</v>
      </c>
    </row>
    <row r="119" spans="1:3" x14ac:dyDescent="0.3">
      <c r="A119" s="13" t="s">
        <v>1240</v>
      </c>
      <c r="B119" s="9" t="s">
        <v>1231</v>
      </c>
      <c r="C119" s="34">
        <v>12280.197</v>
      </c>
    </row>
    <row r="120" spans="1:3" x14ac:dyDescent="0.3">
      <c r="A120" s="13" t="s">
        <v>1241</v>
      </c>
      <c r="B120" s="9" t="s">
        <v>1231</v>
      </c>
      <c r="C120" s="34">
        <v>7020.9030000000002</v>
      </c>
    </row>
    <row r="121" spans="1:3" x14ac:dyDescent="0.3">
      <c r="A121" s="13" t="s">
        <v>1242</v>
      </c>
      <c r="B121" s="9" t="s">
        <v>1231</v>
      </c>
      <c r="C121" s="34">
        <v>1249</v>
      </c>
    </row>
    <row r="122" spans="1:3" x14ac:dyDescent="0.3">
      <c r="A122" s="13" t="s">
        <v>1243</v>
      </c>
      <c r="B122" s="9" t="s">
        <v>1231</v>
      </c>
      <c r="C122" s="34">
        <v>2349.3629999999998</v>
      </c>
    </row>
    <row r="123" spans="1:3" x14ac:dyDescent="0.3">
      <c r="A123" s="13" t="s">
        <v>1244</v>
      </c>
      <c r="B123" s="9" t="s">
        <v>1231</v>
      </c>
      <c r="C123" s="34">
        <v>4051.95</v>
      </c>
    </row>
    <row r="124" spans="1:3" x14ac:dyDescent="0.3">
      <c r="A124" s="13" t="s">
        <v>1245</v>
      </c>
      <c r="B124" s="9" t="s">
        <v>1231</v>
      </c>
      <c r="C124" s="34">
        <v>15125.37</v>
      </c>
    </row>
    <row r="125" spans="1:3" x14ac:dyDescent="0.3">
      <c r="A125" s="13" t="s">
        <v>1246</v>
      </c>
      <c r="B125" s="9" t="s">
        <v>1231</v>
      </c>
      <c r="C125" s="34">
        <v>373.03</v>
      </c>
    </row>
    <row r="126" spans="1:3" x14ac:dyDescent="0.3">
      <c r="A126" s="13" t="s">
        <v>1247</v>
      </c>
      <c r="B126" s="9" t="s">
        <v>1231</v>
      </c>
      <c r="C126" s="34">
        <v>1159.9000000000001</v>
      </c>
    </row>
    <row r="127" spans="1:3" x14ac:dyDescent="0.3">
      <c r="A127" s="13" t="s">
        <v>1248</v>
      </c>
      <c r="B127" s="9" t="s">
        <v>1231</v>
      </c>
      <c r="C127" s="34">
        <v>7578.2430000000004</v>
      </c>
    </row>
    <row r="128" spans="1:3" x14ac:dyDescent="0.3">
      <c r="A128" s="13" t="s">
        <v>1249</v>
      </c>
      <c r="B128" s="9" t="s">
        <v>1231</v>
      </c>
      <c r="C128" s="34">
        <v>13444.031999999999</v>
      </c>
    </row>
    <row r="129" spans="1:3" x14ac:dyDescent="0.3">
      <c r="A129" s="93" t="s">
        <v>1250</v>
      </c>
      <c r="B129" s="9" t="s">
        <v>1251</v>
      </c>
      <c r="C129" s="94">
        <v>191825.511</v>
      </c>
    </row>
    <row r="130" spans="1:3" x14ac:dyDescent="0.3">
      <c r="A130" s="13" t="s">
        <v>1252</v>
      </c>
      <c r="B130" s="9" t="s">
        <v>1251</v>
      </c>
      <c r="C130" s="34">
        <v>6505.549</v>
      </c>
    </row>
    <row r="131" spans="1:3" x14ac:dyDescent="0.3">
      <c r="A131" s="13" t="s">
        <v>1253</v>
      </c>
      <c r="B131" s="9" t="s">
        <v>1251</v>
      </c>
      <c r="C131" s="34">
        <v>1607.7719999999999</v>
      </c>
    </row>
    <row r="132" spans="1:3" x14ac:dyDescent="0.3">
      <c r="A132" s="13" t="s">
        <v>1254</v>
      </c>
      <c r="B132" s="9" t="s">
        <v>1251</v>
      </c>
      <c r="C132" s="34">
        <v>3760.4720000000002</v>
      </c>
    </row>
    <row r="133" spans="1:3" x14ac:dyDescent="0.3">
      <c r="A133" s="13" t="s">
        <v>1255</v>
      </c>
      <c r="B133" s="9" t="s">
        <v>1251</v>
      </c>
      <c r="C133" s="34">
        <v>3636.9110000000001</v>
      </c>
    </row>
    <row r="134" spans="1:3" x14ac:dyDescent="0.3">
      <c r="A134" s="13" t="s">
        <v>1256</v>
      </c>
      <c r="B134" s="9" t="s">
        <v>1251</v>
      </c>
      <c r="C134" s="34">
        <v>609.94200000000001</v>
      </c>
    </row>
    <row r="135" spans="1:3" x14ac:dyDescent="0.3">
      <c r="A135" s="13" t="s">
        <v>1257</v>
      </c>
      <c r="B135" s="9" t="s">
        <v>1251</v>
      </c>
      <c r="C135" s="34"/>
    </row>
    <row r="136" spans="1:3" x14ac:dyDescent="0.3">
      <c r="A136" s="13" t="s">
        <v>1258</v>
      </c>
      <c r="B136" s="9" t="s">
        <v>1251</v>
      </c>
      <c r="C136" s="34">
        <v>3798.8009999999999</v>
      </c>
    </row>
    <row r="137" spans="1:3" x14ac:dyDescent="0.3">
      <c r="A137" s="13" t="s">
        <v>1259</v>
      </c>
      <c r="B137" s="9" t="s">
        <v>1251</v>
      </c>
      <c r="C137" s="34">
        <v>18908.297999999999</v>
      </c>
    </row>
    <row r="138" spans="1:3" x14ac:dyDescent="0.3">
      <c r="A138" s="13" t="s">
        <v>1260</v>
      </c>
      <c r="B138" s="9" t="s">
        <v>1251</v>
      </c>
      <c r="C138" s="34">
        <v>3540.1439999999998</v>
      </c>
    </row>
    <row r="139" spans="1:3" x14ac:dyDescent="0.3">
      <c r="A139" s="13" t="s">
        <v>1261</v>
      </c>
      <c r="B139" s="9" t="s">
        <v>1251</v>
      </c>
      <c r="C139" s="34">
        <v>8219</v>
      </c>
    </row>
    <row r="140" spans="1:3" x14ac:dyDescent="0.3">
      <c r="A140" s="13" t="s">
        <v>1262</v>
      </c>
      <c r="B140" s="9" t="s">
        <v>1251</v>
      </c>
      <c r="C140" s="34">
        <v>1042.2560000000001</v>
      </c>
    </row>
    <row r="141" spans="1:3" x14ac:dyDescent="0.3">
      <c r="A141" s="13" t="s">
        <v>1263</v>
      </c>
      <c r="B141" s="9" t="s">
        <v>1251</v>
      </c>
      <c r="C141" s="34">
        <v>79025.262000000002</v>
      </c>
    </row>
    <row r="142" spans="1:3" x14ac:dyDescent="0.3">
      <c r="A142" s="13" t="s">
        <v>1264</v>
      </c>
      <c r="B142" s="9" t="s">
        <v>1251</v>
      </c>
      <c r="C142" s="34">
        <v>14574.052</v>
      </c>
    </row>
    <row r="143" spans="1:3" x14ac:dyDescent="0.3">
      <c r="A143" s="13" t="s">
        <v>1265</v>
      </c>
      <c r="B143" s="9" t="s">
        <v>1251</v>
      </c>
      <c r="C143" s="34">
        <v>4624</v>
      </c>
    </row>
    <row r="144" spans="1:3" x14ac:dyDescent="0.3">
      <c r="A144" s="13" t="s">
        <v>1266</v>
      </c>
      <c r="B144" s="9" t="s">
        <v>1251</v>
      </c>
      <c r="C144" s="34">
        <v>4346.26</v>
      </c>
    </row>
    <row r="145" spans="1:3" x14ac:dyDescent="0.3">
      <c r="A145" s="13" t="s">
        <v>1267</v>
      </c>
      <c r="B145" s="9" t="s">
        <v>1251</v>
      </c>
      <c r="C145" s="95">
        <v>-3.944</v>
      </c>
    </row>
    <row r="146" spans="1:3" x14ac:dyDescent="0.3">
      <c r="A146" s="13" t="s">
        <v>1268</v>
      </c>
      <c r="B146" s="9" t="s">
        <v>1251</v>
      </c>
      <c r="C146" s="34">
        <v>395.55</v>
      </c>
    </row>
    <row r="147" spans="1:3" x14ac:dyDescent="0.3">
      <c r="A147" s="13" t="s">
        <v>1269</v>
      </c>
      <c r="B147" s="9" t="s">
        <v>1251</v>
      </c>
      <c r="C147" s="34">
        <v>286.23</v>
      </c>
    </row>
    <row r="148" spans="1:3" x14ac:dyDescent="0.3">
      <c r="A148" s="13" t="s">
        <v>1270</v>
      </c>
      <c r="B148" s="9" t="s">
        <v>1251</v>
      </c>
      <c r="C148" s="34">
        <v>6510.2860000000001</v>
      </c>
    </row>
    <row r="149" spans="1:3" x14ac:dyDescent="0.3">
      <c r="A149" s="13" t="s">
        <v>1271</v>
      </c>
      <c r="B149" s="9" t="s">
        <v>1251</v>
      </c>
      <c r="C149" s="34">
        <v>3890.8510000000001</v>
      </c>
    </row>
    <row r="150" spans="1:3" x14ac:dyDescent="0.3">
      <c r="A150" s="13" t="s">
        <v>1272</v>
      </c>
      <c r="B150" s="9" t="s">
        <v>1251</v>
      </c>
      <c r="C150" s="34">
        <v>878.60299999999995</v>
      </c>
    </row>
    <row r="151" spans="1:3" x14ac:dyDescent="0.3">
      <c r="A151" s="13" t="s">
        <v>1273</v>
      </c>
      <c r="B151" s="9" t="s">
        <v>1251</v>
      </c>
      <c r="C151" s="34">
        <v>588</v>
      </c>
    </row>
    <row r="152" spans="1:3" x14ac:dyDescent="0.3">
      <c r="A152" s="13" t="s">
        <v>1274</v>
      </c>
      <c r="B152" s="9" t="s">
        <v>1251</v>
      </c>
      <c r="C152" s="34">
        <v>20</v>
      </c>
    </row>
    <row r="153" spans="1:3" x14ac:dyDescent="0.3">
      <c r="A153" s="13" t="s">
        <v>1275</v>
      </c>
      <c r="B153" s="9" t="s">
        <v>1251</v>
      </c>
      <c r="C153" s="34">
        <v>8050</v>
      </c>
    </row>
    <row r="154" spans="1:3" x14ac:dyDescent="0.3">
      <c r="A154" s="13" t="s">
        <v>1276</v>
      </c>
      <c r="B154" s="9" t="s">
        <v>1251</v>
      </c>
      <c r="C154" s="34">
        <v>5770.7460000000001</v>
      </c>
    </row>
    <row r="155" spans="1:3" x14ac:dyDescent="0.3">
      <c r="A155" s="13" t="s">
        <v>1277</v>
      </c>
      <c r="B155" s="9" t="s">
        <v>1251</v>
      </c>
      <c r="C155" s="34">
        <v>44.5</v>
      </c>
    </row>
    <row r="156" spans="1:3" x14ac:dyDescent="0.3">
      <c r="A156" s="13" t="s">
        <v>1278</v>
      </c>
      <c r="B156" s="9" t="s">
        <v>1251</v>
      </c>
      <c r="C156" s="34">
        <v>1772.37</v>
      </c>
    </row>
    <row r="157" spans="1:3" x14ac:dyDescent="0.3">
      <c r="A157" s="13" t="s">
        <v>1279</v>
      </c>
      <c r="B157" s="9" t="s">
        <v>1251</v>
      </c>
      <c r="C157" s="34">
        <v>2590</v>
      </c>
    </row>
    <row r="158" spans="1:3" x14ac:dyDescent="0.3">
      <c r="A158" s="13" t="s">
        <v>1280</v>
      </c>
      <c r="B158" s="9" t="s">
        <v>1251</v>
      </c>
      <c r="C158" s="34">
        <v>6285</v>
      </c>
    </row>
    <row r="159" spans="1:3" x14ac:dyDescent="0.3">
      <c r="A159" s="13" t="s">
        <v>1281</v>
      </c>
      <c r="B159" s="9" t="s">
        <v>1251</v>
      </c>
      <c r="C159" s="34">
        <v>548.6</v>
      </c>
    </row>
    <row r="160" spans="1:3" x14ac:dyDescent="0.3">
      <c r="A160" s="93" t="s">
        <v>1007</v>
      </c>
      <c r="B160" s="9" t="s">
        <v>1282</v>
      </c>
      <c r="C160" s="94">
        <v>20660.098999999998</v>
      </c>
    </row>
    <row r="161" spans="1:3" x14ac:dyDescent="0.3">
      <c r="A161" s="13" t="s">
        <v>1283</v>
      </c>
      <c r="B161" s="9" t="s">
        <v>1282</v>
      </c>
      <c r="C161" s="34">
        <v>3049.98</v>
      </c>
    </row>
    <row r="162" spans="1:3" x14ac:dyDescent="0.3">
      <c r="A162" s="13" t="s">
        <v>1284</v>
      </c>
      <c r="B162" s="9" t="s">
        <v>1282</v>
      </c>
      <c r="C162" s="34">
        <v>6674.8140000000003</v>
      </c>
    </row>
    <row r="163" spans="1:3" x14ac:dyDescent="0.3">
      <c r="A163" s="13" t="s">
        <v>1285</v>
      </c>
      <c r="B163" s="9" t="s">
        <v>1282</v>
      </c>
      <c r="C163" s="34">
        <v>5282.9790000000003</v>
      </c>
    </row>
    <row r="164" spans="1:3" x14ac:dyDescent="0.3">
      <c r="A164" s="13" t="s">
        <v>1286</v>
      </c>
      <c r="B164" s="9" t="s">
        <v>1282</v>
      </c>
      <c r="C164" s="34">
        <v>29.358000000000001</v>
      </c>
    </row>
    <row r="165" spans="1:3" x14ac:dyDescent="0.3">
      <c r="A165" s="13" t="s">
        <v>1287</v>
      </c>
      <c r="B165" s="9" t="s">
        <v>1282</v>
      </c>
      <c r="C165" s="34">
        <v>5622.9679999999998</v>
      </c>
    </row>
    <row r="166" spans="1:3" x14ac:dyDescent="0.3">
      <c r="A166" s="93" t="s">
        <v>1288</v>
      </c>
      <c r="B166" s="9" t="s">
        <v>1289</v>
      </c>
      <c r="C166" s="94">
        <v>617747.26699999999</v>
      </c>
    </row>
    <row r="167" spans="1:3" x14ac:dyDescent="0.3">
      <c r="A167" s="93" t="s">
        <v>0</v>
      </c>
      <c r="B167" s="9" t="s">
        <v>1290</v>
      </c>
      <c r="C167" s="94"/>
    </row>
    <row r="168" spans="1:3" x14ac:dyDescent="0.3">
      <c r="A168" s="93" t="s">
        <v>1291</v>
      </c>
      <c r="B168" s="9" t="s">
        <v>1292</v>
      </c>
      <c r="C168" s="94"/>
    </row>
    <row r="169" spans="1:3" x14ac:dyDescent="0.3">
      <c r="A169" s="93" t="s">
        <v>1293</v>
      </c>
      <c r="B169" s="9" t="s">
        <v>1294</v>
      </c>
      <c r="C169" s="94"/>
    </row>
    <row r="170" spans="1:3" x14ac:dyDescent="0.3">
      <c r="A170" s="93" t="s">
        <v>1295</v>
      </c>
      <c r="B170" s="9" t="s">
        <v>1296</v>
      </c>
      <c r="C170" s="94"/>
    </row>
    <row r="171" spans="1:3" x14ac:dyDescent="0.3">
      <c r="A171" s="93" t="s">
        <v>1297</v>
      </c>
      <c r="B171" s="9" t="s">
        <v>1298</v>
      </c>
      <c r="C171" s="94"/>
    </row>
    <row r="172" spans="1:3" x14ac:dyDescent="0.3">
      <c r="A172" s="93" t="s">
        <v>1299</v>
      </c>
      <c r="B172" s="9" t="s">
        <v>1300</v>
      </c>
      <c r="C172" s="94">
        <v>830765.47699999996</v>
      </c>
    </row>
    <row r="173" spans="1:3" x14ac:dyDescent="0.3">
      <c r="A173" s="13" t="s">
        <v>1301</v>
      </c>
      <c r="B173" s="9" t="s">
        <v>1300</v>
      </c>
      <c r="C173" s="34">
        <v>830765.47699999996</v>
      </c>
    </row>
    <row r="174" spans="1:3" x14ac:dyDescent="0.3">
      <c r="A174" s="93" t="s">
        <v>1302</v>
      </c>
      <c r="B174" s="9" t="s">
        <v>1303</v>
      </c>
      <c r="C174" s="94">
        <v>13668.647999999999</v>
      </c>
    </row>
    <row r="175" spans="1:3" x14ac:dyDescent="0.3">
      <c r="A175" s="13" t="s">
        <v>1304</v>
      </c>
      <c r="B175" s="9" t="s">
        <v>1303</v>
      </c>
      <c r="C175" s="34">
        <v>6382.9889999999996</v>
      </c>
    </row>
    <row r="176" spans="1:3" x14ac:dyDescent="0.3">
      <c r="A176" s="13" t="s">
        <v>1305</v>
      </c>
      <c r="B176" s="9" t="s">
        <v>1303</v>
      </c>
      <c r="C176" s="34">
        <v>687.42399999999998</v>
      </c>
    </row>
    <row r="177" spans="1:3" x14ac:dyDescent="0.3">
      <c r="A177" s="13" t="s">
        <v>1306</v>
      </c>
      <c r="B177" s="9" t="s">
        <v>1303</v>
      </c>
      <c r="C177" s="34">
        <v>4239.1980000000003</v>
      </c>
    </row>
    <row r="178" spans="1:3" x14ac:dyDescent="0.3">
      <c r="A178" s="13" t="s">
        <v>1307</v>
      </c>
      <c r="B178" s="9" t="s">
        <v>1303</v>
      </c>
      <c r="C178" s="34">
        <v>2359.0369999999998</v>
      </c>
    </row>
    <row r="179" spans="1:3" x14ac:dyDescent="0.3">
      <c r="A179" s="93" t="s">
        <v>1308</v>
      </c>
      <c r="B179" s="9" t="s">
        <v>1309</v>
      </c>
      <c r="C179" s="94">
        <v>14792.95</v>
      </c>
    </row>
    <row r="180" spans="1:3" x14ac:dyDescent="0.3">
      <c r="A180" s="13" t="s">
        <v>1310</v>
      </c>
      <c r="B180" s="9" t="s">
        <v>1309</v>
      </c>
      <c r="C180" s="34">
        <v>2058</v>
      </c>
    </row>
    <row r="181" spans="1:3" x14ac:dyDescent="0.3">
      <c r="A181" s="13" t="s">
        <v>1311</v>
      </c>
      <c r="B181" s="9" t="s">
        <v>1309</v>
      </c>
      <c r="C181" s="34">
        <v>9400</v>
      </c>
    </row>
    <row r="182" spans="1:3" x14ac:dyDescent="0.3">
      <c r="A182" s="13" t="s">
        <v>1312</v>
      </c>
      <c r="B182" s="9" t="s">
        <v>1309</v>
      </c>
      <c r="C182" s="34">
        <v>3334.95</v>
      </c>
    </row>
    <row r="183" spans="1:3" x14ac:dyDescent="0.3">
      <c r="A183" s="93" t="s">
        <v>1313</v>
      </c>
      <c r="B183" s="9" t="s">
        <v>1314</v>
      </c>
      <c r="C183" s="94">
        <v>859227.07499999995</v>
      </c>
    </row>
    <row r="184" spans="1:3" x14ac:dyDescent="0.3">
      <c r="A184" s="93" t="s">
        <v>0</v>
      </c>
      <c r="B184" s="9" t="s">
        <v>1315</v>
      </c>
      <c r="C184" s="94"/>
    </row>
    <row r="185" spans="1:3" x14ac:dyDescent="0.3">
      <c r="A185" s="93" t="s">
        <v>1316</v>
      </c>
      <c r="B185" s="9" t="s">
        <v>1317</v>
      </c>
      <c r="C185" s="94"/>
    </row>
    <row r="186" spans="1:3" x14ac:dyDescent="0.3">
      <c r="A186" s="93" t="s">
        <v>1318</v>
      </c>
      <c r="B186" s="9" t="s">
        <v>1319</v>
      </c>
      <c r="C186" s="94">
        <v>177684.538</v>
      </c>
    </row>
    <row r="187" spans="1:3" x14ac:dyDescent="0.3">
      <c r="A187" s="13" t="s">
        <v>1320</v>
      </c>
      <c r="B187" s="9" t="s">
        <v>1319</v>
      </c>
      <c r="C187" s="34">
        <v>19818.243999999999</v>
      </c>
    </row>
    <row r="188" spans="1:3" x14ac:dyDescent="0.3">
      <c r="A188" s="13" t="s">
        <v>411</v>
      </c>
      <c r="B188" s="9" t="s">
        <v>1319</v>
      </c>
      <c r="C188" s="34">
        <v>9334.0959999999995</v>
      </c>
    </row>
    <row r="189" spans="1:3" x14ac:dyDescent="0.3">
      <c r="A189" s="13" t="s">
        <v>1321</v>
      </c>
      <c r="B189" s="9" t="s">
        <v>1319</v>
      </c>
      <c r="C189" s="34">
        <v>42155.756000000001</v>
      </c>
    </row>
    <row r="190" spans="1:3" x14ac:dyDescent="0.3">
      <c r="A190" s="13" t="s">
        <v>1322</v>
      </c>
      <c r="B190" s="9" t="s">
        <v>1319</v>
      </c>
      <c r="C190" s="34"/>
    </row>
    <row r="191" spans="1:3" x14ac:dyDescent="0.3">
      <c r="A191" s="13" t="s">
        <v>1323</v>
      </c>
      <c r="B191" s="9" t="s">
        <v>1319</v>
      </c>
      <c r="C191" s="34">
        <v>71703.998999999996</v>
      </c>
    </row>
    <row r="192" spans="1:3" x14ac:dyDescent="0.3">
      <c r="A192" s="13" t="s">
        <v>1324</v>
      </c>
      <c r="B192" s="9" t="s">
        <v>1319</v>
      </c>
      <c r="C192" s="34">
        <v>34672.442999999999</v>
      </c>
    </row>
    <row r="193" spans="1:3" x14ac:dyDescent="0.3">
      <c r="A193" s="93" t="s">
        <v>1325</v>
      </c>
      <c r="B193" s="9" t="s">
        <v>1326</v>
      </c>
      <c r="C193" s="94">
        <v>23009.116999999998</v>
      </c>
    </row>
    <row r="194" spans="1:3" x14ac:dyDescent="0.3">
      <c r="A194" s="13" t="s">
        <v>1327</v>
      </c>
      <c r="B194" s="9" t="s">
        <v>1326</v>
      </c>
      <c r="C194" s="34">
        <v>23009.116999999998</v>
      </c>
    </row>
    <row r="195" spans="1:3" x14ac:dyDescent="0.3">
      <c r="A195" s="93" t="s">
        <v>1328</v>
      </c>
      <c r="B195" s="9" t="s">
        <v>1329</v>
      </c>
      <c r="C195" s="94">
        <v>43361.095000000001</v>
      </c>
    </row>
    <row r="196" spans="1:3" x14ac:dyDescent="0.3">
      <c r="A196" s="13" t="s">
        <v>1330</v>
      </c>
      <c r="B196" s="9" t="s">
        <v>1329</v>
      </c>
      <c r="C196" s="34">
        <v>43361.095000000001</v>
      </c>
    </row>
    <row r="197" spans="1:3" x14ac:dyDescent="0.3">
      <c r="A197" s="93" t="s">
        <v>1331</v>
      </c>
      <c r="B197" s="9" t="s">
        <v>1332</v>
      </c>
      <c r="C197" s="94">
        <v>244054.75</v>
      </c>
    </row>
    <row r="198" spans="1:3" x14ac:dyDescent="0.3">
      <c r="A198" s="93" t="s">
        <v>0</v>
      </c>
      <c r="B198" s="9" t="s">
        <v>1333</v>
      </c>
      <c r="C198" s="94"/>
    </row>
    <row r="199" spans="1:3" x14ac:dyDescent="0.3">
      <c r="A199" s="93" t="s">
        <v>1334</v>
      </c>
      <c r="B199" s="9" t="s">
        <v>1335</v>
      </c>
      <c r="C199" s="94"/>
    </row>
    <row r="200" spans="1:3" x14ac:dyDescent="0.3">
      <c r="A200" s="93" t="s">
        <v>1336</v>
      </c>
      <c r="B200" s="9" t="s">
        <v>1337</v>
      </c>
      <c r="C200" s="94">
        <v>32056.61</v>
      </c>
    </row>
    <row r="201" spans="1:3" x14ac:dyDescent="0.3">
      <c r="A201" s="13" t="s">
        <v>1338</v>
      </c>
      <c r="B201" s="9" t="s">
        <v>1337</v>
      </c>
      <c r="C201" s="34">
        <v>32056.61</v>
      </c>
    </row>
    <row r="202" spans="1:3" x14ac:dyDescent="0.3">
      <c r="A202" s="93" t="s">
        <v>1339</v>
      </c>
      <c r="B202" s="9" t="s">
        <v>1340</v>
      </c>
      <c r="C202" s="34"/>
    </row>
    <row r="203" spans="1:3" x14ac:dyDescent="0.3">
      <c r="A203" s="93" t="s">
        <v>1341</v>
      </c>
      <c r="B203" s="9" t="s">
        <v>1342</v>
      </c>
      <c r="C203" s="34"/>
    </row>
    <row r="204" spans="1:3" x14ac:dyDescent="0.3">
      <c r="A204" s="93" t="s">
        <v>1343</v>
      </c>
      <c r="B204" s="9" t="s">
        <v>1344</v>
      </c>
      <c r="C204" s="34"/>
    </row>
    <row r="205" spans="1:3" x14ac:dyDescent="0.3">
      <c r="A205" s="93" t="s">
        <v>1345</v>
      </c>
      <c r="B205" s="9" t="s">
        <v>1346</v>
      </c>
      <c r="C205" s="34"/>
    </row>
    <row r="206" spans="1:3" x14ac:dyDescent="0.3">
      <c r="A206" s="93" t="s">
        <v>1347</v>
      </c>
      <c r="B206" s="9" t="s">
        <v>1348</v>
      </c>
      <c r="C206" s="94">
        <v>43184.798000000003</v>
      </c>
    </row>
    <row r="207" spans="1:3" x14ac:dyDescent="0.3">
      <c r="A207" s="13" t="s">
        <v>1349</v>
      </c>
      <c r="B207" s="9" t="s">
        <v>1348</v>
      </c>
      <c r="C207" s="34">
        <v>37058.612000000001</v>
      </c>
    </row>
    <row r="208" spans="1:3" x14ac:dyDescent="0.3">
      <c r="A208" s="13" t="s">
        <v>1350</v>
      </c>
      <c r="B208" s="9" t="s">
        <v>1348</v>
      </c>
      <c r="C208" s="34">
        <v>6126.1859999999997</v>
      </c>
    </row>
    <row r="209" spans="1:3" x14ac:dyDescent="0.3">
      <c r="A209" s="93" t="s">
        <v>1351</v>
      </c>
      <c r="B209" s="9" t="s">
        <v>1352</v>
      </c>
      <c r="C209" s="94">
        <v>75241.407999999996</v>
      </c>
    </row>
    <row r="210" spans="1:3" x14ac:dyDescent="0.3">
      <c r="A210" s="93" t="s">
        <v>0</v>
      </c>
      <c r="B210" s="9" t="s">
        <v>1353</v>
      </c>
      <c r="C210" s="94"/>
    </row>
    <row r="211" spans="1:3" x14ac:dyDescent="0.3">
      <c r="A211" s="93" t="s">
        <v>1354</v>
      </c>
      <c r="B211" s="9" t="s">
        <v>1355</v>
      </c>
      <c r="C211" s="96">
        <v>-163008.67199999999</v>
      </c>
    </row>
    <row r="212" spans="1:3" x14ac:dyDescent="0.3">
      <c r="A212" s="93" t="s">
        <v>0</v>
      </c>
      <c r="B212" s="9" t="s">
        <v>1356</v>
      </c>
      <c r="C212" s="94"/>
    </row>
    <row r="213" spans="1:3" x14ac:dyDescent="0.3">
      <c r="A213" s="93" t="s">
        <v>1357</v>
      </c>
      <c r="B213" s="9" t="s">
        <v>1358</v>
      </c>
      <c r="C213" s="94"/>
    </row>
    <row r="214" spans="1:3" x14ac:dyDescent="0.3">
      <c r="A214" s="93" t="s">
        <v>1359</v>
      </c>
      <c r="B214" s="9" t="s">
        <v>1360</v>
      </c>
      <c r="C214" s="94"/>
    </row>
    <row r="215" spans="1:3" x14ac:dyDescent="0.3">
      <c r="A215" s="93" t="s">
        <v>1361</v>
      </c>
      <c r="B215" s="9" t="s">
        <v>1362</v>
      </c>
      <c r="C215" s="94"/>
    </row>
    <row r="216" spans="1:3" x14ac:dyDescent="0.3">
      <c r="A216" s="93" t="s">
        <v>1363</v>
      </c>
      <c r="B216" s="9" t="s">
        <v>1364</v>
      </c>
      <c r="C216" s="94"/>
    </row>
    <row r="217" spans="1:3" x14ac:dyDescent="0.3">
      <c r="A217" s="93" t="s">
        <v>1365</v>
      </c>
      <c r="B217" s="9" t="s">
        <v>1366</v>
      </c>
      <c r="C217" s="94"/>
    </row>
    <row r="218" spans="1:3" x14ac:dyDescent="0.3">
      <c r="A218" s="93" t="s">
        <v>0</v>
      </c>
      <c r="B218" s="9" t="s">
        <v>1367</v>
      </c>
      <c r="C218" s="94"/>
    </row>
    <row r="219" spans="1:3" x14ac:dyDescent="0.3">
      <c r="A219" s="93" t="s">
        <v>1368</v>
      </c>
      <c r="B219" s="9" t="s">
        <v>1369</v>
      </c>
      <c r="C219" s="96">
        <v>-163008.67199999999</v>
      </c>
    </row>
    <row r="220" spans="1:3" x14ac:dyDescent="0.3">
      <c r="A220" s="93" t="s">
        <v>1370</v>
      </c>
      <c r="B220" s="9" t="s">
        <v>1371</v>
      </c>
      <c r="C220" s="94">
        <v>154350</v>
      </c>
    </row>
    <row r="221" spans="1:3" x14ac:dyDescent="0.3">
      <c r="A221" s="13" t="s">
        <v>1372</v>
      </c>
      <c r="B221" s="9" t="s">
        <v>1371</v>
      </c>
      <c r="C221" s="34">
        <v>154350</v>
      </c>
    </row>
    <row r="222" spans="1:3" x14ac:dyDescent="0.3">
      <c r="A222" s="93" t="s">
        <v>1373</v>
      </c>
      <c r="B222" s="9" t="s">
        <v>1374</v>
      </c>
      <c r="C222" s="96">
        <v>-317358.67200000002</v>
      </c>
    </row>
    <row r="223" spans="1:3" x14ac:dyDescent="0.3">
      <c r="A223" s="93" t="s">
        <v>1375</v>
      </c>
      <c r="B223" s="9" t="s">
        <v>1376</v>
      </c>
      <c r="C223" s="94"/>
    </row>
    <row r="224" spans="1:3" x14ac:dyDescent="0.3">
      <c r="A224" s="93" t="s">
        <v>1377</v>
      </c>
      <c r="B224" s="9" t="s">
        <v>1378</v>
      </c>
      <c r="C224" s="96">
        <v>-317358.67200000002</v>
      </c>
    </row>
    <row r="225" spans="1:3" x14ac:dyDescent="0.3">
      <c r="A225" s="93" t="s">
        <v>0</v>
      </c>
      <c r="B225" s="9" t="s">
        <v>0</v>
      </c>
      <c r="C225" s="94"/>
    </row>
    <row r="226" spans="1:3" x14ac:dyDescent="0.3">
      <c r="A226" s="13" t="s">
        <v>0</v>
      </c>
      <c r="B226" s="13" t="s">
        <v>0</v>
      </c>
      <c r="C226" s="34"/>
    </row>
  </sheetData>
  <mergeCells count="2">
    <mergeCell ref="A1:C1"/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D8B4-5092-4AA0-B6B4-568930F4F017}">
  <dimension ref="A1:L539"/>
  <sheetViews>
    <sheetView topLeftCell="A13" workbookViewId="0">
      <selection activeCell="J19" sqref="J19"/>
    </sheetView>
  </sheetViews>
  <sheetFormatPr defaultRowHeight="14.4" x14ac:dyDescent="0.3"/>
  <cols>
    <col min="1" max="1" width="31.44140625" style="2" bestFit="1" customWidth="1"/>
    <col min="2" max="2" width="9" style="2" bestFit="1" customWidth="1"/>
    <col min="3" max="3" width="20.33203125" style="2" bestFit="1" customWidth="1"/>
    <col min="4" max="4" width="12.6640625" style="2" bestFit="1" customWidth="1"/>
    <col min="5" max="5" width="19.109375" style="2" bestFit="1" customWidth="1"/>
    <col min="6" max="6" width="10.88671875" style="2" bestFit="1" customWidth="1"/>
    <col min="7" max="7" width="20.33203125" style="2" bestFit="1" customWidth="1"/>
    <col min="8" max="8" width="15.77734375" style="2" customWidth="1"/>
    <col min="9" max="10" width="25.77734375" style="2" customWidth="1"/>
    <col min="11" max="11" width="11.6640625" style="2" bestFit="1" customWidth="1"/>
    <col min="12" max="16" width="15.77734375" style="2" customWidth="1"/>
    <col min="17" max="16384" width="8.88671875" style="2"/>
  </cols>
  <sheetData>
    <row r="1" spans="1:12" x14ac:dyDescent="0.3">
      <c r="A1" s="23" t="s">
        <v>55</v>
      </c>
      <c r="B1" s="23"/>
      <c r="C1" s="23"/>
      <c r="D1" s="23"/>
      <c r="E1" s="23"/>
      <c r="F1" s="23"/>
    </row>
    <row r="2" spans="1:12" x14ac:dyDescent="0.3">
      <c r="A2" s="24" t="s">
        <v>56</v>
      </c>
      <c r="B2" s="24"/>
      <c r="C2" s="24"/>
      <c r="D2" s="24"/>
      <c r="E2" s="24"/>
      <c r="F2" s="24"/>
    </row>
    <row r="3" spans="1:12" x14ac:dyDescent="0.3">
      <c r="A3" s="6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6" t="s">
        <v>62</v>
      </c>
    </row>
    <row r="4" spans="1:12" x14ac:dyDescent="0.3">
      <c r="A4" s="25" t="s">
        <v>63</v>
      </c>
      <c r="B4" s="25" t="s">
        <v>0</v>
      </c>
      <c r="C4" s="25" t="s">
        <v>0</v>
      </c>
      <c r="D4" s="25" t="s">
        <v>0</v>
      </c>
      <c r="E4" s="25" t="s">
        <v>0</v>
      </c>
      <c r="F4" s="26"/>
    </row>
    <row r="5" spans="1:12" x14ac:dyDescent="0.3">
      <c r="A5" s="25" t="s">
        <v>64</v>
      </c>
      <c r="B5" s="25" t="s">
        <v>0</v>
      </c>
      <c r="C5" s="25" t="s">
        <v>0</v>
      </c>
      <c r="D5" s="25" t="s">
        <v>0</v>
      </c>
      <c r="E5" s="25" t="s">
        <v>0</v>
      </c>
      <c r="F5" s="26"/>
    </row>
    <row r="6" spans="1:12" x14ac:dyDescent="0.3">
      <c r="A6" s="9" t="s">
        <v>64</v>
      </c>
      <c r="B6" s="9" t="s">
        <v>65</v>
      </c>
      <c r="C6" s="9" t="s">
        <v>66</v>
      </c>
      <c r="D6" s="9" t="s">
        <v>67</v>
      </c>
      <c r="E6" s="9" t="s">
        <v>68</v>
      </c>
      <c r="F6" s="18">
        <v>1787.518</v>
      </c>
      <c r="G6" s="2" t="s">
        <v>69</v>
      </c>
    </row>
    <row r="7" spans="1:12" ht="15.6" x14ac:dyDescent="0.3">
      <c r="A7" s="9" t="s">
        <v>64</v>
      </c>
      <c r="B7" s="9" t="s">
        <v>65</v>
      </c>
      <c r="C7" s="9" t="s">
        <v>66</v>
      </c>
      <c r="D7" s="9" t="s">
        <v>70</v>
      </c>
      <c r="E7" s="9" t="s">
        <v>71</v>
      </c>
      <c r="F7" s="18">
        <v>0.35899999999999999</v>
      </c>
      <c r="G7" s="2" t="s">
        <v>69</v>
      </c>
      <c r="J7" s="27" t="s">
        <v>72</v>
      </c>
    </row>
    <row r="8" spans="1:12" ht="15.6" x14ac:dyDescent="0.3">
      <c r="A8" s="9" t="s">
        <v>64</v>
      </c>
      <c r="B8" s="9" t="s">
        <v>65</v>
      </c>
      <c r="C8" s="9" t="s">
        <v>66</v>
      </c>
      <c r="D8" s="9" t="s">
        <v>73</v>
      </c>
      <c r="E8" s="9" t="s">
        <v>74</v>
      </c>
      <c r="F8" s="18">
        <v>0.57999999999999996</v>
      </c>
      <c r="G8" s="2" t="s">
        <v>69</v>
      </c>
      <c r="I8" s="27" t="s">
        <v>69</v>
      </c>
      <c r="J8" s="28">
        <f>SUMIF($G$3:$G$1486,I8,$F$3:$F$1486)</f>
        <v>317587.29600000003</v>
      </c>
      <c r="K8" s="2">
        <f>L8-J8</f>
        <v>0</v>
      </c>
      <c r="L8" s="2">
        <f>'P &amp; L AUG2022'!C40</f>
        <v>317587.29599999997</v>
      </c>
    </row>
    <row r="9" spans="1:12" ht="15.6" x14ac:dyDescent="0.3">
      <c r="A9" s="9" t="s">
        <v>64</v>
      </c>
      <c r="B9" s="9" t="s">
        <v>65</v>
      </c>
      <c r="C9" s="9" t="s">
        <v>66</v>
      </c>
      <c r="D9" s="9" t="s">
        <v>75</v>
      </c>
      <c r="E9" s="9" t="s">
        <v>76</v>
      </c>
      <c r="F9" s="18">
        <v>12.622999999999999</v>
      </c>
      <c r="G9" s="2" t="s">
        <v>69</v>
      </c>
      <c r="I9" s="27" t="s">
        <v>77</v>
      </c>
      <c r="J9" s="28">
        <f t="shared" ref="J9:J14" si="0">SUMIF($G$3:$G$1486,I9,$F$3:$F$1486)</f>
        <v>52660.79800000001</v>
      </c>
      <c r="K9" s="2">
        <f t="shared" ref="K9:K15" si="1">L9-J9</f>
        <v>0</v>
      </c>
      <c r="L9" s="2">
        <f>'P &amp; L AUG2022'!C53</f>
        <v>52660.798000000003</v>
      </c>
    </row>
    <row r="10" spans="1:12" ht="15.6" x14ac:dyDescent="0.3">
      <c r="A10" s="9" t="s">
        <v>64</v>
      </c>
      <c r="B10" s="9" t="s">
        <v>65</v>
      </c>
      <c r="C10" s="9" t="s">
        <v>66</v>
      </c>
      <c r="D10" s="9" t="s">
        <v>78</v>
      </c>
      <c r="E10" s="9" t="s">
        <v>79</v>
      </c>
      <c r="F10" s="18">
        <v>10.645</v>
      </c>
      <c r="G10" s="2" t="s">
        <v>69</v>
      </c>
      <c r="I10" s="27" t="s">
        <v>80</v>
      </c>
      <c r="J10" s="28">
        <f t="shared" si="0"/>
        <v>1289829.6710000003</v>
      </c>
      <c r="K10" s="2">
        <f t="shared" si="1"/>
        <v>0</v>
      </c>
      <c r="L10" s="2">
        <f>'P &amp; L AUG2022'!C59</f>
        <v>1289829.6710000001</v>
      </c>
    </row>
    <row r="11" spans="1:12" ht="15.6" x14ac:dyDescent="0.3">
      <c r="A11" s="9" t="s">
        <v>64</v>
      </c>
      <c r="B11" s="9" t="s">
        <v>65</v>
      </c>
      <c r="C11" s="9" t="s">
        <v>66</v>
      </c>
      <c r="D11" s="9" t="s">
        <v>81</v>
      </c>
      <c r="E11" s="9" t="s">
        <v>82</v>
      </c>
      <c r="F11" s="18">
        <v>1.714</v>
      </c>
      <c r="G11" s="2" t="s">
        <v>69</v>
      </c>
      <c r="I11" s="27" t="s">
        <v>83</v>
      </c>
      <c r="J11" s="28">
        <f t="shared" si="0"/>
        <v>479688.31900000025</v>
      </c>
      <c r="K11" s="2">
        <f t="shared" si="1"/>
        <v>0</v>
      </c>
      <c r="L11" s="2">
        <f>'P &amp; L AUG2022'!C94+'P &amp; L AUG2022'!C102</f>
        <v>479688.31900000002</v>
      </c>
    </row>
    <row r="12" spans="1:12" ht="15.6" x14ac:dyDescent="0.3">
      <c r="A12" s="9" t="s">
        <v>64</v>
      </c>
      <c r="B12" s="9" t="s">
        <v>65</v>
      </c>
      <c r="C12" s="9" t="s">
        <v>66</v>
      </c>
      <c r="D12" s="9" t="s">
        <v>84</v>
      </c>
      <c r="E12" s="9" t="s">
        <v>85</v>
      </c>
      <c r="F12" s="18">
        <v>20.6</v>
      </c>
      <c r="G12" s="2" t="s">
        <v>69</v>
      </c>
      <c r="I12" s="27" t="s">
        <v>86</v>
      </c>
      <c r="J12" s="28">
        <f t="shared" si="0"/>
        <v>76994.984000000011</v>
      </c>
      <c r="K12" s="2">
        <f t="shared" si="1"/>
        <v>0</v>
      </c>
      <c r="L12" s="2">
        <f>'P &amp; L AUG2022'!C57+'P &amp; L AUG2022'!C188</f>
        <v>76994.984000000011</v>
      </c>
    </row>
    <row r="13" spans="1:12" ht="15.6" x14ac:dyDescent="0.3">
      <c r="A13" s="9" t="s">
        <v>64</v>
      </c>
      <c r="B13" s="9" t="s">
        <v>65</v>
      </c>
      <c r="C13" s="9" t="s">
        <v>66</v>
      </c>
      <c r="D13" s="9" t="s">
        <v>87</v>
      </c>
      <c r="E13" s="9" t="s">
        <v>88</v>
      </c>
      <c r="F13" s="18">
        <v>4.609</v>
      </c>
      <c r="G13" s="2" t="s">
        <v>69</v>
      </c>
      <c r="I13" s="27" t="s">
        <v>44</v>
      </c>
      <c r="J13" s="28">
        <f t="shared" si="0"/>
        <v>771014.84</v>
      </c>
      <c r="K13" s="2">
        <f t="shared" si="1"/>
        <v>0</v>
      </c>
      <c r="L13" s="2">
        <f>'P &amp; L AUG2022'!C48</f>
        <v>771014.84</v>
      </c>
    </row>
    <row r="14" spans="1:12" ht="15.6" x14ac:dyDescent="0.3">
      <c r="A14" s="9" t="s">
        <v>64</v>
      </c>
      <c r="B14" s="9" t="s">
        <v>89</v>
      </c>
      <c r="C14" s="9" t="s">
        <v>90</v>
      </c>
      <c r="D14" s="9" t="s">
        <v>91</v>
      </c>
      <c r="E14" s="9" t="s">
        <v>92</v>
      </c>
      <c r="F14" s="18">
        <v>2.2919999999999998</v>
      </c>
      <c r="G14" s="2" t="s">
        <v>69</v>
      </c>
      <c r="I14" s="27" t="s">
        <v>45</v>
      </c>
      <c r="J14" s="28">
        <f t="shared" si="0"/>
        <v>669860.78700000001</v>
      </c>
      <c r="K14" s="2">
        <f t="shared" si="1"/>
        <v>0</v>
      </c>
      <c r="L14" s="2">
        <f>'P &amp; L AUG2022'!C43</f>
        <v>669860.78700000001</v>
      </c>
    </row>
    <row r="15" spans="1:12" ht="15.6" x14ac:dyDescent="0.3">
      <c r="A15" s="9" t="s">
        <v>64</v>
      </c>
      <c r="B15" s="9" t="s">
        <v>89</v>
      </c>
      <c r="C15" s="9" t="s">
        <v>90</v>
      </c>
      <c r="D15" s="9" t="s">
        <v>93</v>
      </c>
      <c r="E15" s="9" t="s">
        <v>94</v>
      </c>
      <c r="F15" s="18">
        <v>788.34400000000005</v>
      </c>
      <c r="G15" s="2" t="s">
        <v>69</v>
      </c>
      <c r="I15" s="27" t="s">
        <v>95</v>
      </c>
      <c r="J15" s="28">
        <f>SUMIF($G$3:$G$1486,I15,$F$3:$F$1486)</f>
        <v>50332.530000000006</v>
      </c>
      <c r="K15" s="2">
        <f t="shared" si="1"/>
        <v>0</v>
      </c>
      <c r="L15" s="2">
        <f>'P &amp; L AUG2022'!C45</f>
        <v>50332.53</v>
      </c>
    </row>
    <row r="16" spans="1:12" ht="15.6" x14ac:dyDescent="0.3">
      <c r="A16" s="9" t="s">
        <v>64</v>
      </c>
      <c r="B16" s="9" t="s">
        <v>89</v>
      </c>
      <c r="C16" s="9" t="s">
        <v>90</v>
      </c>
      <c r="D16" s="9" t="s">
        <v>96</v>
      </c>
      <c r="E16" s="9" t="s">
        <v>97</v>
      </c>
      <c r="F16" s="18">
        <v>494.00900000000001</v>
      </c>
      <c r="G16" s="2" t="s">
        <v>69</v>
      </c>
      <c r="I16" s="27" t="s">
        <v>98</v>
      </c>
      <c r="J16" s="28">
        <f>SUM(J8:J15)</f>
        <v>3707969.2250000006</v>
      </c>
      <c r="K16" s="2">
        <f>SUM(K8:K15)</f>
        <v>0</v>
      </c>
      <c r="L16" s="2">
        <f>SUM(L8:L15)</f>
        <v>3707969.2250000001</v>
      </c>
    </row>
    <row r="17" spans="1:10" x14ac:dyDescent="0.3">
      <c r="A17" s="9" t="s">
        <v>64</v>
      </c>
      <c r="B17" s="9" t="s">
        <v>89</v>
      </c>
      <c r="C17" s="9" t="s">
        <v>90</v>
      </c>
      <c r="D17" s="9" t="s">
        <v>99</v>
      </c>
      <c r="E17" s="9" t="s">
        <v>71</v>
      </c>
      <c r="F17" s="18">
        <v>205.77600000000001</v>
      </c>
      <c r="G17" s="2" t="s">
        <v>69</v>
      </c>
    </row>
    <row r="18" spans="1:10" ht="15.6" x14ac:dyDescent="0.3">
      <c r="A18" s="9" t="s">
        <v>64</v>
      </c>
      <c r="B18" s="9" t="s">
        <v>89</v>
      </c>
      <c r="C18" s="9" t="s">
        <v>90</v>
      </c>
      <c r="D18" s="9" t="s">
        <v>100</v>
      </c>
      <c r="E18" s="9" t="s">
        <v>101</v>
      </c>
      <c r="F18" s="18">
        <v>2.2360000000000002</v>
      </c>
      <c r="G18" s="2" t="s">
        <v>69</v>
      </c>
      <c r="I18" s="27" t="s">
        <v>83</v>
      </c>
      <c r="J18" s="28">
        <f>'P &amp; L AUG2022'!C160</f>
        <v>20660.098999999998</v>
      </c>
    </row>
    <row r="19" spans="1:10" ht="15.6" x14ac:dyDescent="0.3">
      <c r="A19" s="9" t="s">
        <v>64</v>
      </c>
      <c r="B19" s="9" t="s">
        <v>89</v>
      </c>
      <c r="C19" s="9" t="s">
        <v>90</v>
      </c>
      <c r="D19" s="9" t="s">
        <v>102</v>
      </c>
      <c r="E19" s="9" t="s">
        <v>103</v>
      </c>
      <c r="F19" s="18">
        <v>4.968</v>
      </c>
      <c r="G19" s="2" t="s">
        <v>69</v>
      </c>
      <c r="I19" s="27" t="s">
        <v>104</v>
      </c>
      <c r="J19" s="28">
        <f>'P &amp; L AUG2022'!C129+'P &amp; L AUG2022'!C174+'P &amp; L AUG2022'!C179</f>
        <v>220287.109</v>
      </c>
    </row>
    <row r="20" spans="1:10" ht="15.6" x14ac:dyDescent="0.3">
      <c r="A20" s="9" t="s">
        <v>64</v>
      </c>
      <c r="B20" s="9" t="s">
        <v>89</v>
      </c>
      <c r="C20" s="9" t="s">
        <v>90</v>
      </c>
      <c r="D20" s="9" t="s">
        <v>105</v>
      </c>
      <c r="E20" s="9" t="s">
        <v>106</v>
      </c>
      <c r="F20" s="18">
        <v>4.3019999999999996</v>
      </c>
      <c r="G20" s="2" t="s">
        <v>69</v>
      </c>
      <c r="I20" s="27" t="s">
        <v>107</v>
      </c>
      <c r="J20" s="28">
        <f>'P &amp; L AUG2022'!C110</f>
        <v>405261.65700000001</v>
      </c>
    </row>
    <row r="21" spans="1:10" ht="15.6" x14ac:dyDescent="0.3">
      <c r="A21" s="9" t="s">
        <v>64</v>
      </c>
      <c r="B21" s="9" t="s">
        <v>89</v>
      </c>
      <c r="C21" s="9" t="s">
        <v>90</v>
      </c>
      <c r="D21" s="9" t="s">
        <v>108</v>
      </c>
      <c r="E21" s="9" t="s">
        <v>109</v>
      </c>
      <c r="F21" s="18">
        <v>36.002000000000002</v>
      </c>
      <c r="G21" s="2" t="s">
        <v>69</v>
      </c>
      <c r="I21" s="27" t="s">
        <v>110</v>
      </c>
      <c r="J21" s="28">
        <f>'P &amp; L AUG2022'!C193</f>
        <v>23009.116999999998</v>
      </c>
    </row>
    <row r="22" spans="1:10" ht="15.6" x14ac:dyDescent="0.3">
      <c r="A22" s="9" t="s">
        <v>64</v>
      </c>
      <c r="B22" s="9" t="s">
        <v>89</v>
      </c>
      <c r="C22" s="9" t="s">
        <v>90</v>
      </c>
      <c r="D22" s="9" t="s">
        <v>111</v>
      </c>
      <c r="E22" s="9" t="s">
        <v>112</v>
      </c>
      <c r="F22" s="18">
        <v>319.00799999999998</v>
      </c>
      <c r="G22" s="2" t="s">
        <v>69</v>
      </c>
      <c r="I22" s="27" t="s">
        <v>113</v>
      </c>
      <c r="J22" s="28">
        <f>'P &amp; L AUG2022'!C187+'P &amp; L AUG2022'!C189+'P &amp; L AUG2022'!C192</f>
        <v>96646.442999999999</v>
      </c>
    </row>
    <row r="23" spans="1:10" ht="15.6" x14ac:dyDescent="0.3">
      <c r="A23" s="9" t="s">
        <v>64</v>
      </c>
      <c r="B23" s="9" t="s">
        <v>89</v>
      </c>
      <c r="C23" s="9" t="s">
        <v>90</v>
      </c>
      <c r="D23" s="9" t="s">
        <v>114</v>
      </c>
      <c r="E23" s="9" t="s">
        <v>115</v>
      </c>
      <c r="F23" s="18">
        <v>1064.518</v>
      </c>
      <c r="G23" s="2" t="s">
        <v>69</v>
      </c>
      <c r="I23" s="27" t="s">
        <v>116</v>
      </c>
      <c r="J23" s="28">
        <f>'P &amp; L AUG2022'!C191+'P &amp; L AUG2022'!C196</f>
        <v>115065.094</v>
      </c>
    </row>
    <row r="24" spans="1:10" ht="15.6" x14ac:dyDescent="0.3">
      <c r="A24" s="9" t="s">
        <v>64</v>
      </c>
      <c r="B24" s="9" t="s">
        <v>89</v>
      </c>
      <c r="C24" s="9" t="s">
        <v>90</v>
      </c>
      <c r="D24" s="9" t="s">
        <v>117</v>
      </c>
      <c r="E24" s="9" t="s">
        <v>118</v>
      </c>
      <c r="F24" s="18">
        <v>21.568000000000001</v>
      </c>
      <c r="G24" s="2" t="s">
        <v>69</v>
      </c>
      <c r="I24" s="27" t="s">
        <v>98</v>
      </c>
      <c r="J24" s="28">
        <f>SUM(J18:J23)</f>
        <v>880929.51899999997</v>
      </c>
    </row>
    <row r="25" spans="1:10" ht="15.6" x14ac:dyDescent="0.3">
      <c r="A25" s="9" t="s">
        <v>64</v>
      </c>
      <c r="B25" s="9" t="s">
        <v>89</v>
      </c>
      <c r="C25" s="9" t="s">
        <v>90</v>
      </c>
      <c r="D25" s="9" t="s">
        <v>119</v>
      </c>
      <c r="E25" s="9" t="s">
        <v>120</v>
      </c>
      <c r="F25" s="18">
        <v>9.6110000000000007</v>
      </c>
      <c r="G25" s="2" t="s">
        <v>69</v>
      </c>
      <c r="I25" s="27" t="s">
        <v>32</v>
      </c>
      <c r="J25" s="28">
        <f>J24+J16</f>
        <v>4588898.7440000009</v>
      </c>
    </row>
    <row r="26" spans="1:10" x14ac:dyDescent="0.3">
      <c r="A26" s="9" t="s">
        <v>64</v>
      </c>
      <c r="B26" s="9" t="s">
        <v>89</v>
      </c>
      <c r="C26" s="9" t="s">
        <v>90</v>
      </c>
      <c r="D26" s="9" t="s">
        <v>121</v>
      </c>
      <c r="E26" s="9" t="s">
        <v>122</v>
      </c>
      <c r="F26" s="18">
        <v>71.533000000000001</v>
      </c>
      <c r="G26" s="2" t="s">
        <v>69</v>
      </c>
    </row>
    <row r="27" spans="1:10" x14ac:dyDescent="0.3">
      <c r="A27" s="9" t="s">
        <v>64</v>
      </c>
      <c r="B27" s="9" t="s">
        <v>89</v>
      </c>
      <c r="C27" s="9" t="s">
        <v>90</v>
      </c>
      <c r="D27" s="9" t="s">
        <v>123</v>
      </c>
      <c r="E27" s="9" t="s">
        <v>124</v>
      </c>
      <c r="F27" s="18">
        <v>26.4</v>
      </c>
      <c r="G27" s="2" t="s">
        <v>69</v>
      </c>
    </row>
    <row r="28" spans="1:10" x14ac:dyDescent="0.3">
      <c r="A28" s="9" t="s">
        <v>64</v>
      </c>
      <c r="B28" s="9" t="s">
        <v>89</v>
      </c>
      <c r="C28" s="9" t="s">
        <v>90</v>
      </c>
      <c r="D28" s="9" t="s">
        <v>125</v>
      </c>
      <c r="E28" s="9" t="s">
        <v>126</v>
      </c>
      <c r="F28" s="18">
        <v>3</v>
      </c>
      <c r="G28" s="2" t="s">
        <v>69</v>
      </c>
    </row>
    <row r="29" spans="1:10" x14ac:dyDescent="0.3">
      <c r="A29" s="9" t="s">
        <v>64</v>
      </c>
      <c r="B29" s="9" t="s">
        <v>89</v>
      </c>
      <c r="C29" s="9" t="s">
        <v>90</v>
      </c>
      <c r="D29" s="9" t="s">
        <v>127</v>
      </c>
      <c r="E29" s="9" t="s">
        <v>128</v>
      </c>
      <c r="F29" s="18">
        <v>12</v>
      </c>
      <c r="G29" s="2" t="s">
        <v>69</v>
      </c>
    </row>
    <row r="30" spans="1:10" x14ac:dyDescent="0.3">
      <c r="A30" s="9" t="s">
        <v>64</v>
      </c>
      <c r="B30" s="9" t="s">
        <v>89</v>
      </c>
      <c r="C30" s="9" t="s">
        <v>90</v>
      </c>
      <c r="D30" s="9" t="s">
        <v>129</v>
      </c>
      <c r="E30" s="9" t="s">
        <v>130</v>
      </c>
      <c r="F30" s="18">
        <v>8.6170000000000009</v>
      </c>
      <c r="G30" s="2" t="s">
        <v>69</v>
      </c>
    </row>
    <row r="31" spans="1:10" x14ac:dyDescent="0.3">
      <c r="A31" s="9" t="s">
        <v>64</v>
      </c>
      <c r="B31" s="9" t="s">
        <v>89</v>
      </c>
      <c r="C31" s="9" t="s">
        <v>90</v>
      </c>
      <c r="D31" s="9" t="s">
        <v>131</v>
      </c>
      <c r="E31" s="9" t="s">
        <v>132</v>
      </c>
      <c r="F31" s="18">
        <v>185.74299999999999</v>
      </c>
      <c r="G31" s="2" t="s">
        <v>69</v>
      </c>
    </row>
    <row r="32" spans="1:10" x14ac:dyDescent="0.3">
      <c r="A32" s="9" t="s">
        <v>64</v>
      </c>
      <c r="B32" s="9" t="s">
        <v>89</v>
      </c>
      <c r="C32" s="9" t="s">
        <v>90</v>
      </c>
      <c r="D32" s="9" t="s">
        <v>133</v>
      </c>
      <c r="E32" s="9" t="s">
        <v>134</v>
      </c>
      <c r="F32" s="18">
        <v>1.6</v>
      </c>
      <c r="G32" s="2" t="s">
        <v>69</v>
      </c>
    </row>
    <row r="33" spans="1:7" x14ac:dyDescent="0.3">
      <c r="A33" s="9" t="s">
        <v>64</v>
      </c>
      <c r="B33" s="9" t="s">
        <v>89</v>
      </c>
      <c r="C33" s="9" t="s">
        <v>90</v>
      </c>
      <c r="D33" s="9" t="s">
        <v>135</v>
      </c>
      <c r="E33" s="9" t="s">
        <v>136</v>
      </c>
      <c r="F33" s="18">
        <v>11.141999999999999</v>
      </c>
      <c r="G33" s="2" t="s">
        <v>69</v>
      </c>
    </row>
    <row r="34" spans="1:7" x14ac:dyDescent="0.3">
      <c r="A34" s="9" t="s">
        <v>64</v>
      </c>
      <c r="B34" s="9" t="s">
        <v>89</v>
      </c>
      <c r="C34" s="9" t="s">
        <v>90</v>
      </c>
      <c r="D34" s="9" t="s">
        <v>137</v>
      </c>
      <c r="E34" s="9" t="s">
        <v>138</v>
      </c>
      <c r="F34" s="18">
        <v>4.609</v>
      </c>
      <c r="G34" s="2" t="s">
        <v>69</v>
      </c>
    </row>
    <row r="35" spans="1:7" x14ac:dyDescent="0.3">
      <c r="A35" s="9" t="s">
        <v>64</v>
      </c>
      <c r="B35" s="9" t="s">
        <v>89</v>
      </c>
      <c r="C35" s="9" t="s">
        <v>90</v>
      </c>
      <c r="D35" s="9" t="s">
        <v>139</v>
      </c>
      <c r="E35" s="9" t="s">
        <v>140</v>
      </c>
      <c r="F35" s="18">
        <v>6.6</v>
      </c>
      <c r="G35" s="2" t="s">
        <v>69</v>
      </c>
    </row>
    <row r="36" spans="1:7" x14ac:dyDescent="0.3">
      <c r="A36" s="9" t="s">
        <v>64</v>
      </c>
      <c r="B36" s="9" t="s">
        <v>89</v>
      </c>
      <c r="C36" s="9" t="s">
        <v>90</v>
      </c>
      <c r="D36" s="9" t="s">
        <v>141</v>
      </c>
      <c r="E36" s="9" t="s">
        <v>142</v>
      </c>
      <c r="F36" s="18">
        <v>3.86</v>
      </c>
      <c r="G36" s="2" t="s">
        <v>69</v>
      </c>
    </row>
    <row r="37" spans="1:7" x14ac:dyDescent="0.3">
      <c r="A37" s="9" t="s">
        <v>64</v>
      </c>
      <c r="B37" s="9" t="s">
        <v>143</v>
      </c>
      <c r="C37" s="9" t="s">
        <v>144</v>
      </c>
      <c r="D37" s="9" t="s">
        <v>145</v>
      </c>
      <c r="E37" s="9" t="s">
        <v>146</v>
      </c>
      <c r="F37" s="18">
        <v>417.01900000000001</v>
      </c>
      <c r="G37" s="2" t="s">
        <v>69</v>
      </c>
    </row>
    <row r="38" spans="1:7" x14ac:dyDescent="0.3">
      <c r="A38" s="9" t="s">
        <v>64</v>
      </c>
      <c r="B38" s="9" t="s">
        <v>147</v>
      </c>
      <c r="C38" s="9" t="s">
        <v>148</v>
      </c>
      <c r="D38" s="9" t="s">
        <v>149</v>
      </c>
      <c r="E38" s="9" t="s">
        <v>150</v>
      </c>
      <c r="F38" s="18">
        <v>924.98900000000003</v>
      </c>
      <c r="G38" s="2" t="s">
        <v>69</v>
      </c>
    </row>
    <row r="39" spans="1:7" x14ac:dyDescent="0.3">
      <c r="A39" s="9" t="s">
        <v>64</v>
      </c>
      <c r="B39" s="9" t="s">
        <v>151</v>
      </c>
      <c r="C39" s="9" t="s">
        <v>152</v>
      </c>
      <c r="D39" s="9" t="s">
        <v>153</v>
      </c>
      <c r="E39" s="9" t="s">
        <v>154</v>
      </c>
      <c r="F39" s="18">
        <v>69.350999999999999</v>
      </c>
      <c r="G39" s="2" t="s">
        <v>69</v>
      </c>
    </row>
    <row r="40" spans="1:7" x14ac:dyDescent="0.3">
      <c r="A40" s="9" t="s">
        <v>64</v>
      </c>
      <c r="B40" s="9" t="s">
        <v>151</v>
      </c>
      <c r="C40" s="9" t="s">
        <v>152</v>
      </c>
      <c r="D40" s="9" t="s">
        <v>155</v>
      </c>
      <c r="E40" s="9" t="s">
        <v>156</v>
      </c>
      <c r="F40" s="18">
        <v>2.3380000000000001</v>
      </c>
      <c r="G40" s="2" t="s">
        <v>69</v>
      </c>
    </row>
    <row r="41" spans="1:7" x14ac:dyDescent="0.3">
      <c r="A41" s="9" t="s">
        <v>64</v>
      </c>
      <c r="B41" s="9" t="s">
        <v>151</v>
      </c>
      <c r="C41" s="9" t="s">
        <v>152</v>
      </c>
      <c r="D41" s="9" t="s">
        <v>157</v>
      </c>
      <c r="E41" s="9" t="s">
        <v>158</v>
      </c>
      <c r="F41" s="18">
        <v>2.7879999999999998</v>
      </c>
      <c r="G41" s="2" t="s">
        <v>69</v>
      </c>
    </row>
    <row r="42" spans="1:7" x14ac:dyDescent="0.3">
      <c r="A42" s="9" t="s">
        <v>64</v>
      </c>
      <c r="B42" s="9" t="s">
        <v>151</v>
      </c>
      <c r="C42" s="9" t="s">
        <v>152</v>
      </c>
      <c r="D42" s="9" t="s">
        <v>159</v>
      </c>
      <c r="E42" s="9" t="s">
        <v>160</v>
      </c>
      <c r="F42" s="18">
        <v>2.5190000000000001</v>
      </c>
      <c r="G42" s="2" t="s">
        <v>69</v>
      </c>
    </row>
    <row r="43" spans="1:7" x14ac:dyDescent="0.3">
      <c r="A43" s="9" t="s">
        <v>64</v>
      </c>
      <c r="B43" s="9" t="s">
        <v>151</v>
      </c>
      <c r="C43" s="9" t="s">
        <v>152</v>
      </c>
      <c r="D43" s="9" t="s">
        <v>161</v>
      </c>
      <c r="E43" s="9" t="s">
        <v>162</v>
      </c>
      <c r="F43" s="18">
        <v>1.401</v>
      </c>
      <c r="G43" s="2" t="s">
        <v>69</v>
      </c>
    </row>
    <row r="44" spans="1:7" x14ac:dyDescent="0.3">
      <c r="A44" s="9" t="s">
        <v>64</v>
      </c>
      <c r="B44" s="9" t="s">
        <v>151</v>
      </c>
      <c r="C44" s="9" t="s">
        <v>152</v>
      </c>
      <c r="D44" s="9" t="s">
        <v>163</v>
      </c>
      <c r="E44" s="9" t="s">
        <v>164</v>
      </c>
      <c r="F44" s="18">
        <v>5654.9740000000002</v>
      </c>
      <c r="G44" s="2" t="s">
        <v>69</v>
      </c>
    </row>
    <row r="45" spans="1:7" x14ac:dyDescent="0.3">
      <c r="A45" s="9" t="s">
        <v>64</v>
      </c>
      <c r="B45" s="9" t="s">
        <v>151</v>
      </c>
      <c r="C45" s="9" t="s">
        <v>152</v>
      </c>
      <c r="D45" s="9" t="s">
        <v>165</v>
      </c>
      <c r="E45" s="9" t="s">
        <v>166</v>
      </c>
      <c r="F45" s="18">
        <v>0.34499999999999997</v>
      </c>
      <c r="G45" s="2" t="s">
        <v>69</v>
      </c>
    </row>
    <row r="46" spans="1:7" x14ac:dyDescent="0.3">
      <c r="A46" s="9" t="s">
        <v>64</v>
      </c>
      <c r="B46" s="9" t="s">
        <v>151</v>
      </c>
      <c r="C46" s="9" t="s">
        <v>152</v>
      </c>
      <c r="D46" s="9" t="s">
        <v>167</v>
      </c>
      <c r="E46" s="9" t="s">
        <v>168</v>
      </c>
      <c r="F46" s="18">
        <v>9.2029999999999994</v>
      </c>
      <c r="G46" s="2" t="s">
        <v>69</v>
      </c>
    </row>
    <row r="47" spans="1:7" x14ac:dyDescent="0.3">
      <c r="A47" s="9" t="s">
        <v>64</v>
      </c>
      <c r="B47" s="9" t="s">
        <v>151</v>
      </c>
      <c r="C47" s="9" t="s">
        <v>152</v>
      </c>
      <c r="D47" s="9" t="s">
        <v>169</v>
      </c>
      <c r="E47" s="9" t="s">
        <v>170</v>
      </c>
      <c r="F47" s="18">
        <v>36.161999999999999</v>
      </c>
      <c r="G47" s="2" t="s">
        <v>69</v>
      </c>
    </row>
    <row r="48" spans="1:7" x14ac:dyDescent="0.3">
      <c r="A48" s="9" t="s">
        <v>64</v>
      </c>
      <c r="B48" s="9" t="s">
        <v>151</v>
      </c>
      <c r="C48" s="9" t="s">
        <v>152</v>
      </c>
      <c r="D48" s="9" t="s">
        <v>171</v>
      </c>
      <c r="E48" s="9" t="s">
        <v>172</v>
      </c>
      <c r="F48" s="18">
        <v>2.3380000000000001</v>
      </c>
      <c r="G48" s="2" t="s">
        <v>69</v>
      </c>
    </row>
    <row r="49" spans="1:7" x14ac:dyDescent="0.3">
      <c r="A49" s="9" t="s">
        <v>64</v>
      </c>
      <c r="B49" s="9" t="s">
        <v>173</v>
      </c>
      <c r="C49" s="9" t="s">
        <v>174</v>
      </c>
      <c r="D49" s="9" t="s">
        <v>175</v>
      </c>
      <c r="E49" s="9" t="s">
        <v>176</v>
      </c>
      <c r="F49" s="18">
        <v>1.111</v>
      </c>
      <c r="G49" s="2" t="s">
        <v>69</v>
      </c>
    </row>
    <row r="50" spans="1:7" x14ac:dyDescent="0.3">
      <c r="A50" s="9" t="s">
        <v>64</v>
      </c>
      <c r="B50" s="9" t="s">
        <v>177</v>
      </c>
      <c r="C50" s="9" t="s">
        <v>178</v>
      </c>
      <c r="D50" s="9" t="s">
        <v>179</v>
      </c>
      <c r="E50" s="9" t="s">
        <v>180</v>
      </c>
      <c r="F50" s="18">
        <v>1909.15</v>
      </c>
      <c r="G50" s="2" t="s">
        <v>69</v>
      </c>
    </row>
    <row r="51" spans="1:7" x14ac:dyDescent="0.3">
      <c r="A51" s="9" t="s">
        <v>64</v>
      </c>
      <c r="B51" s="9" t="s">
        <v>177</v>
      </c>
      <c r="C51" s="9" t="s">
        <v>178</v>
      </c>
      <c r="D51" s="9" t="s">
        <v>181</v>
      </c>
      <c r="E51" s="9" t="s">
        <v>49</v>
      </c>
      <c r="F51" s="18">
        <v>242.161</v>
      </c>
      <c r="G51" s="2" t="s">
        <v>69</v>
      </c>
    </row>
    <row r="52" spans="1:7" x14ac:dyDescent="0.3">
      <c r="A52" s="9" t="s">
        <v>64</v>
      </c>
      <c r="B52" s="9" t="s">
        <v>177</v>
      </c>
      <c r="C52" s="9" t="s">
        <v>178</v>
      </c>
      <c r="D52" s="9" t="s">
        <v>182</v>
      </c>
      <c r="E52" s="9" t="s">
        <v>50</v>
      </c>
      <c r="F52" s="18">
        <v>494.77</v>
      </c>
      <c r="G52" s="2" t="s">
        <v>69</v>
      </c>
    </row>
    <row r="53" spans="1:7" x14ac:dyDescent="0.3">
      <c r="A53" s="9" t="s">
        <v>64</v>
      </c>
      <c r="B53" s="9" t="s">
        <v>177</v>
      </c>
      <c r="C53" s="9" t="s">
        <v>178</v>
      </c>
      <c r="D53" s="9" t="s">
        <v>183</v>
      </c>
      <c r="E53" s="9" t="s">
        <v>184</v>
      </c>
      <c r="F53" s="18">
        <v>686.69100000000003</v>
      </c>
      <c r="G53" s="2" t="s">
        <v>69</v>
      </c>
    </row>
    <row r="54" spans="1:7" x14ac:dyDescent="0.3">
      <c r="A54" s="9" t="s">
        <v>64</v>
      </c>
      <c r="B54" s="9" t="s">
        <v>185</v>
      </c>
      <c r="C54" s="9" t="s">
        <v>186</v>
      </c>
      <c r="D54" s="9" t="s">
        <v>187</v>
      </c>
      <c r="E54" s="9" t="s">
        <v>188</v>
      </c>
      <c r="F54" s="18">
        <v>1.831</v>
      </c>
      <c r="G54" s="2" t="s">
        <v>69</v>
      </c>
    </row>
    <row r="55" spans="1:7" x14ac:dyDescent="0.3">
      <c r="A55" s="9" t="s">
        <v>64</v>
      </c>
      <c r="B55" s="9" t="s">
        <v>185</v>
      </c>
      <c r="C55" s="9" t="s">
        <v>186</v>
      </c>
      <c r="D55" s="9" t="s">
        <v>189</v>
      </c>
      <c r="E55" s="9" t="s">
        <v>190</v>
      </c>
      <c r="F55" s="18">
        <v>70.658000000000001</v>
      </c>
      <c r="G55" s="2" t="s">
        <v>69</v>
      </c>
    </row>
    <row r="56" spans="1:7" x14ac:dyDescent="0.3">
      <c r="A56" s="9" t="s">
        <v>64</v>
      </c>
      <c r="B56" s="9" t="s">
        <v>185</v>
      </c>
      <c r="C56" s="9" t="s">
        <v>186</v>
      </c>
      <c r="D56" s="9" t="s">
        <v>191</v>
      </c>
      <c r="E56" s="9" t="s">
        <v>192</v>
      </c>
      <c r="F56" s="18">
        <v>2110.8850000000002</v>
      </c>
      <c r="G56" s="2" t="s">
        <v>69</v>
      </c>
    </row>
    <row r="57" spans="1:7" x14ac:dyDescent="0.3">
      <c r="A57" s="9" t="s">
        <v>64</v>
      </c>
      <c r="B57" s="9" t="s">
        <v>185</v>
      </c>
      <c r="C57" s="9" t="s">
        <v>186</v>
      </c>
      <c r="D57" s="9" t="s">
        <v>193</v>
      </c>
      <c r="E57" s="9" t="s">
        <v>194</v>
      </c>
      <c r="F57" s="18">
        <v>156.69900000000001</v>
      </c>
      <c r="G57" s="2" t="s">
        <v>69</v>
      </c>
    </row>
    <row r="58" spans="1:7" x14ac:dyDescent="0.3">
      <c r="A58" s="9" t="s">
        <v>64</v>
      </c>
      <c r="B58" s="9" t="s">
        <v>185</v>
      </c>
      <c r="C58" s="9" t="s">
        <v>186</v>
      </c>
      <c r="D58" s="9" t="s">
        <v>195</v>
      </c>
      <c r="E58" s="9" t="s">
        <v>196</v>
      </c>
      <c r="F58" s="18">
        <v>1587.8409999999999</v>
      </c>
      <c r="G58" s="2" t="s">
        <v>69</v>
      </c>
    </row>
    <row r="59" spans="1:7" x14ac:dyDescent="0.3">
      <c r="A59" s="9" t="s">
        <v>64</v>
      </c>
      <c r="B59" s="9" t="s">
        <v>185</v>
      </c>
      <c r="C59" s="9" t="s">
        <v>186</v>
      </c>
      <c r="D59" s="9" t="s">
        <v>197</v>
      </c>
      <c r="E59" s="9" t="s">
        <v>198</v>
      </c>
      <c r="F59" s="18">
        <v>176.42099999999999</v>
      </c>
      <c r="G59" s="2" t="s">
        <v>69</v>
      </c>
    </row>
    <row r="60" spans="1:7" x14ac:dyDescent="0.3">
      <c r="A60" s="9" t="s">
        <v>64</v>
      </c>
      <c r="B60" s="9" t="s">
        <v>185</v>
      </c>
      <c r="C60" s="9" t="s">
        <v>186</v>
      </c>
      <c r="D60" s="9" t="s">
        <v>199</v>
      </c>
      <c r="E60" s="9" t="s">
        <v>200</v>
      </c>
      <c r="F60" s="18">
        <v>1360.1479999999999</v>
      </c>
      <c r="G60" s="2" t="s">
        <v>69</v>
      </c>
    </row>
    <row r="61" spans="1:7" x14ac:dyDescent="0.3">
      <c r="A61" s="9" t="s">
        <v>64</v>
      </c>
      <c r="B61" s="9" t="s">
        <v>185</v>
      </c>
      <c r="C61" s="9" t="s">
        <v>186</v>
      </c>
      <c r="D61" s="9" t="s">
        <v>201</v>
      </c>
      <c r="E61" s="9" t="s">
        <v>202</v>
      </c>
      <c r="F61" s="18">
        <v>427.53399999999999</v>
      </c>
      <c r="G61" s="2" t="s">
        <v>69</v>
      </c>
    </row>
    <row r="62" spans="1:7" x14ac:dyDescent="0.3">
      <c r="A62" s="9" t="s">
        <v>64</v>
      </c>
      <c r="B62" s="9" t="s">
        <v>185</v>
      </c>
      <c r="C62" s="9" t="s">
        <v>186</v>
      </c>
      <c r="D62" s="9" t="s">
        <v>203</v>
      </c>
      <c r="E62" s="9" t="s">
        <v>204</v>
      </c>
      <c r="F62" s="18">
        <v>2.7229999999999999</v>
      </c>
      <c r="G62" s="2" t="s">
        <v>69</v>
      </c>
    </row>
    <row r="63" spans="1:7" x14ac:dyDescent="0.3">
      <c r="A63" s="9" t="s">
        <v>64</v>
      </c>
      <c r="B63" s="9" t="s">
        <v>185</v>
      </c>
      <c r="C63" s="9" t="s">
        <v>186</v>
      </c>
      <c r="D63" s="9" t="s">
        <v>205</v>
      </c>
      <c r="E63" s="9" t="s">
        <v>206</v>
      </c>
      <c r="F63" s="18">
        <v>1.35</v>
      </c>
      <c r="G63" s="2" t="s">
        <v>69</v>
      </c>
    </row>
    <row r="64" spans="1:7" x14ac:dyDescent="0.3">
      <c r="A64" s="9" t="s">
        <v>64</v>
      </c>
      <c r="B64" s="9" t="s">
        <v>185</v>
      </c>
      <c r="C64" s="9" t="s">
        <v>186</v>
      </c>
      <c r="D64" s="9" t="s">
        <v>207</v>
      </c>
      <c r="E64" s="9" t="s">
        <v>208</v>
      </c>
      <c r="F64" s="18">
        <v>2.5230000000000001</v>
      </c>
      <c r="G64" s="2" t="s">
        <v>69</v>
      </c>
    </row>
    <row r="65" spans="1:7" x14ac:dyDescent="0.3">
      <c r="A65" s="9" t="s">
        <v>64</v>
      </c>
      <c r="B65" s="9" t="s">
        <v>185</v>
      </c>
      <c r="C65" s="9" t="s">
        <v>186</v>
      </c>
      <c r="D65" s="9" t="s">
        <v>209</v>
      </c>
      <c r="E65" s="9" t="s">
        <v>210</v>
      </c>
      <c r="F65" s="18">
        <v>378.06900000000002</v>
      </c>
      <c r="G65" s="2" t="s">
        <v>69</v>
      </c>
    </row>
    <row r="66" spans="1:7" x14ac:dyDescent="0.3">
      <c r="A66" s="9" t="s">
        <v>64</v>
      </c>
      <c r="B66" s="9" t="s">
        <v>185</v>
      </c>
      <c r="C66" s="9" t="s">
        <v>186</v>
      </c>
      <c r="D66" s="9" t="s">
        <v>211</v>
      </c>
      <c r="E66" s="9" t="s">
        <v>212</v>
      </c>
      <c r="F66" s="18">
        <v>3812.172</v>
      </c>
      <c r="G66" s="2" t="s">
        <v>69</v>
      </c>
    </row>
    <row r="67" spans="1:7" x14ac:dyDescent="0.3">
      <c r="A67" s="9" t="s">
        <v>64</v>
      </c>
      <c r="B67" s="9" t="s">
        <v>213</v>
      </c>
      <c r="C67" s="9" t="s">
        <v>214</v>
      </c>
      <c r="D67" s="9" t="s">
        <v>215</v>
      </c>
      <c r="E67" s="9" t="s">
        <v>216</v>
      </c>
      <c r="F67" s="18">
        <v>272.83999999999997</v>
      </c>
      <c r="G67" s="2" t="s">
        <v>69</v>
      </c>
    </row>
    <row r="68" spans="1:7" x14ac:dyDescent="0.3">
      <c r="A68" s="9" t="s">
        <v>64</v>
      </c>
      <c r="B68" s="9" t="s">
        <v>217</v>
      </c>
      <c r="C68" s="9" t="s">
        <v>218</v>
      </c>
      <c r="D68" s="9" t="s">
        <v>219</v>
      </c>
      <c r="E68" s="9" t="s">
        <v>220</v>
      </c>
      <c r="F68" s="18">
        <v>1135.3530000000001</v>
      </c>
      <c r="G68" s="2" t="s">
        <v>69</v>
      </c>
    </row>
    <row r="69" spans="1:7" x14ac:dyDescent="0.3">
      <c r="A69" s="9" t="s">
        <v>64</v>
      </c>
      <c r="B69" s="9" t="s">
        <v>221</v>
      </c>
      <c r="C69" s="9" t="s">
        <v>222</v>
      </c>
      <c r="D69" s="9" t="s">
        <v>223</v>
      </c>
      <c r="E69" s="9" t="s">
        <v>224</v>
      </c>
      <c r="F69" s="18">
        <v>15625.005999999999</v>
      </c>
      <c r="G69" s="2" t="s">
        <v>69</v>
      </c>
    </row>
    <row r="70" spans="1:7" x14ac:dyDescent="0.3">
      <c r="A70" s="9" t="s">
        <v>64</v>
      </c>
      <c r="B70" s="9" t="s">
        <v>225</v>
      </c>
      <c r="C70" s="9" t="s">
        <v>226</v>
      </c>
      <c r="D70" s="9" t="s">
        <v>227</v>
      </c>
      <c r="E70" s="9" t="s">
        <v>228</v>
      </c>
      <c r="F70" s="18">
        <v>7295.2960000000003</v>
      </c>
      <c r="G70" s="2" t="s">
        <v>69</v>
      </c>
    </row>
    <row r="71" spans="1:7" x14ac:dyDescent="0.3">
      <c r="A71" s="9" t="s">
        <v>64</v>
      </c>
      <c r="B71" s="9" t="s">
        <v>229</v>
      </c>
      <c r="C71" s="9" t="s">
        <v>230</v>
      </c>
      <c r="D71" s="9" t="s">
        <v>231</v>
      </c>
      <c r="E71" s="9" t="s">
        <v>232</v>
      </c>
      <c r="F71" s="18">
        <v>124.517</v>
      </c>
      <c r="G71" s="2" t="s">
        <v>69</v>
      </c>
    </row>
    <row r="72" spans="1:7" x14ac:dyDescent="0.3">
      <c r="A72" s="9" t="s">
        <v>64</v>
      </c>
      <c r="B72" s="9" t="s">
        <v>229</v>
      </c>
      <c r="C72" s="9" t="s">
        <v>230</v>
      </c>
      <c r="D72" s="9" t="s">
        <v>233</v>
      </c>
      <c r="E72" s="9" t="s">
        <v>234</v>
      </c>
      <c r="F72" s="18">
        <v>510.43299999999999</v>
      </c>
      <c r="G72" s="2" t="s">
        <v>69</v>
      </c>
    </row>
    <row r="73" spans="1:7" x14ac:dyDescent="0.3">
      <c r="A73" s="9" t="s">
        <v>64</v>
      </c>
      <c r="B73" s="9" t="s">
        <v>229</v>
      </c>
      <c r="C73" s="9" t="s">
        <v>230</v>
      </c>
      <c r="D73" s="9" t="s">
        <v>235</v>
      </c>
      <c r="E73" s="9" t="s">
        <v>236</v>
      </c>
      <c r="F73" s="18">
        <v>432.46199999999999</v>
      </c>
      <c r="G73" s="2" t="s">
        <v>69</v>
      </c>
    </row>
    <row r="74" spans="1:7" x14ac:dyDescent="0.3">
      <c r="A74" s="9" t="s">
        <v>64</v>
      </c>
      <c r="B74" s="9" t="s">
        <v>229</v>
      </c>
      <c r="C74" s="9" t="s">
        <v>230</v>
      </c>
      <c r="D74" s="9" t="s">
        <v>237</v>
      </c>
      <c r="E74" s="9" t="s">
        <v>238</v>
      </c>
      <c r="F74" s="18">
        <v>1141.6479999999999</v>
      </c>
      <c r="G74" s="2" t="s">
        <v>69</v>
      </c>
    </row>
    <row r="75" spans="1:7" x14ac:dyDescent="0.3">
      <c r="A75" s="9" t="s">
        <v>64</v>
      </c>
      <c r="B75" s="9" t="s">
        <v>229</v>
      </c>
      <c r="C75" s="9" t="s">
        <v>230</v>
      </c>
      <c r="D75" s="9" t="s">
        <v>239</v>
      </c>
      <c r="E75" s="9" t="s">
        <v>240</v>
      </c>
      <c r="F75" s="18">
        <v>457.11700000000002</v>
      </c>
      <c r="G75" s="2" t="s">
        <v>69</v>
      </c>
    </row>
    <row r="76" spans="1:7" x14ac:dyDescent="0.3">
      <c r="A76" s="9" t="s">
        <v>64</v>
      </c>
      <c r="B76" s="9" t="s">
        <v>229</v>
      </c>
      <c r="C76" s="9" t="s">
        <v>230</v>
      </c>
      <c r="D76" s="9" t="s">
        <v>241</v>
      </c>
      <c r="E76" s="9" t="s">
        <v>242</v>
      </c>
      <c r="F76" s="18">
        <v>1768.298</v>
      </c>
      <c r="G76" s="2" t="s">
        <v>69</v>
      </c>
    </row>
    <row r="77" spans="1:7" x14ac:dyDescent="0.3">
      <c r="A77" s="9" t="s">
        <v>64</v>
      </c>
      <c r="B77" s="9" t="s">
        <v>229</v>
      </c>
      <c r="C77" s="9" t="s">
        <v>230</v>
      </c>
      <c r="D77" s="9" t="s">
        <v>243</v>
      </c>
      <c r="E77" s="9" t="s">
        <v>244</v>
      </c>
      <c r="F77" s="18">
        <v>842.21900000000005</v>
      </c>
      <c r="G77" s="2" t="s">
        <v>69</v>
      </c>
    </row>
    <row r="78" spans="1:7" x14ac:dyDescent="0.3">
      <c r="A78" s="9" t="s">
        <v>64</v>
      </c>
      <c r="B78" s="9" t="s">
        <v>229</v>
      </c>
      <c r="C78" s="9" t="s">
        <v>230</v>
      </c>
      <c r="D78" s="9" t="s">
        <v>245</v>
      </c>
      <c r="E78" s="9" t="s">
        <v>246</v>
      </c>
      <c r="F78" s="18">
        <v>2180.1030000000001</v>
      </c>
      <c r="G78" s="2" t="s">
        <v>69</v>
      </c>
    </row>
    <row r="79" spans="1:7" x14ac:dyDescent="0.3">
      <c r="A79" s="9" t="s">
        <v>64</v>
      </c>
      <c r="B79" s="9" t="s">
        <v>229</v>
      </c>
      <c r="C79" s="9" t="s">
        <v>230</v>
      </c>
      <c r="D79" s="9" t="s">
        <v>247</v>
      </c>
      <c r="E79" s="9" t="s">
        <v>248</v>
      </c>
      <c r="F79" s="18">
        <v>962.899</v>
      </c>
      <c r="G79" s="2" t="s">
        <v>69</v>
      </c>
    </row>
    <row r="80" spans="1:7" x14ac:dyDescent="0.3">
      <c r="A80" s="9" t="s">
        <v>64</v>
      </c>
      <c r="B80" s="9" t="s">
        <v>229</v>
      </c>
      <c r="C80" s="9" t="s">
        <v>230</v>
      </c>
      <c r="D80" s="9" t="s">
        <v>249</v>
      </c>
      <c r="E80" s="9" t="s">
        <v>250</v>
      </c>
      <c r="F80" s="18">
        <v>454.94499999999999</v>
      </c>
      <c r="G80" s="2" t="s">
        <v>69</v>
      </c>
    </row>
    <row r="81" spans="1:7" x14ac:dyDescent="0.3">
      <c r="A81" s="9" t="s">
        <v>64</v>
      </c>
      <c r="B81" s="9" t="s">
        <v>229</v>
      </c>
      <c r="C81" s="9" t="s">
        <v>230</v>
      </c>
      <c r="D81" s="9" t="s">
        <v>251</v>
      </c>
      <c r="E81" s="9" t="s">
        <v>252</v>
      </c>
      <c r="F81" s="18">
        <v>1413.11</v>
      </c>
      <c r="G81" s="2" t="s">
        <v>69</v>
      </c>
    </row>
    <row r="82" spans="1:7" x14ac:dyDescent="0.3">
      <c r="A82" s="9" t="s">
        <v>64</v>
      </c>
      <c r="B82" s="9" t="s">
        <v>229</v>
      </c>
      <c r="C82" s="9" t="s">
        <v>230</v>
      </c>
      <c r="D82" s="9" t="s">
        <v>253</v>
      </c>
      <c r="E82" s="9" t="s">
        <v>254</v>
      </c>
      <c r="F82" s="18">
        <v>939.63599999999997</v>
      </c>
      <c r="G82" s="2" t="s">
        <v>69</v>
      </c>
    </row>
    <row r="83" spans="1:7" x14ac:dyDescent="0.3">
      <c r="A83" s="9" t="s">
        <v>64</v>
      </c>
      <c r="B83" s="9" t="s">
        <v>229</v>
      </c>
      <c r="C83" s="9" t="s">
        <v>230</v>
      </c>
      <c r="D83" s="9" t="s">
        <v>255</v>
      </c>
      <c r="E83" s="9" t="s">
        <v>256</v>
      </c>
      <c r="F83" s="18">
        <v>607.774</v>
      </c>
      <c r="G83" s="2" t="s">
        <v>69</v>
      </c>
    </row>
    <row r="84" spans="1:7" x14ac:dyDescent="0.3">
      <c r="A84" s="9" t="s">
        <v>64</v>
      </c>
      <c r="B84" s="9" t="s">
        <v>229</v>
      </c>
      <c r="C84" s="9" t="s">
        <v>230</v>
      </c>
      <c r="D84" s="9" t="s">
        <v>257</v>
      </c>
      <c r="E84" s="9" t="s">
        <v>258</v>
      </c>
      <c r="F84" s="18">
        <v>468.64699999999999</v>
      </c>
      <c r="G84" s="2" t="s">
        <v>69</v>
      </c>
    </row>
    <row r="85" spans="1:7" x14ac:dyDescent="0.3">
      <c r="A85" s="9" t="s">
        <v>64</v>
      </c>
      <c r="B85" s="9" t="s">
        <v>229</v>
      </c>
      <c r="C85" s="9" t="s">
        <v>230</v>
      </c>
      <c r="D85" s="9" t="s">
        <v>259</v>
      </c>
      <c r="E85" s="9" t="s">
        <v>260</v>
      </c>
      <c r="F85" s="18">
        <v>353.92599999999999</v>
      </c>
      <c r="G85" s="2" t="s">
        <v>69</v>
      </c>
    </row>
    <row r="86" spans="1:7" x14ac:dyDescent="0.3">
      <c r="A86" s="9" t="s">
        <v>64</v>
      </c>
      <c r="B86" s="9" t="s">
        <v>229</v>
      </c>
      <c r="C86" s="9" t="s">
        <v>230</v>
      </c>
      <c r="D86" s="9" t="s">
        <v>261</v>
      </c>
      <c r="E86" s="9" t="s">
        <v>262</v>
      </c>
      <c r="F86" s="18">
        <v>2679.3380000000002</v>
      </c>
      <c r="G86" s="2" t="s">
        <v>69</v>
      </c>
    </row>
    <row r="87" spans="1:7" x14ac:dyDescent="0.3">
      <c r="A87" s="9" t="s">
        <v>64</v>
      </c>
      <c r="B87" s="9" t="s">
        <v>263</v>
      </c>
      <c r="C87" s="9" t="s">
        <v>264</v>
      </c>
      <c r="D87" s="9" t="s">
        <v>265</v>
      </c>
      <c r="E87" s="9" t="s">
        <v>266</v>
      </c>
      <c r="F87" s="18">
        <v>7214.8879999999999</v>
      </c>
      <c r="G87" s="2" t="s">
        <v>69</v>
      </c>
    </row>
    <row r="88" spans="1:7" x14ac:dyDescent="0.3">
      <c r="A88" s="9" t="s">
        <v>64</v>
      </c>
      <c r="B88" s="9" t="s">
        <v>267</v>
      </c>
      <c r="C88" s="9" t="s">
        <v>268</v>
      </c>
      <c r="D88" s="9" t="s">
        <v>269</v>
      </c>
      <c r="E88" s="9" t="s">
        <v>270</v>
      </c>
      <c r="F88" s="18">
        <v>1371.2739999999999</v>
      </c>
      <c r="G88" s="2" t="s">
        <v>69</v>
      </c>
    </row>
    <row r="89" spans="1:7" x14ac:dyDescent="0.3">
      <c r="A89" s="9" t="s">
        <v>64</v>
      </c>
      <c r="B89" s="9" t="s">
        <v>267</v>
      </c>
      <c r="C89" s="9" t="s">
        <v>268</v>
      </c>
      <c r="D89" s="9" t="s">
        <v>271</v>
      </c>
      <c r="E89" s="9" t="s">
        <v>272</v>
      </c>
      <c r="F89" s="18">
        <v>20.739000000000001</v>
      </c>
      <c r="G89" s="2" t="s">
        <v>69</v>
      </c>
    </row>
    <row r="90" spans="1:7" x14ac:dyDescent="0.3">
      <c r="A90" s="9" t="s">
        <v>64</v>
      </c>
      <c r="B90" s="9" t="s">
        <v>267</v>
      </c>
      <c r="C90" s="9" t="s">
        <v>268</v>
      </c>
      <c r="D90" s="9" t="s">
        <v>273</v>
      </c>
      <c r="E90" s="9" t="s">
        <v>82</v>
      </c>
      <c r="F90" s="18">
        <v>39.228999999999999</v>
      </c>
      <c r="G90" s="2" t="s">
        <v>69</v>
      </c>
    </row>
    <row r="91" spans="1:7" x14ac:dyDescent="0.3">
      <c r="A91" s="9" t="s">
        <v>64</v>
      </c>
      <c r="B91" s="9" t="s">
        <v>267</v>
      </c>
      <c r="C91" s="9" t="s">
        <v>268</v>
      </c>
      <c r="D91" s="9" t="s">
        <v>274</v>
      </c>
      <c r="E91" s="9" t="s">
        <v>275</v>
      </c>
      <c r="F91" s="18">
        <v>20.431000000000001</v>
      </c>
      <c r="G91" s="2" t="s">
        <v>69</v>
      </c>
    </row>
    <row r="92" spans="1:7" x14ac:dyDescent="0.3">
      <c r="A92" s="9" t="s">
        <v>64</v>
      </c>
      <c r="B92" s="9" t="s">
        <v>267</v>
      </c>
      <c r="C92" s="9" t="s">
        <v>268</v>
      </c>
      <c r="D92" s="9" t="s">
        <v>276</v>
      </c>
      <c r="E92" s="9" t="s">
        <v>277</v>
      </c>
      <c r="F92" s="18">
        <v>81.010999999999996</v>
      </c>
      <c r="G92" s="2" t="s">
        <v>69</v>
      </c>
    </row>
    <row r="93" spans="1:7" x14ac:dyDescent="0.3">
      <c r="A93" s="9" t="s">
        <v>64</v>
      </c>
      <c r="B93" s="9" t="s">
        <v>267</v>
      </c>
      <c r="C93" s="9" t="s">
        <v>268</v>
      </c>
      <c r="D93" s="9" t="s">
        <v>278</v>
      </c>
      <c r="E93" s="9" t="s">
        <v>279</v>
      </c>
      <c r="F93" s="18">
        <v>1.0309999999999999</v>
      </c>
      <c r="G93" s="2" t="s">
        <v>69</v>
      </c>
    </row>
    <row r="94" spans="1:7" x14ac:dyDescent="0.3">
      <c r="A94" s="9" t="s">
        <v>64</v>
      </c>
      <c r="B94" s="9" t="s">
        <v>280</v>
      </c>
      <c r="C94" s="9" t="s">
        <v>281</v>
      </c>
      <c r="D94" s="9" t="s">
        <v>282</v>
      </c>
      <c r="E94" s="9" t="s">
        <v>283</v>
      </c>
      <c r="F94" s="18">
        <v>75.442999999999998</v>
      </c>
      <c r="G94" s="2" t="s">
        <v>69</v>
      </c>
    </row>
    <row r="95" spans="1:7" x14ac:dyDescent="0.3">
      <c r="A95" s="9" t="s">
        <v>64</v>
      </c>
      <c r="B95" s="9" t="s">
        <v>284</v>
      </c>
      <c r="C95" s="9" t="s">
        <v>285</v>
      </c>
      <c r="D95" s="9" t="s">
        <v>286</v>
      </c>
      <c r="E95" s="9" t="s">
        <v>287</v>
      </c>
      <c r="F95" s="18">
        <v>161.00700000000001</v>
      </c>
      <c r="G95" s="2" t="s">
        <v>69</v>
      </c>
    </row>
    <row r="96" spans="1:7" x14ac:dyDescent="0.3">
      <c r="A96" s="9" t="s">
        <v>64</v>
      </c>
      <c r="B96" s="9" t="s">
        <v>288</v>
      </c>
      <c r="C96" s="9" t="s">
        <v>289</v>
      </c>
      <c r="D96" s="9" t="s">
        <v>290</v>
      </c>
      <c r="E96" s="9" t="s">
        <v>291</v>
      </c>
      <c r="F96" s="18">
        <v>150.86500000000001</v>
      </c>
      <c r="G96" s="2" t="s">
        <v>69</v>
      </c>
    </row>
    <row r="97" spans="1:7" x14ac:dyDescent="0.3">
      <c r="A97" s="9" t="s">
        <v>64</v>
      </c>
      <c r="B97" s="9" t="s">
        <v>288</v>
      </c>
      <c r="C97" s="9" t="s">
        <v>289</v>
      </c>
      <c r="D97" s="9" t="s">
        <v>292</v>
      </c>
      <c r="E97" s="9" t="s">
        <v>293</v>
      </c>
      <c r="F97" s="18">
        <v>3719.8820000000001</v>
      </c>
      <c r="G97" s="2" t="s">
        <v>69</v>
      </c>
    </row>
    <row r="98" spans="1:7" x14ac:dyDescent="0.3">
      <c r="A98" s="9" t="s">
        <v>64</v>
      </c>
      <c r="B98" s="9" t="s">
        <v>294</v>
      </c>
      <c r="C98" s="9" t="s">
        <v>295</v>
      </c>
      <c r="D98" s="9" t="s">
        <v>296</v>
      </c>
      <c r="E98" s="9" t="s">
        <v>297</v>
      </c>
      <c r="F98" s="18">
        <v>480.63900000000001</v>
      </c>
      <c r="G98" s="2" t="s">
        <v>69</v>
      </c>
    </row>
    <row r="99" spans="1:7" x14ac:dyDescent="0.3">
      <c r="A99" s="9" t="s">
        <v>64</v>
      </c>
      <c r="B99" s="9" t="s">
        <v>298</v>
      </c>
      <c r="C99" s="9" t="s">
        <v>299</v>
      </c>
      <c r="D99" s="9" t="s">
        <v>300</v>
      </c>
      <c r="E99" s="9" t="s">
        <v>301</v>
      </c>
      <c r="F99" s="18">
        <v>12.801</v>
      </c>
      <c r="G99" s="2" t="s">
        <v>69</v>
      </c>
    </row>
    <row r="100" spans="1:7" x14ac:dyDescent="0.3">
      <c r="A100" s="9" t="s">
        <v>64</v>
      </c>
      <c r="B100" s="9" t="s">
        <v>302</v>
      </c>
      <c r="C100" s="9" t="s">
        <v>303</v>
      </c>
      <c r="D100" s="9" t="s">
        <v>304</v>
      </c>
      <c r="E100" s="9" t="s">
        <v>305</v>
      </c>
      <c r="F100" s="18">
        <v>128.446</v>
      </c>
      <c r="G100" s="2" t="s">
        <v>69</v>
      </c>
    </row>
    <row r="101" spans="1:7" x14ac:dyDescent="0.3">
      <c r="A101" s="9" t="s">
        <v>64</v>
      </c>
      <c r="B101" s="9" t="s">
        <v>306</v>
      </c>
      <c r="C101" s="9" t="s">
        <v>307</v>
      </c>
      <c r="D101" s="9" t="s">
        <v>308</v>
      </c>
      <c r="E101" s="9" t="s">
        <v>309</v>
      </c>
      <c r="F101" s="18">
        <v>132</v>
      </c>
      <c r="G101" s="2" t="s">
        <v>69</v>
      </c>
    </row>
    <row r="102" spans="1:7" x14ac:dyDescent="0.3">
      <c r="A102" s="9" t="s">
        <v>64</v>
      </c>
      <c r="B102" s="9" t="s">
        <v>310</v>
      </c>
      <c r="C102" s="9" t="s">
        <v>311</v>
      </c>
      <c r="D102" s="9" t="s">
        <v>312</v>
      </c>
      <c r="E102" s="9" t="s">
        <v>313</v>
      </c>
      <c r="F102" s="18">
        <v>1314.105</v>
      </c>
      <c r="G102" s="2" t="s">
        <v>69</v>
      </c>
    </row>
    <row r="103" spans="1:7" x14ac:dyDescent="0.3">
      <c r="A103" s="9" t="s">
        <v>64</v>
      </c>
      <c r="B103" s="9" t="s">
        <v>310</v>
      </c>
      <c r="C103" s="9" t="s">
        <v>311</v>
      </c>
      <c r="D103" s="9" t="s">
        <v>314</v>
      </c>
      <c r="E103" s="9" t="s">
        <v>315</v>
      </c>
      <c r="F103" s="18">
        <v>102</v>
      </c>
      <c r="G103" s="2" t="s">
        <v>69</v>
      </c>
    </row>
    <row r="104" spans="1:7" x14ac:dyDescent="0.3">
      <c r="A104" s="9" t="s">
        <v>64</v>
      </c>
      <c r="B104" s="9" t="s">
        <v>316</v>
      </c>
      <c r="C104" s="9" t="s">
        <v>317</v>
      </c>
      <c r="D104" s="9" t="s">
        <v>318</v>
      </c>
      <c r="E104" s="9" t="s">
        <v>319</v>
      </c>
      <c r="F104" s="18">
        <v>2.85</v>
      </c>
      <c r="G104" s="2" t="s">
        <v>69</v>
      </c>
    </row>
    <row r="105" spans="1:7" x14ac:dyDescent="0.3">
      <c r="A105" s="9" t="s">
        <v>64</v>
      </c>
      <c r="B105" s="9" t="s">
        <v>320</v>
      </c>
      <c r="C105" s="9" t="s">
        <v>321</v>
      </c>
      <c r="D105" s="9" t="s">
        <v>322</v>
      </c>
      <c r="E105" s="9" t="s">
        <v>323</v>
      </c>
      <c r="F105" s="18">
        <v>846.56799999999998</v>
      </c>
      <c r="G105" s="2" t="s">
        <v>69</v>
      </c>
    </row>
    <row r="106" spans="1:7" x14ac:dyDescent="0.3">
      <c r="A106" s="9" t="s">
        <v>64</v>
      </c>
      <c r="B106" s="9" t="s">
        <v>324</v>
      </c>
      <c r="C106" s="9" t="s">
        <v>325</v>
      </c>
      <c r="D106" s="9" t="s">
        <v>326</v>
      </c>
      <c r="E106" s="9" t="s">
        <v>327</v>
      </c>
      <c r="F106" s="18">
        <v>42.915999999999997</v>
      </c>
      <c r="G106" s="2" t="s">
        <v>69</v>
      </c>
    </row>
    <row r="107" spans="1:7" x14ac:dyDescent="0.3">
      <c r="A107" s="9" t="s">
        <v>64</v>
      </c>
      <c r="B107" s="9" t="s">
        <v>328</v>
      </c>
      <c r="C107" s="9" t="s">
        <v>329</v>
      </c>
      <c r="D107" s="9" t="s">
        <v>330</v>
      </c>
      <c r="E107" s="9" t="s">
        <v>331</v>
      </c>
      <c r="F107" s="18">
        <v>52.401000000000003</v>
      </c>
      <c r="G107" s="2" t="s">
        <v>69</v>
      </c>
    </row>
    <row r="108" spans="1:7" x14ac:dyDescent="0.3">
      <c r="A108" s="9" t="s">
        <v>64</v>
      </c>
      <c r="B108" s="9" t="s">
        <v>332</v>
      </c>
      <c r="C108" s="9" t="s">
        <v>333</v>
      </c>
      <c r="D108" s="9" t="s">
        <v>334</v>
      </c>
      <c r="E108" s="9" t="s">
        <v>335</v>
      </c>
      <c r="F108" s="18">
        <v>2.8119999999999998</v>
      </c>
      <c r="G108" s="2" t="s">
        <v>69</v>
      </c>
    </row>
    <row r="109" spans="1:7" x14ac:dyDescent="0.3">
      <c r="A109" s="29" t="s">
        <v>336</v>
      </c>
      <c r="B109" s="29" t="s">
        <v>0</v>
      </c>
      <c r="C109" s="29" t="s">
        <v>0</v>
      </c>
      <c r="D109" s="29" t="s">
        <v>0</v>
      </c>
      <c r="E109" s="29" t="s">
        <v>0</v>
      </c>
      <c r="F109" s="30">
        <v>81311.455000000002</v>
      </c>
    </row>
    <row r="110" spans="1:7" x14ac:dyDescent="0.3">
      <c r="A110" s="25" t="s">
        <v>337</v>
      </c>
      <c r="B110" s="25" t="s">
        <v>0</v>
      </c>
      <c r="C110" s="25" t="s">
        <v>0</v>
      </c>
      <c r="D110" s="25" t="s">
        <v>0</v>
      </c>
      <c r="E110" s="25" t="s">
        <v>0</v>
      </c>
      <c r="F110" s="26"/>
    </row>
    <row r="111" spans="1:7" x14ac:dyDescent="0.3">
      <c r="A111" s="9" t="s">
        <v>337</v>
      </c>
      <c r="B111" s="9" t="s">
        <v>151</v>
      </c>
      <c r="C111" s="9" t="s">
        <v>152</v>
      </c>
      <c r="D111" s="9" t="s">
        <v>163</v>
      </c>
      <c r="E111" s="9" t="s">
        <v>164</v>
      </c>
      <c r="F111" s="18">
        <v>11250</v>
      </c>
      <c r="G111" s="2" t="s">
        <v>69</v>
      </c>
    </row>
    <row r="112" spans="1:7" x14ac:dyDescent="0.3">
      <c r="A112" s="9" t="s">
        <v>337</v>
      </c>
      <c r="B112" s="9" t="s">
        <v>221</v>
      </c>
      <c r="C112" s="9" t="s">
        <v>222</v>
      </c>
      <c r="D112" s="9" t="s">
        <v>223</v>
      </c>
      <c r="E112" s="9" t="s">
        <v>224</v>
      </c>
      <c r="F112" s="18">
        <v>30496.436000000002</v>
      </c>
      <c r="G112" s="2" t="s">
        <v>69</v>
      </c>
    </row>
    <row r="113" spans="1:7" x14ac:dyDescent="0.3">
      <c r="A113" s="29" t="s">
        <v>338</v>
      </c>
      <c r="B113" s="29" t="s">
        <v>0</v>
      </c>
      <c r="C113" s="29" t="s">
        <v>0</v>
      </c>
      <c r="D113" s="29" t="s">
        <v>0</v>
      </c>
      <c r="E113" s="29" t="s">
        <v>0</v>
      </c>
      <c r="F113" s="30">
        <v>41746.436000000002</v>
      </c>
    </row>
    <row r="114" spans="1:7" x14ac:dyDescent="0.3">
      <c r="A114" s="25" t="s">
        <v>339</v>
      </c>
      <c r="B114" s="25" t="s">
        <v>0</v>
      </c>
      <c r="C114" s="25" t="s">
        <v>0</v>
      </c>
      <c r="D114" s="25" t="s">
        <v>0</v>
      </c>
      <c r="E114" s="25" t="s">
        <v>0</v>
      </c>
      <c r="F114" s="26"/>
    </row>
    <row r="115" spans="1:7" x14ac:dyDescent="0.3">
      <c r="A115" s="9" t="s">
        <v>339</v>
      </c>
      <c r="B115" s="9" t="s">
        <v>65</v>
      </c>
      <c r="C115" s="9" t="s">
        <v>66</v>
      </c>
      <c r="D115" s="9" t="s">
        <v>67</v>
      </c>
      <c r="E115" s="9" t="s">
        <v>68</v>
      </c>
      <c r="F115" s="18">
        <v>3421.6759999999999</v>
      </c>
      <c r="G115" s="2" t="s">
        <v>69</v>
      </c>
    </row>
    <row r="116" spans="1:7" x14ac:dyDescent="0.3">
      <c r="A116" s="9" t="s">
        <v>339</v>
      </c>
      <c r="B116" s="9" t="s">
        <v>65</v>
      </c>
      <c r="C116" s="9" t="s">
        <v>66</v>
      </c>
      <c r="D116" s="9" t="s">
        <v>70</v>
      </c>
      <c r="E116" s="9" t="s">
        <v>71</v>
      </c>
      <c r="F116" s="18">
        <v>4.2610000000000001</v>
      </c>
      <c r="G116" s="2" t="s">
        <v>69</v>
      </c>
    </row>
    <row r="117" spans="1:7" x14ac:dyDescent="0.3">
      <c r="A117" s="9" t="s">
        <v>339</v>
      </c>
      <c r="B117" s="9" t="s">
        <v>65</v>
      </c>
      <c r="C117" s="9" t="s">
        <v>66</v>
      </c>
      <c r="D117" s="9" t="s">
        <v>73</v>
      </c>
      <c r="E117" s="9" t="s">
        <v>74</v>
      </c>
      <c r="F117" s="18">
        <v>81.617999999999995</v>
      </c>
      <c r="G117" s="2" t="s">
        <v>69</v>
      </c>
    </row>
    <row r="118" spans="1:7" x14ac:dyDescent="0.3">
      <c r="A118" s="9" t="s">
        <v>339</v>
      </c>
      <c r="B118" s="9" t="s">
        <v>65</v>
      </c>
      <c r="C118" s="9" t="s">
        <v>66</v>
      </c>
      <c r="D118" s="9" t="s">
        <v>75</v>
      </c>
      <c r="E118" s="9" t="s">
        <v>76</v>
      </c>
      <c r="F118" s="18">
        <v>401.72800000000001</v>
      </c>
      <c r="G118" s="2" t="s">
        <v>69</v>
      </c>
    </row>
    <row r="119" spans="1:7" x14ac:dyDescent="0.3">
      <c r="A119" s="9" t="s">
        <v>339</v>
      </c>
      <c r="B119" s="9" t="s">
        <v>65</v>
      </c>
      <c r="C119" s="9" t="s">
        <v>66</v>
      </c>
      <c r="D119" s="9" t="s">
        <v>340</v>
      </c>
      <c r="E119" s="9" t="s">
        <v>341</v>
      </c>
      <c r="F119" s="18">
        <v>30.957999999999998</v>
      </c>
      <c r="G119" s="2" t="s">
        <v>69</v>
      </c>
    </row>
    <row r="120" spans="1:7" x14ac:dyDescent="0.3">
      <c r="A120" s="9" t="s">
        <v>339</v>
      </c>
      <c r="B120" s="9" t="s">
        <v>65</v>
      </c>
      <c r="C120" s="9" t="s">
        <v>66</v>
      </c>
      <c r="D120" s="9" t="s">
        <v>81</v>
      </c>
      <c r="E120" s="9" t="s">
        <v>82</v>
      </c>
      <c r="F120" s="18">
        <v>47.523000000000003</v>
      </c>
      <c r="G120" s="2" t="s">
        <v>69</v>
      </c>
    </row>
    <row r="121" spans="1:7" x14ac:dyDescent="0.3">
      <c r="A121" s="9" t="s">
        <v>339</v>
      </c>
      <c r="B121" s="9" t="s">
        <v>65</v>
      </c>
      <c r="C121" s="9" t="s">
        <v>66</v>
      </c>
      <c r="D121" s="9" t="s">
        <v>342</v>
      </c>
      <c r="E121" s="9" t="s">
        <v>343</v>
      </c>
      <c r="F121" s="18">
        <v>302.12799999999999</v>
      </c>
      <c r="G121" s="2" t="s">
        <v>69</v>
      </c>
    </row>
    <row r="122" spans="1:7" x14ac:dyDescent="0.3">
      <c r="A122" s="9" t="s">
        <v>339</v>
      </c>
      <c r="B122" s="9" t="s">
        <v>65</v>
      </c>
      <c r="C122" s="9" t="s">
        <v>66</v>
      </c>
      <c r="D122" s="9" t="s">
        <v>87</v>
      </c>
      <c r="E122" s="9" t="s">
        <v>88</v>
      </c>
      <c r="F122" s="18">
        <v>28.097000000000001</v>
      </c>
      <c r="G122" s="2" t="s">
        <v>69</v>
      </c>
    </row>
    <row r="123" spans="1:7" x14ac:dyDescent="0.3">
      <c r="A123" s="9" t="s">
        <v>339</v>
      </c>
      <c r="B123" s="9" t="s">
        <v>89</v>
      </c>
      <c r="C123" s="9" t="s">
        <v>90</v>
      </c>
      <c r="D123" s="9" t="s">
        <v>344</v>
      </c>
      <c r="E123" s="9" t="s">
        <v>345</v>
      </c>
      <c r="F123" s="18">
        <v>275.85300000000001</v>
      </c>
      <c r="G123" s="2" t="s">
        <v>69</v>
      </c>
    </row>
    <row r="124" spans="1:7" x14ac:dyDescent="0.3">
      <c r="A124" s="9" t="s">
        <v>339</v>
      </c>
      <c r="B124" s="9" t="s">
        <v>89</v>
      </c>
      <c r="C124" s="9" t="s">
        <v>90</v>
      </c>
      <c r="D124" s="9" t="s">
        <v>346</v>
      </c>
      <c r="E124" s="9" t="s">
        <v>347</v>
      </c>
      <c r="F124" s="18">
        <v>948.46900000000005</v>
      </c>
      <c r="G124" s="2" t="s">
        <v>69</v>
      </c>
    </row>
    <row r="125" spans="1:7" x14ac:dyDescent="0.3">
      <c r="A125" s="9" t="s">
        <v>339</v>
      </c>
      <c r="B125" s="9" t="s">
        <v>89</v>
      </c>
      <c r="C125" s="9" t="s">
        <v>90</v>
      </c>
      <c r="D125" s="9" t="s">
        <v>93</v>
      </c>
      <c r="E125" s="9" t="s">
        <v>94</v>
      </c>
      <c r="F125" s="18">
        <v>1545.7819999999999</v>
      </c>
      <c r="G125" s="2" t="s">
        <v>69</v>
      </c>
    </row>
    <row r="126" spans="1:7" x14ac:dyDescent="0.3">
      <c r="A126" s="9" t="s">
        <v>339</v>
      </c>
      <c r="B126" s="9" t="s">
        <v>89</v>
      </c>
      <c r="C126" s="9" t="s">
        <v>90</v>
      </c>
      <c r="D126" s="9" t="s">
        <v>96</v>
      </c>
      <c r="E126" s="9" t="s">
        <v>97</v>
      </c>
      <c r="F126" s="18">
        <v>92.316999999999993</v>
      </c>
      <c r="G126" s="2" t="s">
        <v>69</v>
      </c>
    </row>
    <row r="127" spans="1:7" x14ac:dyDescent="0.3">
      <c r="A127" s="9" t="s">
        <v>339</v>
      </c>
      <c r="B127" s="9" t="s">
        <v>89</v>
      </c>
      <c r="C127" s="9" t="s">
        <v>90</v>
      </c>
      <c r="D127" s="9" t="s">
        <v>99</v>
      </c>
      <c r="E127" s="9" t="s">
        <v>71</v>
      </c>
      <c r="F127" s="18">
        <v>2618.0920000000001</v>
      </c>
      <c r="G127" s="2" t="s">
        <v>69</v>
      </c>
    </row>
    <row r="128" spans="1:7" x14ac:dyDescent="0.3">
      <c r="A128" s="9" t="s">
        <v>339</v>
      </c>
      <c r="B128" s="9" t="s">
        <v>89</v>
      </c>
      <c r="C128" s="9" t="s">
        <v>90</v>
      </c>
      <c r="D128" s="9" t="s">
        <v>100</v>
      </c>
      <c r="E128" s="9" t="s">
        <v>101</v>
      </c>
      <c r="F128" s="18">
        <v>191.21199999999999</v>
      </c>
      <c r="G128" s="2" t="s">
        <v>69</v>
      </c>
    </row>
    <row r="129" spans="1:7" x14ac:dyDescent="0.3">
      <c r="A129" s="9" t="s">
        <v>339</v>
      </c>
      <c r="B129" s="9" t="s">
        <v>89</v>
      </c>
      <c r="C129" s="9" t="s">
        <v>90</v>
      </c>
      <c r="D129" s="9" t="s">
        <v>102</v>
      </c>
      <c r="E129" s="9" t="s">
        <v>103</v>
      </c>
      <c r="F129" s="18">
        <v>198.27500000000001</v>
      </c>
      <c r="G129" s="2" t="s">
        <v>69</v>
      </c>
    </row>
    <row r="130" spans="1:7" x14ac:dyDescent="0.3">
      <c r="A130" s="9" t="s">
        <v>339</v>
      </c>
      <c r="B130" s="9" t="s">
        <v>89</v>
      </c>
      <c r="C130" s="9" t="s">
        <v>90</v>
      </c>
      <c r="D130" s="9" t="s">
        <v>105</v>
      </c>
      <c r="E130" s="9" t="s">
        <v>106</v>
      </c>
      <c r="F130" s="18">
        <v>218.084</v>
      </c>
      <c r="G130" s="2" t="s">
        <v>69</v>
      </c>
    </row>
    <row r="131" spans="1:7" x14ac:dyDescent="0.3">
      <c r="A131" s="9" t="s">
        <v>339</v>
      </c>
      <c r="B131" s="9" t="s">
        <v>89</v>
      </c>
      <c r="C131" s="9" t="s">
        <v>90</v>
      </c>
      <c r="D131" s="9" t="s">
        <v>117</v>
      </c>
      <c r="E131" s="9" t="s">
        <v>118</v>
      </c>
      <c r="F131" s="18">
        <v>1671.7670000000001</v>
      </c>
      <c r="G131" s="2" t="s">
        <v>69</v>
      </c>
    </row>
    <row r="132" spans="1:7" x14ac:dyDescent="0.3">
      <c r="A132" s="9" t="s">
        <v>339</v>
      </c>
      <c r="B132" s="9" t="s">
        <v>89</v>
      </c>
      <c r="C132" s="9" t="s">
        <v>90</v>
      </c>
      <c r="D132" s="9" t="s">
        <v>119</v>
      </c>
      <c r="E132" s="9" t="s">
        <v>120</v>
      </c>
      <c r="F132" s="18">
        <v>7617.0360000000001</v>
      </c>
      <c r="G132" s="2" t="s">
        <v>69</v>
      </c>
    </row>
    <row r="133" spans="1:7" x14ac:dyDescent="0.3">
      <c r="A133" s="9" t="s">
        <v>339</v>
      </c>
      <c r="B133" s="9" t="s">
        <v>89</v>
      </c>
      <c r="C133" s="9" t="s">
        <v>90</v>
      </c>
      <c r="D133" s="9" t="s">
        <v>121</v>
      </c>
      <c r="E133" s="9" t="s">
        <v>122</v>
      </c>
      <c r="F133" s="18">
        <v>2080.5630000000001</v>
      </c>
      <c r="G133" s="2" t="s">
        <v>69</v>
      </c>
    </row>
    <row r="134" spans="1:7" x14ac:dyDescent="0.3">
      <c r="A134" s="9" t="s">
        <v>339</v>
      </c>
      <c r="B134" s="9" t="s">
        <v>89</v>
      </c>
      <c r="C134" s="9" t="s">
        <v>90</v>
      </c>
      <c r="D134" s="9" t="s">
        <v>123</v>
      </c>
      <c r="E134" s="9" t="s">
        <v>124</v>
      </c>
      <c r="F134" s="18">
        <v>2309.8710000000001</v>
      </c>
      <c r="G134" s="2" t="s">
        <v>69</v>
      </c>
    </row>
    <row r="135" spans="1:7" x14ac:dyDescent="0.3">
      <c r="A135" s="9" t="s">
        <v>339</v>
      </c>
      <c r="B135" s="9" t="s">
        <v>89</v>
      </c>
      <c r="C135" s="9" t="s">
        <v>90</v>
      </c>
      <c r="D135" s="9" t="s">
        <v>125</v>
      </c>
      <c r="E135" s="9" t="s">
        <v>126</v>
      </c>
      <c r="F135" s="18">
        <v>5.702</v>
      </c>
      <c r="G135" s="2" t="s">
        <v>69</v>
      </c>
    </row>
    <row r="136" spans="1:7" x14ac:dyDescent="0.3">
      <c r="A136" s="9" t="s">
        <v>339</v>
      </c>
      <c r="B136" s="9" t="s">
        <v>89</v>
      </c>
      <c r="C136" s="9" t="s">
        <v>90</v>
      </c>
      <c r="D136" s="9" t="s">
        <v>127</v>
      </c>
      <c r="E136" s="9" t="s">
        <v>128</v>
      </c>
      <c r="F136" s="18">
        <v>1269.75</v>
      </c>
      <c r="G136" s="2" t="s">
        <v>69</v>
      </c>
    </row>
    <row r="137" spans="1:7" x14ac:dyDescent="0.3">
      <c r="A137" s="9" t="s">
        <v>339</v>
      </c>
      <c r="B137" s="9" t="s">
        <v>89</v>
      </c>
      <c r="C137" s="9" t="s">
        <v>90</v>
      </c>
      <c r="D137" s="9" t="s">
        <v>129</v>
      </c>
      <c r="E137" s="9" t="s">
        <v>130</v>
      </c>
      <c r="F137" s="18">
        <v>3316.527</v>
      </c>
      <c r="G137" s="2" t="s">
        <v>69</v>
      </c>
    </row>
    <row r="138" spans="1:7" x14ac:dyDescent="0.3">
      <c r="A138" s="9" t="s">
        <v>339</v>
      </c>
      <c r="B138" s="9" t="s">
        <v>89</v>
      </c>
      <c r="C138" s="9" t="s">
        <v>90</v>
      </c>
      <c r="D138" s="9" t="s">
        <v>131</v>
      </c>
      <c r="E138" s="9" t="s">
        <v>132</v>
      </c>
      <c r="F138" s="18">
        <v>130.124</v>
      </c>
      <c r="G138" s="2" t="s">
        <v>69</v>
      </c>
    </row>
    <row r="139" spans="1:7" x14ac:dyDescent="0.3">
      <c r="A139" s="9" t="s">
        <v>339</v>
      </c>
      <c r="B139" s="9" t="s">
        <v>89</v>
      </c>
      <c r="C139" s="9" t="s">
        <v>90</v>
      </c>
      <c r="D139" s="9" t="s">
        <v>133</v>
      </c>
      <c r="E139" s="9" t="s">
        <v>134</v>
      </c>
      <c r="F139" s="18">
        <v>466.22</v>
      </c>
      <c r="G139" s="2" t="s">
        <v>69</v>
      </c>
    </row>
    <row r="140" spans="1:7" x14ac:dyDescent="0.3">
      <c r="A140" s="9" t="s">
        <v>339</v>
      </c>
      <c r="B140" s="9" t="s">
        <v>89</v>
      </c>
      <c r="C140" s="9" t="s">
        <v>90</v>
      </c>
      <c r="D140" s="9" t="s">
        <v>348</v>
      </c>
      <c r="E140" s="9" t="s">
        <v>349</v>
      </c>
      <c r="F140" s="18">
        <v>93.244</v>
      </c>
      <c r="G140" s="2" t="s">
        <v>69</v>
      </c>
    </row>
    <row r="141" spans="1:7" x14ac:dyDescent="0.3">
      <c r="A141" s="9" t="s">
        <v>339</v>
      </c>
      <c r="B141" s="9" t="s">
        <v>89</v>
      </c>
      <c r="C141" s="9" t="s">
        <v>90</v>
      </c>
      <c r="D141" s="9" t="s">
        <v>350</v>
      </c>
      <c r="E141" s="9" t="s">
        <v>351</v>
      </c>
      <c r="F141" s="18">
        <v>588.86900000000003</v>
      </c>
      <c r="G141" s="2" t="s">
        <v>69</v>
      </c>
    </row>
    <row r="142" spans="1:7" x14ac:dyDescent="0.3">
      <c r="A142" s="9" t="s">
        <v>339</v>
      </c>
      <c r="B142" s="9" t="s">
        <v>89</v>
      </c>
      <c r="C142" s="9" t="s">
        <v>90</v>
      </c>
      <c r="D142" s="9" t="s">
        <v>352</v>
      </c>
      <c r="E142" s="9" t="s">
        <v>88</v>
      </c>
      <c r="F142" s="18">
        <v>40.799999999999997</v>
      </c>
      <c r="G142" s="2" t="s">
        <v>69</v>
      </c>
    </row>
    <row r="143" spans="1:7" x14ac:dyDescent="0.3">
      <c r="A143" s="9" t="s">
        <v>339</v>
      </c>
      <c r="B143" s="9" t="s">
        <v>89</v>
      </c>
      <c r="C143" s="9" t="s">
        <v>90</v>
      </c>
      <c r="D143" s="9" t="s">
        <v>135</v>
      </c>
      <c r="E143" s="9" t="s">
        <v>136</v>
      </c>
      <c r="F143" s="18">
        <v>355.322</v>
      </c>
      <c r="G143" s="2" t="s">
        <v>69</v>
      </c>
    </row>
    <row r="144" spans="1:7" x14ac:dyDescent="0.3">
      <c r="A144" s="9" t="s">
        <v>339</v>
      </c>
      <c r="B144" s="9" t="s">
        <v>89</v>
      </c>
      <c r="C144" s="9" t="s">
        <v>90</v>
      </c>
      <c r="D144" s="9" t="s">
        <v>353</v>
      </c>
      <c r="E144" s="9" t="s">
        <v>354</v>
      </c>
      <c r="F144" s="18">
        <v>186.488</v>
      </c>
      <c r="G144" s="2" t="s">
        <v>69</v>
      </c>
    </row>
    <row r="145" spans="1:7" x14ac:dyDescent="0.3">
      <c r="A145" s="9" t="s">
        <v>339</v>
      </c>
      <c r="B145" s="9" t="s">
        <v>89</v>
      </c>
      <c r="C145" s="9" t="s">
        <v>90</v>
      </c>
      <c r="D145" s="9" t="s">
        <v>137</v>
      </c>
      <c r="E145" s="9" t="s">
        <v>138</v>
      </c>
      <c r="F145" s="18">
        <v>186.488</v>
      </c>
      <c r="G145" s="2" t="s">
        <v>69</v>
      </c>
    </row>
    <row r="146" spans="1:7" x14ac:dyDescent="0.3">
      <c r="A146" s="9" t="s">
        <v>339</v>
      </c>
      <c r="B146" s="9" t="s">
        <v>89</v>
      </c>
      <c r="C146" s="9" t="s">
        <v>90</v>
      </c>
      <c r="D146" s="9" t="s">
        <v>139</v>
      </c>
      <c r="E146" s="9" t="s">
        <v>140</v>
      </c>
      <c r="F146" s="18">
        <v>5054.7460000000001</v>
      </c>
      <c r="G146" s="2" t="s">
        <v>69</v>
      </c>
    </row>
    <row r="147" spans="1:7" x14ac:dyDescent="0.3">
      <c r="A147" s="9" t="s">
        <v>339</v>
      </c>
      <c r="B147" s="9" t="s">
        <v>89</v>
      </c>
      <c r="C147" s="9" t="s">
        <v>90</v>
      </c>
      <c r="D147" s="9" t="s">
        <v>355</v>
      </c>
      <c r="E147" s="9" t="s">
        <v>356</v>
      </c>
      <c r="F147" s="18">
        <v>66.647000000000006</v>
      </c>
      <c r="G147" s="2" t="s">
        <v>69</v>
      </c>
    </row>
    <row r="148" spans="1:7" x14ac:dyDescent="0.3">
      <c r="A148" s="9" t="s">
        <v>339</v>
      </c>
      <c r="B148" s="9" t="s">
        <v>89</v>
      </c>
      <c r="C148" s="9" t="s">
        <v>90</v>
      </c>
      <c r="D148" s="9" t="s">
        <v>141</v>
      </c>
      <c r="E148" s="9" t="s">
        <v>142</v>
      </c>
      <c r="F148" s="18">
        <v>942.01099999999997</v>
      </c>
      <c r="G148" s="2" t="s">
        <v>69</v>
      </c>
    </row>
    <row r="149" spans="1:7" x14ac:dyDescent="0.3">
      <c r="A149" s="9" t="s">
        <v>339</v>
      </c>
      <c r="B149" s="9" t="s">
        <v>143</v>
      </c>
      <c r="C149" s="9" t="s">
        <v>144</v>
      </c>
      <c r="D149" s="9" t="s">
        <v>145</v>
      </c>
      <c r="E149" s="9" t="s">
        <v>146</v>
      </c>
      <c r="F149" s="18">
        <v>196.97800000000001</v>
      </c>
      <c r="G149" s="2" t="s">
        <v>69</v>
      </c>
    </row>
    <row r="150" spans="1:7" x14ac:dyDescent="0.3">
      <c r="A150" s="9" t="s">
        <v>339</v>
      </c>
      <c r="B150" s="9" t="s">
        <v>147</v>
      </c>
      <c r="C150" s="9" t="s">
        <v>148</v>
      </c>
      <c r="D150" s="9" t="s">
        <v>149</v>
      </c>
      <c r="E150" s="9" t="s">
        <v>150</v>
      </c>
      <c r="F150" s="18">
        <v>-6185.0889999999999</v>
      </c>
      <c r="G150" s="2" t="s">
        <v>69</v>
      </c>
    </row>
    <row r="151" spans="1:7" x14ac:dyDescent="0.3">
      <c r="A151" s="9" t="s">
        <v>339</v>
      </c>
      <c r="B151" s="9" t="s">
        <v>151</v>
      </c>
      <c r="C151" s="9" t="s">
        <v>152</v>
      </c>
      <c r="D151" s="9" t="s">
        <v>357</v>
      </c>
      <c r="E151" s="9" t="s">
        <v>358</v>
      </c>
      <c r="F151" s="18">
        <v>128.36199999999999</v>
      </c>
      <c r="G151" s="2" t="s">
        <v>69</v>
      </c>
    </row>
    <row r="152" spans="1:7" x14ac:dyDescent="0.3">
      <c r="A152" s="9" t="s">
        <v>339</v>
      </c>
      <c r="B152" s="9" t="s">
        <v>151</v>
      </c>
      <c r="C152" s="9" t="s">
        <v>152</v>
      </c>
      <c r="D152" s="9" t="s">
        <v>153</v>
      </c>
      <c r="E152" s="9" t="s">
        <v>154</v>
      </c>
      <c r="F152" s="18">
        <v>572.13099999999997</v>
      </c>
      <c r="G152" s="2" t="s">
        <v>69</v>
      </c>
    </row>
    <row r="153" spans="1:7" x14ac:dyDescent="0.3">
      <c r="A153" s="9" t="s">
        <v>339</v>
      </c>
      <c r="B153" s="9" t="s">
        <v>151</v>
      </c>
      <c r="C153" s="9" t="s">
        <v>152</v>
      </c>
      <c r="D153" s="9" t="s">
        <v>155</v>
      </c>
      <c r="E153" s="9" t="s">
        <v>156</v>
      </c>
      <c r="F153" s="18">
        <v>228.53200000000001</v>
      </c>
      <c r="G153" s="2" t="s">
        <v>69</v>
      </c>
    </row>
    <row r="154" spans="1:7" x14ac:dyDescent="0.3">
      <c r="A154" s="9" t="s">
        <v>339</v>
      </c>
      <c r="B154" s="9" t="s">
        <v>151</v>
      </c>
      <c r="C154" s="9" t="s">
        <v>152</v>
      </c>
      <c r="D154" s="9" t="s">
        <v>359</v>
      </c>
      <c r="E154" s="9" t="s">
        <v>360</v>
      </c>
      <c r="F154" s="18">
        <v>3</v>
      </c>
      <c r="G154" s="2" t="s">
        <v>69</v>
      </c>
    </row>
    <row r="155" spans="1:7" x14ac:dyDescent="0.3">
      <c r="A155" s="9" t="s">
        <v>339</v>
      </c>
      <c r="B155" s="9" t="s">
        <v>151</v>
      </c>
      <c r="C155" s="9" t="s">
        <v>152</v>
      </c>
      <c r="D155" s="9" t="s">
        <v>157</v>
      </c>
      <c r="E155" s="9" t="s">
        <v>158</v>
      </c>
      <c r="F155" s="18">
        <v>4481.7309999999998</v>
      </c>
      <c r="G155" s="2" t="s">
        <v>69</v>
      </c>
    </row>
    <row r="156" spans="1:7" x14ac:dyDescent="0.3">
      <c r="A156" s="9" t="s">
        <v>339</v>
      </c>
      <c r="B156" s="9" t="s">
        <v>151</v>
      </c>
      <c r="C156" s="9" t="s">
        <v>152</v>
      </c>
      <c r="D156" s="9" t="s">
        <v>361</v>
      </c>
      <c r="E156" s="9" t="s">
        <v>362</v>
      </c>
      <c r="F156" s="18">
        <v>84.665999999999997</v>
      </c>
      <c r="G156" s="2" t="s">
        <v>69</v>
      </c>
    </row>
    <row r="157" spans="1:7" x14ac:dyDescent="0.3">
      <c r="A157" s="9" t="s">
        <v>339</v>
      </c>
      <c r="B157" s="9" t="s">
        <v>151</v>
      </c>
      <c r="C157" s="9" t="s">
        <v>152</v>
      </c>
      <c r="D157" s="9" t="s">
        <v>159</v>
      </c>
      <c r="E157" s="9" t="s">
        <v>160</v>
      </c>
      <c r="F157" s="18">
        <v>830.99</v>
      </c>
      <c r="G157" s="2" t="s">
        <v>69</v>
      </c>
    </row>
    <row r="158" spans="1:7" x14ac:dyDescent="0.3">
      <c r="A158" s="9" t="s">
        <v>339</v>
      </c>
      <c r="B158" s="9" t="s">
        <v>151</v>
      </c>
      <c r="C158" s="9" t="s">
        <v>152</v>
      </c>
      <c r="D158" s="9" t="s">
        <v>363</v>
      </c>
      <c r="E158" s="9" t="s">
        <v>364</v>
      </c>
      <c r="F158" s="18">
        <v>11.2</v>
      </c>
      <c r="G158" s="2" t="s">
        <v>69</v>
      </c>
    </row>
    <row r="159" spans="1:7" x14ac:dyDescent="0.3">
      <c r="A159" s="9" t="s">
        <v>339</v>
      </c>
      <c r="B159" s="9" t="s">
        <v>151</v>
      </c>
      <c r="C159" s="9" t="s">
        <v>152</v>
      </c>
      <c r="D159" s="9" t="s">
        <v>161</v>
      </c>
      <c r="E159" s="9" t="s">
        <v>162</v>
      </c>
      <c r="F159" s="18">
        <v>684.81299999999999</v>
      </c>
      <c r="G159" s="2" t="s">
        <v>69</v>
      </c>
    </row>
    <row r="160" spans="1:7" x14ac:dyDescent="0.3">
      <c r="A160" s="9" t="s">
        <v>339</v>
      </c>
      <c r="B160" s="9" t="s">
        <v>151</v>
      </c>
      <c r="C160" s="9" t="s">
        <v>152</v>
      </c>
      <c r="D160" s="9" t="s">
        <v>163</v>
      </c>
      <c r="E160" s="9" t="s">
        <v>164</v>
      </c>
      <c r="F160" s="18">
        <v>158.76499999999999</v>
      </c>
      <c r="G160" s="2" t="s">
        <v>69</v>
      </c>
    </row>
    <row r="161" spans="1:7" x14ac:dyDescent="0.3">
      <c r="A161" s="9" t="s">
        <v>339</v>
      </c>
      <c r="B161" s="9" t="s">
        <v>151</v>
      </c>
      <c r="C161" s="9" t="s">
        <v>152</v>
      </c>
      <c r="D161" s="9" t="s">
        <v>167</v>
      </c>
      <c r="E161" s="9" t="s">
        <v>168</v>
      </c>
      <c r="F161" s="18">
        <v>1971.55</v>
      </c>
      <c r="G161" s="2" t="s">
        <v>69</v>
      </c>
    </row>
    <row r="162" spans="1:7" x14ac:dyDescent="0.3">
      <c r="A162" s="9" t="s">
        <v>339</v>
      </c>
      <c r="B162" s="9" t="s">
        <v>151</v>
      </c>
      <c r="C162" s="9" t="s">
        <v>152</v>
      </c>
      <c r="D162" s="9" t="s">
        <v>365</v>
      </c>
      <c r="E162" s="9" t="s">
        <v>366</v>
      </c>
      <c r="F162" s="18">
        <v>2463.8789999999999</v>
      </c>
      <c r="G162" s="2" t="s">
        <v>69</v>
      </c>
    </row>
    <row r="163" spans="1:7" x14ac:dyDescent="0.3">
      <c r="A163" s="9" t="s">
        <v>339</v>
      </c>
      <c r="B163" s="9" t="s">
        <v>151</v>
      </c>
      <c r="C163" s="9" t="s">
        <v>152</v>
      </c>
      <c r="D163" s="9" t="s">
        <v>367</v>
      </c>
      <c r="E163" s="9" t="s">
        <v>368</v>
      </c>
      <c r="F163" s="18">
        <v>9662.1419999999998</v>
      </c>
      <c r="G163" s="2" t="s">
        <v>69</v>
      </c>
    </row>
    <row r="164" spans="1:7" x14ac:dyDescent="0.3">
      <c r="A164" s="9" t="s">
        <v>339</v>
      </c>
      <c r="B164" s="9" t="s">
        <v>151</v>
      </c>
      <c r="C164" s="9" t="s">
        <v>152</v>
      </c>
      <c r="D164" s="9" t="s">
        <v>169</v>
      </c>
      <c r="E164" s="9" t="s">
        <v>170</v>
      </c>
      <c r="F164" s="18">
        <v>1263.7550000000001</v>
      </c>
      <c r="G164" s="2" t="s">
        <v>69</v>
      </c>
    </row>
    <row r="165" spans="1:7" x14ac:dyDescent="0.3">
      <c r="A165" s="9" t="s">
        <v>339</v>
      </c>
      <c r="B165" s="9" t="s">
        <v>151</v>
      </c>
      <c r="C165" s="9" t="s">
        <v>152</v>
      </c>
      <c r="D165" s="9" t="s">
        <v>369</v>
      </c>
      <c r="E165" s="9" t="s">
        <v>370</v>
      </c>
      <c r="F165" s="18">
        <v>14846.343000000001</v>
      </c>
      <c r="G165" s="2" t="s">
        <v>69</v>
      </c>
    </row>
    <row r="166" spans="1:7" x14ac:dyDescent="0.3">
      <c r="A166" s="9" t="s">
        <v>339</v>
      </c>
      <c r="B166" s="9" t="s">
        <v>177</v>
      </c>
      <c r="C166" s="9" t="s">
        <v>178</v>
      </c>
      <c r="D166" s="9" t="s">
        <v>179</v>
      </c>
      <c r="E166" s="9" t="s">
        <v>180</v>
      </c>
      <c r="F166" s="18">
        <v>1308.58</v>
      </c>
      <c r="G166" s="2" t="s">
        <v>69</v>
      </c>
    </row>
    <row r="167" spans="1:7" x14ac:dyDescent="0.3">
      <c r="A167" s="9" t="s">
        <v>339</v>
      </c>
      <c r="B167" s="9" t="s">
        <v>177</v>
      </c>
      <c r="C167" s="9" t="s">
        <v>178</v>
      </c>
      <c r="D167" s="9" t="s">
        <v>181</v>
      </c>
      <c r="E167" s="9" t="s">
        <v>49</v>
      </c>
      <c r="F167" s="18">
        <v>4505.9470000000001</v>
      </c>
      <c r="G167" s="2" t="s">
        <v>69</v>
      </c>
    </row>
    <row r="168" spans="1:7" x14ac:dyDescent="0.3">
      <c r="A168" s="9" t="s">
        <v>339</v>
      </c>
      <c r="B168" s="9" t="s">
        <v>177</v>
      </c>
      <c r="C168" s="9" t="s">
        <v>178</v>
      </c>
      <c r="D168" s="9" t="s">
        <v>182</v>
      </c>
      <c r="E168" s="9" t="s">
        <v>50</v>
      </c>
      <c r="F168" s="18">
        <v>5524.15</v>
      </c>
      <c r="G168" s="2" t="s">
        <v>69</v>
      </c>
    </row>
    <row r="169" spans="1:7" x14ac:dyDescent="0.3">
      <c r="A169" s="9" t="s">
        <v>339</v>
      </c>
      <c r="B169" s="9" t="s">
        <v>177</v>
      </c>
      <c r="C169" s="9" t="s">
        <v>178</v>
      </c>
      <c r="D169" s="9" t="s">
        <v>183</v>
      </c>
      <c r="E169" s="9" t="s">
        <v>184</v>
      </c>
      <c r="F169" s="18">
        <v>2778.8939999999998</v>
      </c>
      <c r="G169" s="2" t="s">
        <v>69</v>
      </c>
    </row>
    <row r="170" spans="1:7" x14ac:dyDescent="0.3">
      <c r="A170" s="9" t="s">
        <v>339</v>
      </c>
      <c r="B170" s="9" t="s">
        <v>185</v>
      </c>
      <c r="C170" s="9" t="s">
        <v>186</v>
      </c>
      <c r="D170" s="9" t="s">
        <v>371</v>
      </c>
      <c r="E170" s="9" t="s">
        <v>372</v>
      </c>
      <c r="F170" s="18">
        <v>60</v>
      </c>
      <c r="G170" s="2" t="s">
        <v>69</v>
      </c>
    </row>
    <row r="171" spans="1:7" x14ac:dyDescent="0.3">
      <c r="A171" s="9" t="s">
        <v>339</v>
      </c>
      <c r="B171" s="9" t="s">
        <v>185</v>
      </c>
      <c r="C171" s="9" t="s">
        <v>186</v>
      </c>
      <c r="D171" s="9" t="s">
        <v>373</v>
      </c>
      <c r="E171" s="9" t="s">
        <v>374</v>
      </c>
      <c r="F171" s="18">
        <v>27.5</v>
      </c>
      <c r="G171" s="2" t="s">
        <v>69</v>
      </c>
    </row>
    <row r="172" spans="1:7" x14ac:dyDescent="0.3">
      <c r="A172" s="9" t="s">
        <v>339</v>
      </c>
      <c r="B172" s="9" t="s">
        <v>185</v>
      </c>
      <c r="C172" s="9" t="s">
        <v>186</v>
      </c>
      <c r="D172" s="9" t="s">
        <v>189</v>
      </c>
      <c r="E172" s="9" t="s">
        <v>190</v>
      </c>
      <c r="F172" s="18">
        <v>101.5</v>
      </c>
      <c r="G172" s="2" t="s">
        <v>69</v>
      </c>
    </row>
    <row r="173" spans="1:7" x14ac:dyDescent="0.3">
      <c r="A173" s="9" t="s">
        <v>339</v>
      </c>
      <c r="B173" s="9" t="s">
        <v>185</v>
      </c>
      <c r="C173" s="9" t="s">
        <v>186</v>
      </c>
      <c r="D173" s="9" t="s">
        <v>375</v>
      </c>
      <c r="E173" s="9" t="s">
        <v>376</v>
      </c>
      <c r="F173" s="18">
        <v>797.45</v>
      </c>
      <c r="G173" s="2" t="s">
        <v>69</v>
      </c>
    </row>
    <row r="174" spans="1:7" x14ac:dyDescent="0.3">
      <c r="A174" s="9" t="s">
        <v>339</v>
      </c>
      <c r="B174" s="9" t="s">
        <v>185</v>
      </c>
      <c r="C174" s="9" t="s">
        <v>186</v>
      </c>
      <c r="D174" s="9" t="s">
        <v>191</v>
      </c>
      <c r="E174" s="9" t="s">
        <v>192</v>
      </c>
      <c r="F174" s="18">
        <v>653.33299999999997</v>
      </c>
      <c r="G174" s="2" t="s">
        <v>69</v>
      </c>
    </row>
    <row r="175" spans="1:7" x14ac:dyDescent="0.3">
      <c r="A175" s="9" t="s">
        <v>339</v>
      </c>
      <c r="B175" s="9" t="s">
        <v>185</v>
      </c>
      <c r="C175" s="9" t="s">
        <v>186</v>
      </c>
      <c r="D175" s="9" t="s">
        <v>193</v>
      </c>
      <c r="E175" s="9" t="s">
        <v>194</v>
      </c>
      <c r="F175" s="18">
        <v>2369.8890000000001</v>
      </c>
      <c r="G175" s="2" t="s">
        <v>69</v>
      </c>
    </row>
    <row r="176" spans="1:7" x14ac:dyDescent="0.3">
      <c r="A176" s="9" t="s">
        <v>339</v>
      </c>
      <c r="B176" s="9" t="s">
        <v>185</v>
      </c>
      <c r="C176" s="9" t="s">
        <v>186</v>
      </c>
      <c r="D176" s="9" t="s">
        <v>195</v>
      </c>
      <c r="E176" s="9" t="s">
        <v>196</v>
      </c>
      <c r="F176" s="18">
        <v>2182.3910000000001</v>
      </c>
      <c r="G176" s="2" t="s">
        <v>69</v>
      </c>
    </row>
    <row r="177" spans="1:7" x14ac:dyDescent="0.3">
      <c r="A177" s="9" t="s">
        <v>339</v>
      </c>
      <c r="B177" s="9" t="s">
        <v>185</v>
      </c>
      <c r="C177" s="9" t="s">
        <v>186</v>
      </c>
      <c r="D177" s="9" t="s">
        <v>197</v>
      </c>
      <c r="E177" s="9" t="s">
        <v>198</v>
      </c>
      <c r="F177" s="18">
        <v>829.755</v>
      </c>
      <c r="G177" s="2" t="s">
        <v>69</v>
      </c>
    </row>
    <row r="178" spans="1:7" x14ac:dyDescent="0.3">
      <c r="A178" s="9" t="s">
        <v>339</v>
      </c>
      <c r="B178" s="9" t="s">
        <v>185</v>
      </c>
      <c r="C178" s="9" t="s">
        <v>186</v>
      </c>
      <c r="D178" s="9" t="s">
        <v>199</v>
      </c>
      <c r="E178" s="9" t="s">
        <v>200</v>
      </c>
      <c r="F178" s="18">
        <v>1617.3430000000001</v>
      </c>
      <c r="G178" s="2" t="s">
        <v>69</v>
      </c>
    </row>
    <row r="179" spans="1:7" x14ac:dyDescent="0.3">
      <c r="A179" s="9" t="s">
        <v>339</v>
      </c>
      <c r="B179" s="9" t="s">
        <v>185</v>
      </c>
      <c r="C179" s="9" t="s">
        <v>186</v>
      </c>
      <c r="D179" s="9" t="s">
        <v>201</v>
      </c>
      <c r="E179" s="9" t="s">
        <v>202</v>
      </c>
      <c r="F179" s="18">
        <v>270.25200000000001</v>
      </c>
      <c r="G179" s="2" t="s">
        <v>69</v>
      </c>
    </row>
    <row r="180" spans="1:7" x14ac:dyDescent="0.3">
      <c r="A180" s="9" t="s">
        <v>339</v>
      </c>
      <c r="B180" s="9" t="s">
        <v>185</v>
      </c>
      <c r="C180" s="9" t="s">
        <v>186</v>
      </c>
      <c r="D180" s="9" t="s">
        <v>377</v>
      </c>
      <c r="E180" s="9" t="s">
        <v>378</v>
      </c>
      <c r="F180" s="18">
        <v>15.981</v>
      </c>
      <c r="G180" s="2" t="s">
        <v>69</v>
      </c>
    </row>
    <row r="181" spans="1:7" x14ac:dyDescent="0.3">
      <c r="A181" s="9" t="s">
        <v>339</v>
      </c>
      <c r="B181" s="9" t="s">
        <v>185</v>
      </c>
      <c r="C181" s="9" t="s">
        <v>186</v>
      </c>
      <c r="D181" s="9" t="s">
        <v>203</v>
      </c>
      <c r="E181" s="9" t="s">
        <v>204</v>
      </c>
      <c r="F181" s="18">
        <v>7.36</v>
      </c>
      <c r="G181" s="2" t="s">
        <v>69</v>
      </c>
    </row>
    <row r="182" spans="1:7" x14ac:dyDescent="0.3">
      <c r="A182" s="9" t="s">
        <v>339</v>
      </c>
      <c r="B182" s="9" t="s">
        <v>185</v>
      </c>
      <c r="C182" s="9" t="s">
        <v>186</v>
      </c>
      <c r="D182" s="9" t="s">
        <v>379</v>
      </c>
      <c r="E182" s="9" t="s">
        <v>380</v>
      </c>
      <c r="F182" s="18">
        <v>8.6219999999999999</v>
      </c>
      <c r="G182" s="2" t="s">
        <v>69</v>
      </c>
    </row>
    <row r="183" spans="1:7" x14ac:dyDescent="0.3">
      <c r="A183" s="9" t="s">
        <v>339</v>
      </c>
      <c r="B183" s="9" t="s">
        <v>185</v>
      </c>
      <c r="C183" s="9" t="s">
        <v>186</v>
      </c>
      <c r="D183" s="9" t="s">
        <v>381</v>
      </c>
      <c r="E183" s="9" t="s">
        <v>382</v>
      </c>
      <c r="F183" s="18">
        <v>10.172000000000001</v>
      </c>
      <c r="G183" s="2" t="s">
        <v>69</v>
      </c>
    </row>
    <row r="184" spans="1:7" x14ac:dyDescent="0.3">
      <c r="A184" s="9" t="s">
        <v>339</v>
      </c>
      <c r="B184" s="9" t="s">
        <v>185</v>
      </c>
      <c r="C184" s="9" t="s">
        <v>186</v>
      </c>
      <c r="D184" s="9" t="s">
        <v>205</v>
      </c>
      <c r="E184" s="9" t="s">
        <v>206</v>
      </c>
      <c r="F184" s="18">
        <v>5.6</v>
      </c>
      <c r="G184" s="2" t="s">
        <v>69</v>
      </c>
    </row>
    <row r="185" spans="1:7" x14ac:dyDescent="0.3">
      <c r="A185" s="9" t="s">
        <v>339</v>
      </c>
      <c r="B185" s="9" t="s">
        <v>185</v>
      </c>
      <c r="C185" s="9" t="s">
        <v>186</v>
      </c>
      <c r="D185" s="9" t="s">
        <v>383</v>
      </c>
      <c r="E185" s="9" t="s">
        <v>384</v>
      </c>
      <c r="F185" s="18">
        <v>2663.453</v>
      </c>
      <c r="G185" s="2" t="s">
        <v>69</v>
      </c>
    </row>
    <row r="186" spans="1:7" x14ac:dyDescent="0.3">
      <c r="A186" s="9" t="s">
        <v>339</v>
      </c>
      <c r="B186" s="9" t="s">
        <v>185</v>
      </c>
      <c r="C186" s="9" t="s">
        <v>186</v>
      </c>
      <c r="D186" s="9" t="s">
        <v>207</v>
      </c>
      <c r="E186" s="9" t="s">
        <v>208</v>
      </c>
      <c r="F186" s="18">
        <v>0.19800000000000001</v>
      </c>
      <c r="G186" s="2" t="s">
        <v>69</v>
      </c>
    </row>
    <row r="187" spans="1:7" x14ac:dyDescent="0.3">
      <c r="A187" s="9" t="s">
        <v>339</v>
      </c>
      <c r="B187" s="9" t="s">
        <v>185</v>
      </c>
      <c r="C187" s="9" t="s">
        <v>186</v>
      </c>
      <c r="D187" s="9" t="s">
        <v>209</v>
      </c>
      <c r="E187" s="9" t="s">
        <v>210</v>
      </c>
      <c r="F187" s="18">
        <v>7.29</v>
      </c>
      <c r="G187" s="2" t="s">
        <v>69</v>
      </c>
    </row>
    <row r="188" spans="1:7" x14ac:dyDescent="0.3">
      <c r="A188" s="9" t="s">
        <v>339</v>
      </c>
      <c r="B188" s="9" t="s">
        <v>185</v>
      </c>
      <c r="C188" s="9" t="s">
        <v>186</v>
      </c>
      <c r="D188" s="9" t="s">
        <v>211</v>
      </c>
      <c r="E188" s="9" t="s">
        <v>212</v>
      </c>
      <c r="F188" s="18">
        <v>4160.4459999999999</v>
      </c>
      <c r="G188" s="2" t="s">
        <v>69</v>
      </c>
    </row>
    <row r="189" spans="1:7" x14ac:dyDescent="0.3">
      <c r="A189" s="9" t="s">
        <v>339</v>
      </c>
      <c r="B189" s="9" t="s">
        <v>213</v>
      </c>
      <c r="C189" s="9" t="s">
        <v>214</v>
      </c>
      <c r="D189" s="9" t="s">
        <v>215</v>
      </c>
      <c r="E189" s="9" t="s">
        <v>216</v>
      </c>
      <c r="F189" s="18">
        <v>-6187.174</v>
      </c>
      <c r="G189" s="2" t="s">
        <v>69</v>
      </c>
    </row>
    <row r="190" spans="1:7" x14ac:dyDescent="0.3">
      <c r="A190" s="9" t="s">
        <v>339</v>
      </c>
      <c r="B190" s="9" t="s">
        <v>217</v>
      </c>
      <c r="C190" s="9" t="s">
        <v>218</v>
      </c>
      <c r="D190" s="9" t="s">
        <v>219</v>
      </c>
      <c r="E190" s="9" t="s">
        <v>220</v>
      </c>
      <c r="F190" s="18">
        <v>444.26100000000002</v>
      </c>
      <c r="G190" s="2" t="s">
        <v>69</v>
      </c>
    </row>
    <row r="191" spans="1:7" x14ac:dyDescent="0.3">
      <c r="A191" s="9" t="s">
        <v>339</v>
      </c>
      <c r="B191" s="9" t="s">
        <v>221</v>
      </c>
      <c r="C191" s="9" t="s">
        <v>222</v>
      </c>
      <c r="D191" s="9" t="s">
        <v>223</v>
      </c>
      <c r="E191" s="9" t="s">
        <v>224</v>
      </c>
      <c r="F191" s="18">
        <v>76089.267999999996</v>
      </c>
      <c r="G191" s="2" t="s">
        <v>69</v>
      </c>
    </row>
    <row r="192" spans="1:7" x14ac:dyDescent="0.3">
      <c r="A192" s="9" t="s">
        <v>339</v>
      </c>
      <c r="B192" s="9" t="s">
        <v>229</v>
      </c>
      <c r="C192" s="9" t="s">
        <v>230</v>
      </c>
      <c r="D192" s="9" t="s">
        <v>385</v>
      </c>
      <c r="E192" s="9" t="s">
        <v>386</v>
      </c>
      <c r="F192" s="18">
        <v>81.747</v>
      </c>
      <c r="G192" s="2" t="s">
        <v>69</v>
      </c>
    </row>
    <row r="193" spans="1:7" x14ac:dyDescent="0.3">
      <c r="A193" s="9" t="s">
        <v>339</v>
      </c>
      <c r="B193" s="9" t="s">
        <v>229</v>
      </c>
      <c r="C193" s="9" t="s">
        <v>230</v>
      </c>
      <c r="D193" s="9" t="s">
        <v>233</v>
      </c>
      <c r="E193" s="9" t="s">
        <v>234</v>
      </c>
      <c r="F193" s="18">
        <v>77.272999999999996</v>
      </c>
      <c r="G193" s="2" t="s">
        <v>69</v>
      </c>
    </row>
    <row r="194" spans="1:7" x14ac:dyDescent="0.3">
      <c r="A194" s="9" t="s">
        <v>339</v>
      </c>
      <c r="B194" s="9" t="s">
        <v>229</v>
      </c>
      <c r="C194" s="9" t="s">
        <v>230</v>
      </c>
      <c r="D194" s="9" t="s">
        <v>235</v>
      </c>
      <c r="E194" s="9" t="s">
        <v>236</v>
      </c>
      <c r="F194" s="18">
        <v>136.03299999999999</v>
      </c>
      <c r="G194" s="2" t="s">
        <v>69</v>
      </c>
    </row>
    <row r="195" spans="1:7" x14ac:dyDescent="0.3">
      <c r="A195" s="9" t="s">
        <v>339</v>
      </c>
      <c r="B195" s="9" t="s">
        <v>229</v>
      </c>
      <c r="C195" s="9" t="s">
        <v>230</v>
      </c>
      <c r="D195" s="9" t="s">
        <v>237</v>
      </c>
      <c r="E195" s="9" t="s">
        <v>238</v>
      </c>
      <c r="F195" s="18">
        <v>72.665999999999997</v>
      </c>
      <c r="G195" s="2" t="s">
        <v>69</v>
      </c>
    </row>
    <row r="196" spans="1:7" x14ac:dyDescent="0.3">
      <c r="A196" s="9" t="s">
        <v>339</v>
      </c>
      <c r="B196" s="9" t="s">
        <v>229</v>
      </c>
      <c r="C196" s="9" t="s">
        <v>230</v>
      </c>
      <c r="D196" s="9" t="s">
        <v>239</v>
      </c>
      <c r="E196" s="9" t="s">
        <v>240</v>
      </c>
      <c r="F196" s="18">
        <v>98.204999999999998</v>
      </c>
      <c r="G196" s="2" t="s">
        <v>69</v>
      </c>
    </row>
    <row r="197" spans="1:7" x14ac:dyDescent="0.3">
      <c r="A197" s="9" t="s">
        <v>339</v>
      </c>
      <c r="B197" s="9" t="s">
        <v>229</v>
      </c>
      <c r="C197" s="9" t="s">
        <v>230</v>
      </c>
      <c r="D197" s="9" t="s">
        <v>241</v>
      </c>
      <c r="E197" s="9" t="s">
        <v>242</v>
      </c>
      <c r="F197" s="18">
        <v>809.75099999999998</v>
      </c>
      <c r="G197" s="2" t="s">
        <v>69</v>
      </c>
    </row>
    <row r="198" spans="1:7" x14ac:dyDescent="0.3">
      <c r="A198" s="9" t="s">
        <v>339</v>
      </c>
      <c r="B198" s="9" t="s">
        <v>229</v>
      </c>
      <c r="C198" s="9" t="s">
        <v>230</v>
      </c>
      <c r="D198" s="9" t="s">
        <v>243</v>
      </c>
      <c r="E198" s="9" t="s">
        <v>244</v>
      </c>
      <c r="F198" s="18">
        <v>2496.2049999999999</v>
      </c>
      <c r="G198" s="2" t="s">
        <v>69</v>
      </c>
    </row>
    <row r="199" spans="1:7" x14ac:dyDescent="0.3">
      <c r="A199" s="9" t="s">
        <v>339</v>
      </c>
      <c r="B199" s="9" t="s">
        <v>229</v>
      </c>
      <c r="C199" s="9" t="s">
        <v>230</v>
      </c>
      <c r="D199" s="9" t="s">
        <v>245</v>
      </c>
      <c r="E199" s="9" t="s">
        <v>246</v>
      </c>
      <c r="F199" s="18">
        <v>427.65600000000001</v>
      </c>
      <c r="G199" s="2" t="s">
        <v>69</v>
      </c>
    </row>
    <row r="200" spans="1:7" x14ac:dyDescent="0.3">
      <c r="A200" s="9" t="s">
        <v>339</v>
      </c>
      <c r="B200" s="9" t="s">
        <v>229</v>
      </c>
      <c r="C200" s="9" t="s">
        <v>230</v>
      </c>
      <c r="D200" s="9" t="s">
        <v>247</v>
      </c>
      <c r="E200" s="9" t="s">
        <v>248</v>
      </c>
      <c r="F200" s="18">
        <v>1057.8699999999999</v>
      </c>
      <c r="G200" s="2" t="s">
        <v>69</v>
      </c>
    </row>
    <row r="201" spans="1:7" x14ac:dyDescent="0.3">
      <c r="A201" s="9" t="s">
        <v>339</v>
      </c>
      <c r="B201" s="9" t="s">
        <v>229</v>
      </c>
      <c r="C201" s="9" t="s">
        <v>230</v>
      </c>
      <c r="D201" s="9" t="s">
        <v>249</v>
      </c>
      <c r="E201" s="9" t="s">
        <v>250</v>
      </c>
      <c r="F201" s="18">
        <v>138.44</v>
      </c>
      <c r="G201" s="2" t="s">
        <v>69</v>
      </c>
    </row>
    <row r="202" spans="1:7" x14ac:dyDescent="0.3">
      <c r="A202" s="9" t="s">
        <v>339</v>
      </c>
      <c r="B202" s="9" t="s">
        <v>229</v>
      </c>
      <c r="C202" s="9" t="s">
        <v>230</v>
      </c>
      <c r="D202" s="9" t="s">
        <v>251</v>
      </c>
      <c r="E202" s="9" t="s">
        <v>252</v>
      </c>
      <c r="F202" s="18">
        <v>129.87</v>
      </c>
      <c r="G202" s="2" t="s">
        <v>69</v>
      </c>
    </row>
    <row r="203" spans="1:7" x14ac:dyDescent="0.3">
      <c r="A203" s="9" t="s">
        <v>339</v>
      </c>
      <c r="B203" s="9" t="s">
        <v>229</v>
      </c>
      <c r="C203" s="9" t="s">
        <v>230</v>
      </c>
      <c r="D203" s="9" t="s">
        <v>253</v>
      </c>
      <c r="E203" s="9" t="s">
        <v>254</v>
      </c>
      <c r="F203" s="18">
        <v>6.5780000000000003</v>
      </c>
      <c r="G203" s="2" t="s">
        <v>69</v>
      </c>
    </row>
    <row r="204" spans="1:7" x14ac:dyDescent="0.3">
      <c r="A204" s="9" t="s">
        <v>339</v>
      </c>
      <c r="B204" s="9" t="s">
        <v>229</v>
      </c>
      <c r="C204" s="9" t="s">
        <v>230</v>
      </c>
      <c r="D204" s="9" t="s">
        <v>255</v>
      </c>
      <c r="E204" s="9" t="s">
        <v>256</v>
      </c>
      <c r="F204" s="18">
        <v>88.546000000000006</v>
      </c>
      <c r="G204" s="2" t="s">
        <v>69</v>
      </c>
    </row>
    <row r="205" spans="1:7" x14ac:dyDescent="0.3">
      <c r="A205" s="9" t="s">
        <v>339</v>
      </c>
      <c r="B205" s="9" t="s">
        <v>229</v>
      </c>
      <c r="C205" s="9" t="s">
        <v>230</v>
      </c>
      <c r="D205" s="9" t="s">
        <v>257</v>
      </c>
      <c r="E205" s="9" t="s">
        <v>258</v>
      </c>
      <c r="F205" s="18">
        <v>14.7</v>
      </c>
      <c r="G205" s="2" t="s">
        <v>69</v>
      </c>
    </row>
    <row r="206" spans="1:7" x14ac:dyDescent="0.3">
      <c r="A206" s="9" t="s">
        <v>339</v>
      </c>
      <c r="B206" s="9" t="s">
        <v>229</v>
      </c>
      <c r="C206" s="9" t="s">
        <v>230</v>
      </c>
      <c r="D206" s="9" t="s">
        <v>261</v>
      </c>
      <c r="E206" s="9" t="s">
        <v>262</v>
      </c>
      <c r="F206" s="18">
        <v>58.616</v>
      </c>
      <c r="G206" s="2" t="s">
        <v>69</v>
      </c>
    </row>
    <row r="207" spans="1:7" x14ac:dyDescent="0.3">
      <c r="A207" s="9" t="s">
        <v>339</v>
      </c>
      <c r="B207" s="9" t="s">
        <v>263</v>
      </c>
      <c r="C207" s="9" t="s">
        <v>264</v>
      </c>
      <c r="D207" s="9" t="s">
        <v>265</v>
      </c>
      <c r="E207" s="9" t="s">
        <v>266</v>
      </c>
      <c r="F207" s="18">
        <v>352.935</v>
      </c>
      <c r="G207" s="2" t="s">
        <v>69</v>
      </c>
    </row>
    <row r="208" spans="1:7" x14ac:dyDescent="0.3">
      <c r="A208" s="9" t="s">
        <v>339</v>
      </c>
      <c r="B208" s="9" t="s">
        <v>267</v>
      </c>
      <c r="C208" s="9" t="s">
        <v>268</v>
      </c>
      <c r="D208" s="9" t="s">
        <v>269</v>
      </c>
      <c r="E208" s="9" t="s">
        <v>270</v>
      </c>
      <c r="F208" s="18">
        <v>5091.5259999999998</v>
      </c>
      <c r="G208" s="2" t="s">
        <v>69</v>
      </c>
    </row>
    <row r="209" spans="1:7" x14ac:dyDescent="0.3">
      <c r="A209" s="9" t="s">
        <v>339</v>
      </c>
      <c r="B209" s="9" t="s">
        <v>267</v>
      </c>
      <c r="C209" s="9" t="s">
        <v>268</v>
      </c>
      <c r="D209" s="9" t="s">
        <v>271</v>
      </c>
      <c r="E209" s="9" t="s">
        <v>272</v>
      </c>
      <c r="F209" s="18">
        <v>4110.6850000000004</v>
      </c>
      <c r="G209" s="2" t="s">
        <v>69</v>
      </c>
    </row>
    <row r="210" spans="1:7" x14ac:dyDescent="0.3">
      <c r="A210" s="9" t="s">
        <v>339</v>
      </c>
      <c r="B210" s="9" t="s">
        <v>267</v>
      </c>
      <c r="C210" s="9" t="s">
        <v>268</v>
      </c>
      <c r="D210" s="9" t="s">
        <v>273</v>
      </c>
      <c r="E210" s="9" t="s">
        <v>82</v>
      </c>
      <c r="F210" s="18">
        <v>2155.136</v>
      </c>
      <c r="G210" s="2" t="s">
        <v>69</v>
      </c>
    </row>
    <row r="211" spans="1:7" x14ac:dyDescent="0.3">
      <c r="A211" s="9" t="s">
        <v>339</v>
      </c>
      <c r="B211" s="9" t="s">
        <v>267</v>
      </c>
      <c r="C211" s="9" t="s">
        <v>268</v>
      </c>
      <c r="D211" s="9" t="s">
        <v>274</v>
      </c>
      <c r="E211" s="9" t="s">
        <v>275</v>
      </c>
      <c r="F211" s="18">
        <v>906.51</v>
      </c>
      <c r="G211" s="2" t="s">
        <v>69</v>
      </c>
    </row>
    <row r="212" spans="1:7" x14ac:dyDescent="0.3">
      <c r="A212" s="9" t="s">
        <v>339</v>
      </c>
      <c r="B212" s="9" t="s">
        <v>267</v>
      </c>
      <c r="C212" s="9" t="s">
        <v>268</v>
      </c>
      <c r="D212" s="9" t="s">
        <v>276</v>
      </c>
      <c r="E212" s="9" t="s">
        <v>277</v>
      </c>
      <c r="F212" s="18">
        <v>225.38200000000001</v>
      </c>
      <c r="G212" s="2" t="s">
        <v>69</v>
      </c>
    </row>
    <row r="213" spans="1:7" x14ac:dyDescent="0.3">
      <c r="A213" s="9" t="s">
        <v>339</v>
      </c>
      <c r="B213" s="9" t="s">
        <v>267</v>
      </c>
      <c r="C213" s="9" t="s">
        <v>268</v>
      </c>
      <c r="D213" s="9" t="s">
        <v>278</v>
      </c>
      <c r="E213" s="9" t="s">
        <v>279</v>
      </c>
      <c r="F213" s="18">
        <v>260.096</v>
      </c>
      <c r="G213" s="2" t="s">
        <v>69</v>
      </c>
    </row>
    <row r="214" spans="1:7" x14ac:dyDescent="0.3">
      <c r="A214" s="9" t="s">
        <v>339</v>
      </c>
      <c r="B214" s="9" t="s">
        <v>267</v>
      </c>
      <c r="C214" s="9" t="s">
        <v>268</v>
      </c>
      <c r="D214" s="9" t="s">
        <v>387</v>
      </c>
      <c r="E214" s="9" t="s">
        <v>388</v>
      </c>
      <c r="F214" s="18">
        <v>0.1</v>
      </c>
      <c r="G214" s="2" t="s">
        <v>69</v>
      </c>
    </row>
    <row r="215" spans="1:7" x14ac:dyDescent="0.3">
      <c r="A215" s="9" t="s">
        <v>339</v>
      </c>
      <c r="B215" s="9" t="s">
        <v>280</v>
      </c>
      <c r="C215" s="9" t="s">
        <v>281</v>
      </c>
      <c r="D215" s="9" t="s">
        <v>282</v>
      </c>
      <c r="E215" s="9" t="s">
        <v>283</v>
      </c>
      <c r="F215" s="18">
        <v>21</v>
      </c>
      <c r="G215" s="2" t="s">
        <v>69</v>
      </c>
    </row>
    <row r="216" spans="1:7" x14ac:dyDescent="0.3">
      <c r="A216" s="9" t="s">
        <v>339</v>
      </c>
      <c r="B216" s="9" t="s">
        <v>284</v>
      </c>
      <c r="C216" s="9" t="s">
        <v>285</v>
      </c>
      <c r="D216" s="9" t="s">
        <v>286</v>
      </c>
      <c r="E216" s="9" t="s">
        <v>287</v>
      </c>
      <c r="F216" s="18">
        <v>46.204999999999998</v>
      </c>
      <c r="G216" s="2" t="s">
        <v>69</v>
      </c>
    </row>
    <row r="217" spans="1:7" x14ac:dyDescent="0.3">
      <c r="A217" s="9" t="s">
        <v>339</v>
      </c>
      <c r="B217" s="9" t="s">
        <v>288</v>
      </c>
      <c r="C217" s="9" t="s">
        <v>289</v>
      </c>
      <c r="D217" s="9" t="s">
        <v>290</v>
      </c>
      <c r="E217" s="9" t="s">
        <v>291</v>
      </c>
      <c r="F217" s="18">
        <v>107.47499999999999</v>
      </c>
      <c r="G217" s="2" t="s">
        <v>69</v>
      </c>
    </row>
    <row r="218" spans="1:7" x14ac:dyDescent="0.3">
      <c r="A218" s="9" t="s">
        <v>339</v>
      </c>
      <c r="B218" s="9" t="s">
        <v>288</v>
      </c>
      <c r="C218" s="9" t="s">
        <v>289</v>
      </c>
      <c r="D218" s="9" t="s">
        <v>292</v>
      </c>
      <c r="E218" s="9" t="s">
        <v>293</v>
      </c>
      <c r="F218" s="18">
        <v>1186.98</v>
      </c>
      <c r="G218" s="2" t="s">
        <v>69</v>
      </c>
    </row>
    <row r="219" spans="1:7" x14ac:dyDescent="0.3">
      <c r="A219" s="9" t="s">
        <v>339</v>
      </c>
      <c r="B219" s="9" t="s">
        <v>294</v>
      </c>
      <c r="C219" s="9" t="s">
        <v>295</v>
      </c>
      <c r="D219" s="9" t="s">
        <v>296</v>
      </c>
      <c r="E219" s="9" t="s">
        <v>297</v>
      </c>
      <c r="F219" s="18">
        <v>8.5220000000000002</v>
      </c>
      <c r="G219" s="2" t="s">
        <v>69</v>
      </c>
    </row>
    <row r="220" spans="1:7" x14ac:dyDescent="0.3">
      <c r="A220" s="9" t="s">
        <v>339</v>
      </c>
      <c r="B220" s="9" t="s">
        <v>310</v>
      </c>
      <c r="C220" s="9" t="s">
        <v>311</v>
      </c>
      <c r="D220" s="9" t="s">
        <v>312</v>
      </c>
      <c r="E220" s="9" t="s">
        <v>313</v>
      </c>
      <c r="F220" s="18">
        <v>39.225999999999999</v>
      </c>
      <c r="G220" s="2" t="s">
        <v>69</v>
      </c>
    </row>
    <row r="221" spans="1:7" x14ac:dyDescent="0.3">
      <c r="A221" s="9" t="s">
        <v>339</v>
      </c>
      <c r="B221" s="9" t="s">
        <v>320</v>
      </c>
      <c r="C221" s="9" t="s">
        <v>321</v>
      </c>
      <c r="D221" s="9" t="s">
        <v>322</v>
      </c>
      <c r="E221" s="9" t="s">
        <v>323</v>
      </c>
      <c r="F221" s="18">
        <v>221.78100000000001</v>
      </c>
      <c r="G221" s="2" t="s">
        <v>69</v>
      </c>
    </row>
    <row r="222" spans="1:7" x14ac:dyDescent="0.3">
      <c r="A222" s="29" t="s">
        <v>389</v>
      </c>
      <c r="B222" s="29" t="s">
        <v>0</v>
      </c>
      <c r="C222" s="29" t="s">
        <v>0</v>
      </c>
      <c r="D222" s="29" t="s">
        <v>0</v>
      </c>
      <c r="E222" s="29" t="s">
        <v>0</v>
      </c>
      <c r="F222" s="30">
        <v>188872.17199999999</v>
      </c>
    </row>
    <row r="223" spans="1:7" x14ac:dyDescent="0.3">
      <c r="A223" s="25" t="s">
        <v>390</v>
      </c>
      <c r="B223" s="25" t="s">
        <v>0</v>
      </c>
      <c r="C223" s="25" t="s">
        <v>0</v>
      </c>
      <c r="D223" s="25" t="s">
        <v>0</v>
      </c>
      <c r="E223" s="25" t="s">
        <v>0</v>
      </c>
      <c r="F223" s="26"/>
    </row>
    <row r="224" spans="1:7" x14ac:dyDescent="0.3">
      <c r="A224" s="9" t="s">
        <v>390</v>
      </c>
      <c r="B224" s="9" t="s">
        <v>89</v>
      </c>
      <c r="C224" s="9" t="s">
        <v>90</v>
      </c>
      <c r="D224" s="9" t="s">
        <v>93</v>
      </c>
      <c r="E224" s="9" t="s">
        <v>94</v>
      </c>
      <c r="F224" s="18">
        <v>-7912.1130000000003</v>
      </c>
      <c r="G224" s="2" t="s">
        <v>69</v>
      </c>
    </row>
    <row r="225" spans="1:7" x14ac:dyDescent="0.3">
      <c r="A225" s="9" t="s">
        <v>390</v>
      </c>
      <c r="B225" s="9" t="s">
        <v>89</v>
      </c>
      <c r="C225" s="9" t="s">
        <v>90</v>
      </c>
      <c r="D225" s="9" t="s">
        <v>96</v>
      </c>
      <c r="E225" s="9" t="s">
        <v>97</v>
      </c>
      <c r="F225" s="18">
        <v>1667.7550000000001</v>
      </c>
      <c r="G225" s="2" t="s">
        <v>69</v>
      </c>
    </row>
    <row r="226" spans="1:7" x14ac:dyDescent="0.3">
      <c r="A226" s="9" t="s">
        <v>390</v>
      </c>
      <c r="B226" s="9" t="s">
        <v>89</v>
      </c>
      <c r="C226" s="9" t="s">
        <v>90</v>
      </c>
      <c r="D226" s="9" t="s">
        <v>117</v>
      </c>
      <c r="E226" s="9" t="s">
        <v>118</v>
      </c>
      <c r="F226" s="18">
        <v>9984.616</v>
      </c>
      <c r="G226" s="2" t="s">
        <v>69</v>
      </c>
    </row>
    <row r="227" spans="1:7" x14ac:dyDescent="0.3">
      <c r="A227" s="9" t="s">
        <v>390</v>
      </c>
      <c r="B227" s="9" t="s">
        <v>89</v>
      </c>
      <c r="C227" s="9" t="s">
        <v>90</v>
      </c>
      <c r="D227" s="9" t="s">
        <v>119</v>
      </c>
      <c r="E227" s="9" t="s">
        <v>120</v>
      </c>
      <c r="F227" s="18">
        <v>9972.8819999999996</v>
      </c>
      <c r="G227" s="2" t="s">
        <v>69</v>
      </c>
    </row>
    <row r="228" spans="1:7" x14ac:dyDescent="0.3">
      <c r="A228" s="9" t="s">
        <v>390</v>
      </c>
      <c r="B228" s="9" t="s">
        <v>89</v>
      </c>
      <c r="C228" s="9" t="s">
        <v>90</v>
      </c>
      <c r="D228" s="9" t="s">
        <v>121</v>
      </c>
      <c r="E228" s="9" t="s">
        <v>122</v>
      </c>
      <c r="F228" s="18">
        <v>854.73699999999997</v>
      </c>
      <c r="G228" s="2" t="s">
        <v>69</v>
      </c>
    </row>
    <row r="229" spans="1:7" x14ac:dyDescent="0.3">
      <c r="A229" s="9" t="s">
        <v>390</v>
      </c>
      <c r="B229" s="9" t="s">
        <v>89</v>
      </c>
      <c r="C229" s="9" t="s">
        <v>90</v>
      </c>
      <c r="D229" s="9" t="s">
        <v>123</v>
      </c>
      <c r="E229" s="9" t="s">
        <v>124</v>
      </c>
      <c r="F229" s="18">
        <v>411.72500000000002</v>
      </c>
      <c r="G229" s="2" t="s">
        <v>69</v>
      </c>
    </row>
    <row r="230" spans="1:7" x14ac:dyDescent="0.3">
      <c r="A230" s="9" t="s">
        <v>390</v>
      </c>
      <c r="B230" s="9" t="s">
        <v>89</v>
      </c>
      <c r="C230" s="9" t="s">
        <v>90</v>
      </c>
      <c r="D230" s="9" t="s">
        <v>127</v>
      </c>
      <c r="E230" s="9" t="s">
        <v>128</v>
      </c>
      <c r="F230" s="18">
        <v>6455.5839999999998</v>
      </c>
      <c r="G230" s="2" t="s">
        <v>69</v>
      </c>
    </row>
    <row r="231" spans="1:7" x14ac:dyDescent="0.3">
      <c r="A231" s="9" t="s">
        <v>390</v>
      </c>
      <c r="B231" s="9" t="s">
        <v>89</v>
      </c>
      <c r="C231" s="9" t="s">
        <v>90</v>
      </c>
      <c r="D231" s="9" t="s">
        <v>129</v>
      </c>
      <c r="E231" s="9" t="s">
        <v>130</v>
      </c>
      <c r="F231" s="18">
        <v>7505.6180000000004</v>
      </c>
      <c r="G231" s="2" t="s">
        <v>69</v>
      </c>
    </row>
    <row r="232" spans="1:7" x14ac:dyDescent="0.3">
      <c r="A232" s="9" t="s">
        <v>390</v>
      </c>
      <c r="B232" s="9" t="s">
        <v>89</v>
      </c>
      <c r="C232" s="9" t="s">
        <v>90</v>
      </c>
      <c r="D232" s="9" t="s">
        <v>141</v>
      </c>
      <c r="E232" s="9" t="s">
        <v>142</v>
      </c>
      <c r="F232" s="18">
        <v>1924.4269999999999</v>
      </c>
      <c r="G232" s="2" t="s">
        <v>69</v>
      </c>
    </row>
    <row r="233" spans="1:7" x14ac:dyDescent="0.3">
      <c r="A233" s="9" t="s">
        <v>390</v>
      </c>
      <c r="B233" s="9" t="s">
        <v>147</v>
      </c>
      <c r="C233" s="9" t="s">
        <v>148</v>
      </c>
      <c r="D233" s="9" t="s">
        <v>149</v>
      </c>
      <c r="E233" s="9" t="s">
        <v>150</v>
      </c>
      <c r="F233" s="18">
        <v>-21588.594000000001</v>
      </c>
      <c r="G233" s="2" t="s">
        <v>69</v>
      </c>
    </row>
    <row r="234" spans="1:7" x14ac:dyDescent="0.3">
      <c r="A234" s="29" t="s">
        <v>391</v>
      </c>
      <c r="B234" s="29" t="s">
        <v>0</v>
      </c>
      <c r="C234" s="29" t="s">
        <v>0</v>
      </c>
      <c r="D234" s="29" t="s">
        <v>0</v>
      </c>
      <c r="E234" s="29" t="s">
        <v>0</v>
      </c>
      <c r="F234" s="30">
        <v>9276.6370000000006</v>
      </c>
    </row>
    <row r="235" spans="1:7" x14ac:dyDescent="0.3">
      <c r="A235" s="25" t="s">
        <v>392</v>
      </c>
      <c r="B235" s="25" t="s">
        <v>0</v>
      </c>
      <c r="C235" s="25" t="s">
        <v>0</v>
      </c>
      <c r="D235" s="25" t="s">
        <v>0</v>
      </c>
      <c r="E235" s="25" t="s">
        <v>0</v>
      </c>
      <c r="F235" s="26"/>
    </row>
    <row r="236" spans="1:7" x14ac:dyDescent="0.3">
      <c r="A236" s="9" t="s">
        <v>392</v>
      </c>
      <c r="B236" s="9" t="s">
        <v>89</v>
      </c>
      <c r="C236" s="9" t="s">
        <v>90</v>
      </c>
      <c r="D236" s="9" t="s">
        <v>93</v>
      </c>
      <c r="E236" s="9" t="s">
        <v>94</v>
      </c>
      <c r="F236" s="18">
        <v>268.12299999999999</v>
      </c>
      <c r="G236" s="2" t="s">
        <v>69</v>
      </c>
    </row>
    <row r="237" spans="1:7" x14ac:dyDescent="0.3">
      <c r="A237" s="9" t="s">
        <v>392</v>
      </c>
      <c r="B237" s="9" t="s">
        <v>89</v>
      </c>
      <c r="C237" s="9" t="s">
        <v>90</v>
      </c>
      <c r="D237" s="9" t="s">
        <v>117</v>
      </c>
      <c r="E237" s="9" t="s">
        <v>118</v>
      </c>
      <c r="F237" s="18">
        <v>3632.951</v>
      </c>
      <c r="G237" s="2" t="s">
        <v>69</v>
      </c>
    </row>
    <row r="238" spans="1:7" x14ac:dyDescent="0.3">
      <c r="A238" s="9" t="s">
        <v>392</v>
      </c>
      <c r="B238" s="9" t="s">
        <v>89</v>
      </c>
      <c r="C238" s="9" t="s">
        <v>90</v>
      </c>
      <c r="D238" s="9" t="s">
        <v>119</v>
      </c>
      <c r="E238" s="9" t="s">
        <v>120</v>
      </c>
      <c r="F238" s="18">
        <v>3632.951</v>
      </c>
      <c r="G238" s="2" t="s">
        <v>69</v>
      </c>
    </row>
    <row r="239" spans="1:7" x14ac:dyDescent="0.3">
      <c r="A239" s="9" t="s">
        <v>392</v>
      </c>
      <c r="B239" s="9" t="s">
        <v>143</v>
      </c>
      <c r="C239" s="9" t="s">
        <v>144</v>
      </c>
      <c r="D239" s="9" t="s">
        <v>145</v>
      </c>
      <c r="E239" s="9" t="s">
        <v>146</v>
      </c>
      <c r="F239" s="18">
        <v>122</v>
      </c>
      <c r="G239" s="2" t="s">
        <v>69</v>
      </c>
    </row>
    <row r="240" spans="1:7" x14ac:dyDescent="0.3">
      <c r="A240" s="9" t="s">
        <v>392</v>
      </c>
      <c r="B240" s="9" t="s">
        <v>147</v>
      </c>
      <c r="C240" s="9" t="s">
        <v>148</v>
      </c>
      <c r="D240" s="9" t="s">
        <v>149</v>
      </c>
      <c r="E240" s="9" t="s">
        <v>150</v>
      </c>
      <c r="F240" s="18">
        <v>-5196.2640000000001</v>
      </c>
      <c r="G240" s="2" t="s">
        <v>69</v>
      </c>
    </row>
    <row r="241" spans="1:7" x14ac:dyDescent="0.3">
      <c r="A241" s="9" t="s">
        <v>392</v>
      </c>
      <c r="B241" s="9" t="s">
        <v>151</v>
      </c>
      <c r="C241" s="9" t="s">
        <v>152</v>
      </c>
      <c r="D241" s="9" t="s">
        <v>163</v>
      </c>
      <c r="E241" s="9" t="s">
        <v>164</v>
      </c>
      <c r="F241" s="18">
        <v>53.703000000000003</v>
      </c>
      <c r="G241" s="2" t="s">
        <v>69</v>
      </c>
    </row>
    <row r="242" spans="1:7" x14ac:dyDescent="0.3">
      <c r="A242" s="9" t="s">
        <v>392</v>
      </c>
      <c r="B242" s="9" t="s">
        <v>177</v>
      </c>
      <c r="C242" s="9" t="s">
        <v>178</v>
      </c>
      <c r="D242" s="9" t="s">
        <v>183</v>
      </c>
      <c r="E242" s="9" t="s">
        <v>184</v>
      </c>
      <c r="F242" s="18">
        <v>54.332000000000001</v>
      </c>
      <c r="G242" s="2" t="s">
        <v>69</v>
      </c>
    </row>
    <row r="243" spans="1:7" x14ac:dyDescent="0.3">
      <c r="A243" s="9" t="s">
        <v>392</v>
      </c>
      <c r="B243" s="9" t="s">
        <v>185</v>
      </c>
      <c r="C243" s="9" t="s">
        <v>186</v>
      </c>
      <c r="D243" s="9" t="s">
        <v>211</v>
      </c>
      <c r="E243" s="9" t="s">
        <v>212</v>
      </c>
      <c r="F243" s="18">
        <v>268.33100000000002</v>
      </c>
      <c r="G243" s="2" t="s">
        <v>69</v>
      </c>
    </row>
    <row r="244" spans="1:7" x14ac:dyDescent="0.3">
      <c r="A244" s="9" t="s">
        <v>392</v>
      </c>
      <c r="B244" s="9" t="s">
        <v>221</v>
      </c>
      <c r="C244" s="9" t="s">
        <v>222</v>
      </c>
      <c r="D244" s="9" t="s">
        <v>223</v>
      </c>
      <c r="E244" s="9" t="s">
        <v>224</v>
      </c>
      <c r="F244" s="18">
        <v>261.26299999999998</v>
      </c>
      <c r="G244" s="2" t="s">
        <v>69</v>
      </c>
    </row>
    <row r="245" spans="1:7" x14ac:dyDescent="0.3">
      <c r="A245" s="9" t="s">
        <v>392</v>
      </c>
      <c r="B245" s="9" t="s">
        <v>225</v>
      </c>
      <c r="C245" s="9" t="s">
        <v>226</v>
      </c>
      <c r="D245" s="9" t="s">
        <v>227</v>
      </c>
      <c r="E245" s="9" t="s">
        <v>228</v>
      </c>
      <c r="F245" s="18">
        <v>3.7130000000000001</v>
      </c>
      <c r="G245" s="2" t="s">
        <v>69</v>
      </c>
    </row>
    <row r="246" spans="1:7" x14ac:dyDescent="0.3">
      <c r="A246" s="9" t="s">
        <v>392</v>
      </c>
      <c r="B246" s="9" t="s">
        <v>263</v>
      </c>
      <c r="C246" s="9" t="s">
        <v>264</v>
      </c>
      <c r="D246" s="9" t="s">
        <v>265</v>
      </c>
      <c r="E246" s="9" t="s">
        <v>266</v>
      </c>
      <c r="F246" s="18">
        <v>706.03099999999995</v>
      </c>
      <c r="G246" s="2" t="s">
        <v>69</v>
      </c>
    </row>
    <row r="247" spans="1:7" x14ac:dyDescent="0.3">
      <c r="A247" s="9" t="s">
        <v>392</v>
      </c>
      <c r="B247" s="9" t="s">
        <v>267</v>
      </c>
      <c r="C247" s="9" t="s">
        <v>268</v>
      </c>
      <c r="D247" s="9" t="s">
        <v>269</v>
      </c>
      <c r="E247" s="9" t="s">
        <v>270</v>
      </c>
      <c r="F247" s="18">
        <v>29.25</v>
      </c>
      <c r="G247" s="2" t="s">
        <v>69</v>
      </c>
    </row>
    <row r="248" spans="1:7" x14ac:dyDescent="0.3">
      <c r="A248" s="9" t="s">
        <v>392</v>
      </c>
      <c r="B248" s="9" t="s">
        <v>284</v>
      </c>
      <c r="C248" s="9" t="s">
        <v>285</v>
      </c>
      <c r="D248" s="9" t="s">
        <v>286</v>
      </c>
      <c r="E248" s="9" t="s">
        <v>287</v>
      </c>
      <c r="F248" s="18">
        <v>110</v>
      </c>
      <c r="G248" s="2" t="s">
        <v>69</v>
      </c>
    </row>
    <row r="249" spans="1:7" x14ac:dyDescent="0.3">
      <c r="A249" s="9" t="s">
        <v>392</v>
      </c>
      <c r="B249" s="9" t="s">
        <v>288</v>
      </c>
      <c r="C249" s="9" t="s">
        <v>289</v>
      </c>
      <c r="D249" s="9" t="s">
        <v>292</v>
      </c>
      <c r="E249" s="9" t="s">
        <v>293</v>
      </c>
      <c r="F249" s="18">
        <v>5890.2470000000003</v>
      </c>
      <c r="G249" s="2" t="s">
        <v>69</v>
      </c>
    </row>
    <row r="250" spans="1:7" x14ac:dyDescent="0.3">
      <c r="A250" s="29" t="s">
        <v>393</v>
      </c>
      <c r="B250" s="29" t="s">
        <v>0</v>
      </c>
      <c r="C250" s="29" t="s">
        <v>0</v>
      </c>
      <c r="D250" s="29" t="s">
        <v>0</v>
      </c>
      <c r="E250" s="29" t="s">
        <v>0</v>
      </c>
      <c r="F250" s="30">
        <v>9836.6309999999994</v>
      </c>
    </row>
    <row r="251" spans="1:7" x14ac:dyDescent="0.3">
      <c r="A251" s="29" t="s">
        <v>394</v>
      </c>
      <c r="B251" s="29" t="s">
        <v>0</v>
      </c>
      <c r="C251" s="29" t="s">
        <v>0</v>
      </c>
      <c r="D251" s="29" t="s">
        <v>0</v>
      </c>
      <c r="E251" s="29" t="s">
        <v>0</v>
      </c>
      <c r="F251" s="30">
        <v>331043.33100000001</v>
      </c>
    </row>
    <row r="252" spans="1:7" x14ac:dyDescent="0.3">
      <c r="A252" s="25" t="s">
        <v>395</v>
      </c>
      <c r="B252" s="25" t="s">
        <v>0</v>
      </c>
      <c r="C252" s="25" t="s">
        <v>0</v>
      </c>
      <c r="D252" s="25" t="s">
        <v>0</v>
      </c>
      <c r="E252" s="25" t="s">
        <v>0</v>
      </c>
      <c r="F252" s="26"/>
    </row>
    <row r="253" spans="1:7" x14ac:dyDescent="0.3">
      <c r="A253" s="25" t="s">
        <v>396</v>
      </c>
      <c r="B253" s="25" t="s">
        <v>0</v>
      </c>
      <c r="C253" s="25" t="s">
        <v>0</v>
      </c>
      <c r="D253" s="25" t="s">
        <v>0</v>
      </c>
      <c r="E253" s="25" t="s">
        <v>0</v>
      </c>
      <c r="F253" s="26"/>
    </row>
    <row r="254" spans="1:7" x14ac:dyDescent="0.3">
      <c r="A254" s="9" t="s">
        <v>396</v>
      </c>
      <c r="B254" s="9" t="s">
        <v>65</v>
      </c>
      <c r="C254" s="9" t="s">
        <v>66</v>
      </c>
      <c r="D254" s="9" t="s">
        <v>397</v>
      </c>
      <c r="E254" s="9" t="s">
        <v>97</v>
      </c>
      <c r="F254" s="18">
        <v>9.8290000000000006</v>
      </c>
      <c r="G254" s="2" t="s">
        <v>83</v>
      </c>
    </row>
    <row r="255" spans="1:7" x14ac:dyDescent="0.3">
      <c r="A255" s="9" t="s">
        <v>396</v>
      </c>
      <c r="B255" s="9" t="s">
        <v>65</v>
      </c>
      <c r="C255" s="9" t="s">
        <v>66</v>
      </c>
      <c r="D255" s="9" t="s">
        <v>70</v>
      </c>
      <c r="E255" s="9" t="s">
        <v>71</v>
      </c>
      <c r="F255" s="18">
        <v>9.8290000000000006</v>
      </c>
      <c r="G255" s="2" t="s">
        <v>83</v>
      </c>
    </row>
    <row r="256" spans="1:7" x14ac:dyDescent="0.3">
      <c r="A256" s="9" t="s">
        <v>396</v>
      </c>
      <c r="B256" s="9" t="s">
        <v>89</v>
      </c>
      <c r="C256" s="9" t="s">
        <v>90</v>
      </c>
      <c r="D256" s="9" t="s">
        <v>93</v>
      </c>
      <c r="E256" s="9" t="s">
        <v>94</v>
      </c>
      <c r="F256" s="18">
        <v>8.2539999999999996</v>
      </c>
      <c r="G256" s="2" t="s">
        <v>83</v>
      </c>
    </row>
    <row r="257" spans="1:7" x14ac:dyDescent="0.3">
      <c r="A257" s="9" t="s">
        <v>396</v>
      </c>
      <c r="B257" s="9" t="s">
        <v>147</v>
      </c>
      <c r="C257" s="9" t="s">
        <v>148</v>
      </c>
      <c r="D257" s="9" t="s">
        <v>149</v>
      </c>
      <c r="E257" s="9" t="s">
        <v>150</v>
      </c>
      <c r="F257" s="18">
        <v>23411.645</v>
      </c>
      <c r="G257" s="2" t="s">
        <v>83</v>
      </c>
    </row>
    <row r="258" spans="1:7" x14ac:dyDescent="0.3">
      <c r="A258" s="9" t="s">
        <v>396</v>
      </c>
      <c r="B258" s="9" t="s">
        <v>151</v>
      </c>
      <c r="C258" s="9" t="s">
        <v>152</v>
      </c>
      <c r="D258" s="9" t="s">
        <v>163</v>
      </c>
      <c r="E258" s="9" t="s">
        <v>164</v>
      </c>
      <c r="F258" s="18">
        <v>11.601000000000001</v>
      </c>
      <c r="G258" s="2" t="s">
        <v>83</v>
      </c>
    </row>
    <row r="259" spans="1:7" x14ac:dyDescent="0.3">
      <c r="A259" s="9" t="s">
        <v>396</v>
      </c>
      <c r="B259" s="9" t="s">
        <v>185</v>
      </c>
      <c r="C259" s="9" t="s">
        <v>186</v>
      </c>
      <c r="D259" s="9" t="s">
        <v>211</v>
      </c>
      <c r="E259" s="9" t="s">
        <v>212</v>
      </c>
      <c r="F259" s="18">
        <v>99.108999999999995</v>
      </c>
      <c r="G259" s="2" t="s">
        <v>83</v>
      </c>
    </row>
    <row r="260" spans="1:7" x14ac:dyDescent="0.3">
      <c r="A260" s="9" t="s">
        <v>396</v>
      </c>
      <c r="B260" s="9" t="s">
        <v>213</v>
      </c>
      <c r="C260" s="9" t="s">
        <v>214</v>
      </c>
      <c r="D260" s="9" t="s">
        <v>215</v>
      </c>
      <c r="E260" s="9" t="s">
        <v>216</v>
      </c>
      <c r="F260" s="18">
        <v>6.49</v>
      </c>
      <c r="G260" s="2" t="s">
        <v>83</v>
      </c>
    </row>
    <row r="261" spans="1:7" x14ac:dyDescent="0.3">
      <c r="A261" s="9" t="s">
        <v>396</v>
      </c>
      <c r="B261" s="9" t="s">
        <v>217</v>
      </c>
      <c r="C261" s="9" t="s">
        <v>218</v>
      </c>
      <c r="D261" s="9" t="s">
        <v>219</v>
      </c>
      <c r="E261" s="9" t="s">
        <v>220</v>
      </c>
      <c r="F261" s="18">
        <v>4.6619999999999999</v>
      </c>
      <c r="G261" s="2" t="s">
        <v>83</v>
      </c>
    </row>
    <row r="262" spans="1:7" x14ac:dyDescent="0.3">
      <c r="A262" s="9" t="s">
        <v>396</v>
      </c>
      <c r="B262" s="9" t="s">
        <v>225</v>
      </c>
      <c r="C262" s="9" t="s">
        <v>226</v>
      </c>
      <c r="D262" s="9" t="s">
        <v>227</v>
      </c>
      <c r="E262" s="9" t="s">
        <v>228</v>
      </c>
      <c r="F262" s="18">
        <v>2012.8030000000001</v>
      </c>
      <c r="G262" s="2" t="s">
        <v>83</v>
      </c>
    </row>
    <row r="263" spans="1:7" x14ac:dyDescent="0.3">
      <c r="A263" s="9" t="s">
        <v>396</v>
      </c>
      <c r="B263" s="9" t="s">
        <v>263</v>
      </c>
      <c r="C263" s="9" t="s">
        <v>264</v>
      </c>
      <c r="D263" s="9" t="s">
        <v>265</v>
      </c>
      <c r="E263" s="9" t="s">
        <v>266</v>
      </c>
      <c r="F263" s="18">
        <v>93.539000000000001</v>
      </c>
      <c r="G263" s="2" t="s">
        <v>83</v>
      </c>
    </row>
    <row r="264" spans="1:7" x14ac:dyDescent="0.3">
      <c r="A264" s="9" t="s">
        <v>396</v>
      </c>
      <c r="B264" s="9" t="s">
        <v>284</v>
      </c>
      <c r="C264" s="9" t="s">
        <v>285</v>
      </c>
      <c r="D264" s="9" t="s">
        <v>286</v>
      </c>
      <c r="E264" s="9" t="s">
        <v>287</v>
      </c>
      <c r="F264" s="18">
        <v>30.963999999999999</v>
      </c>
      <c r="G264" s="2" t="s">
        <v>83</v>
      </c>
    </row>
    <row r="265" spans="1:7" x14ac:dyDescent="0.3">
      <c r="A265" s="9" t="s">
        <v>396</v>
      </c>
      <c r="B265" s="9" t="s">
        <v>294</v>
      </c>
      <c r="C265" s="9" t="s">
        <v>295</v>
      </c>
      <c r="D265" s="9" t="s">
        <v>296</v>
      </c>
      <c r="E265" s="9" t="s">
        <v>297</v>
      </c>
      <c r="F265" s="18">
        <v>4099.9970000000003</v>
      </c>
      <c r="G265" s="2" t="s">
        <v>83</v>
      </c>
    </row>
    <row r="266" spans="1:7" x14ac:dyDescent="0.3">
      <c r="A266" s="9" t="s">
        <v>396</v>
      </c>
      <c r="B266" s="9" t="s">
        <v>306</v>
      </c>
      <c r="C266" s="9" t="s">
        <v>307</v>
      </c>
      <c r="D266" s="9" t="s">
        <v>308</v>
      </c>
      <c r="E266" s="9" t="s">
        <v>309</v>
      </c>
      <c r="F266" s="18">
        <v>186.32599999999999</v>
      </c>
      <c r="G266" s="2" t="s">
        <v>83</v>
      </c>
    </row>
    <row r="267" spans="1:7" x14ac:dyDescent="0.3">
      <c r="A267" s="9" t="s">
        <v>396</v>
      </c>
      <c r="B267" s="9" t="s">
        <v>310</v>
      </c>
      <c r="C267" s="9" t="s">
        <v>311</v>
      </c>
      <c r="D267" s="9" t="s">
        <v>312</v>
      </c>
      <c r="E267" s="9" t="s">
        <v>313</v>
      </c>
      <c r="F267" s="18">
        <v>15.308999999999999</v>
      </c>
      <c r="G267" s="2" t="s">
        <v>83</v>
      </c>
    </row>
    <row r="268" spans="1:7" x14ac:dyDescent="0.3">
      <c r="A268" s="9" t="s">
        <v>396</v>
      </c>
      <c r="B268" s="9" t="s">
        <v>320</v>
      </c>
      <c r="C268" s="9" t="s">
        <v>321</v>
      </c>
      <c r="D268" s="9" t="s">
        <v>322</v>
      </c>
      <c r="E268" s="9" t="s">
        <v>323</v>
      </c>
      <c r="F268" s="18">
        <v>8.9909999999999997</v>
      </c>
      <c r="G268" s="2" t="s">
        <v>83</v>
      </c>
    </row>
    <row r="269" spans="1:7" x14ac:dyDescent="0.3">
      <c r="A269" s="9" t="s">
        <v>396</v>
      </c>
      <c r="B269" s="9" t="s">
        <v>328</v>
      </c>
      <c r="C269" s="9" t="s">
        <v>329</v>
      </c>
      <c r="D269" s="9" t="s">
        <v>330</v>
      </c>
      <c r="E269" s="9" t="s">
        <v>331</v>
      </c>
      <c r="F269" s="18">
        <v>23.835000000000001</v>
      </c>
      <c r="G269" s="2" t="s">
        <v>83</v>
      </c>
    </row>
    <row r="270" spans="1:7" x14ac:dyDescent="0.3">
      <c r="A270" s="29" t="s">
        <v>398</v>
      </c>
      <c r="B270" s="29" t="s">
        <v>0</v>
      </c>
      <c r="C270" s="29" t="s">
        <v>0</v>
      </c>
      <c r="D270" s="29" t="s">
        <v>0</v>
      </c>
      <c r="E270" s="29" t="s">
        <v>0</v>
      </c>
      <c r="F270" s="30">
        <v>30033.183000000001</v>
      </c>
    </row>
    <row r="271" spans="1:7" x14ac:dyDescent="0.3">
      <c r="A271" s="25" t="s">
        <v>399</v>
      </c>
      <c r="B271" s="25" t="s">
        <v>0</v>
      </c>
      <c r="C271" s="25" t="s">
        <v>0</v>
      </c>
      <c r="D271" s="25" t="s">
        <v>0</v>
      </c>
      <c r="E271" s="25" t="s">
        <v>0</v>
      </c>
      <c r="F271" s="26"/>
    </row>
    <row r="272" spans="1:7" x14ac:dyDescent="0.3">
      <c r="A272" s="9" t="s">
        <v>399</v>
      </c>
      <c r="B272" s="9" t="s">
        <v>65</v>
      </c>
      <c r="C272" s="9" t="s">
        <v>66</v>
      </c>
      <c r="D272" s="9" t="s">
        <v>342</v>
      </c>
      <c r="E272" s="9" t="s">
        <v>343</v>
      </c>
      <c r="F272" s="18">
        <v>6329.1909999999998</v>
      </c>
      <c r="G272" s="2" t="s">
        <v>83</v>
      </c>
    </row>
    <row r="273" spans="1:7" x14ac:dyDescent="0.3">
      <c r="A273" s="9" t="s">
        <v>399</v>
      </c>
      <c r="B273" s="9" t="s">
        <v>65</v>
      </c>
      <c r="C273" s="9" t="s">
        <v>66</v>
      </c>
      <c r="D273" s="9" t="s">
        <v>84</v>
      </c>
      <c r="E273" s="9" t="s">
        <v>85</v>
      </c>
      <c r="F273" s="18">
        <v>9501.26</v>
      </c>
      <c r="G273" s="2" t="s">
        <v>83</v>
      </c>
    </row>
    <row r="274" spans="1:7" x14ac:dyDescent="0.3">
      <c r="A274" s="9" t="s">
        <v>399</v>
      </c>
      <c r="B274" s="9" t="s">
        <v>65</v>
      </c>
      <c r="C274" s="9" t="s">
        <v>66</v>
      </c>
      <c r="D274" s="9" t="s">
        <v>400</v>
      </c>
      <c r="E274" s="9" t="s">
        <v>401</v>
      </c>
      <c r="F274" s="18">
        <v>672.82799999999997</v>
      </c>
      <c r="G274" s="2" t="s">
        <v>83</v>
      </c>
    </row>
    <row r="275" spans="1:7" x14ac:dyDescent="0.3">
      <c r="A275" s="9" t="s">
        <v>399</v>
      </c>
      <c r="B275" s="9" t="s">
        <v>89</v>
      </c>
      <c r="C275" s="9" t="s">
        <v>90</v>
      </c>
      <c r="D275" s="9" t="s">
        <v>93</v>
      </c>
      <c r="E275" s="9" t="s">
        <v>94</v>
      </c>
      <c r="F275" s="18">
        <v>17448.874</v>
      </c>
      <c r="G275" s="2" t="s">
        <v>83</v>
      </c>
    </row>
    <row r="276" spans="1:7" x14ac:dyDescent="0.3">
      <c r="A276" s="9" t="s">
        <v>399</v>
      </c>
      <c r="B276" s="9" t="s">
        <v>89</v>
      </c>
      <c r="C276" s="9" t="s">
        <v>90</v>
      </c>
      <c r="D276" s="9" t="s">
        <v>117</v>
      </c>
      <c r="E276" s="9" t="s">
        <v>118</v>
      </c>
      <c r="F276" s="18">
        <v>448.84199999999998</v>
      </c>
      <c r="G276" s="2" t="s">
        <v>83</v>
      </c>
    </row>
    <row r="277" spans="1:7" x14ac:dyDescent="0.3">
      <c r="A277" s="9" t="s">
        <v>399</v>
      </c>
      <c r="B277" s="9" t="s">
        <v>89</v>
      </c>
      <c r="C277" s="9" t="s">
        <v>90</v>
      </c>
      <c r="D277" s="9" t="s">
        <v>119</v>
      </c>
      <c r="E277" s="9" t="s">
        <v>120</v>
      </c>
      <c r="F277" s="18">
        <v>448.84199999999998</v>
      </c>
      <c r="G277" s="2" t="s">
        <v>83</v>
      </c>
    </row>
    <row r="278" spans="1:7" x14ac:dyDescent="0.3">
      <c r="A278" s="9" t="s">
        <v>399</v>
      </c>
      <c r="B278" s="9" t="s">
        <v>89</v>
      </c>
      <c r="C278" s="9" t="s">
        <v>90</v>
      </c>
      <c r="D278" s="9" t="s">
        <v>121</v>
      </c>
      <c r="E278" s="9" t="s">
        <v>122</v>
      </c>
      <c r="F278" s="18">
        <v>67.397000000000006</v>
      </c>
      <c r="G278" s="2" t="s">
        <v>83</v>
      </c>
    </row>
    <row r="279" spans="1:7" x14ac:dyDescent="0.3">
      <c r="A279" s="9" t="s">
        <v>399</v>
      </c>
      <c r="B279" s="9" t="s">
        <v>89</v>
      </c>
      <c r="C279" s="9" t="s">
        <v>90</v>
      </c>
      <c r="D279" s="9" t="s">
        <v>123</v>
      </c>
      <c r="E279" s="9" t="s">
        <v>124</v>
      </c>
      <c r="F279" s="18">
        <v>1.5660000000000001</v>
      </c>
      <c r="G279" s="2" t="s">
        <v>83</v>
      </c>
    </row>
    <row r="280" spans="1:7" x14ac:dyDescent="0.3">
      <c r="A280" s="9" t="s">
        <v>399</v>
      </c>
      <c r="B280" s="9" t="s">
        <v>89</v>
      </c>
      <c r="C280" s="9" t="s">
        <v>90</v>
      </c>
      <c r="D280" s="9" t="s">
        <v>127</v>
      </c>
      <c r="E280" s="9" t="s">
        <v>128</v>
      </c>
      <c r="F280" s="18">
        <v>79.075999999999993</v>
      </c>
      <c r="G280" s="2" t="s">
        <v>83</v>
      </c>
    </row>
    <row r="281" spans="1:7" x14ac:dyDescent="0.3">
      <c r="A281" s="9" t="s">
        <v>399</v>
      </c>
      <c r="B281" s="9" t="s">
        <v>89</v>
      </c>
      <c r="C281" s="9" t="s">
        <v>90</v>
      </c>
      <c r="D281" s="9" t="s">
        <v>131</v>
      </c>
      <c r="E281" s="9" t="s">
        <v>132</v>
      </c>
      <c r="F281" s="18">
        <v>9233.4680000000008</v>
      </c>
      <c r="G281" s="2" t="s">
        <v>83</v>
      </c>
    </row>
    <row r="282" spans="1:7" x14ac:dyDescent="0.3">
      <c r="A282" s="9" t="s">
        <v>399</v>
      </c>
      <c r="B282" s="9" t="s">
        <v>89</v>
      </c>
      <c r="C282" s="9" t="s">
        <v>90</v>
      </c>
      <c r="D282" s="9" t="s">
        <v>135</v>
      </c>
      <c r="E282" s="9" t="s">
        <v>136</v>
      </c>
      <c r="F282" s="18">
        <v>1446.2560000000001</v>
      </c>
      <c r="G282" s="2" t="s">
        <v>83</v>
      </c>
    </row>
    <row r="283" spans="1:7" x14ac:dyDescent="0.3">
      <c r="A283" s="9" t="s">
        <v>399</v>
      </c>
      <c r="B283" s="9" t="s">
        <v>147</v>
      </c>
      <c r="C283" s="9" t="s">
        <v>148</v>
      </c>
      <c r="D283" s="9" t="s">
        <v>149</v>
      </c>
      <c r="E283" s="9" t="s">
        <v>150</v>
      </c>
      <c r="F283" s="18">
        <v>50254.557000000001</v>
      </c>
      <c r="G283" s="2" t="s">
        <v>83</v>
      </c>
    </row>
    <row r="284" spans="1:7" x14ac:dyDescent="0.3">
      <c r="A284" s="9" t="s">
        <v>399</v>
      </c>
      <c r="B284" s="9" t="s">
        <v>151</v>
      </c>
      <c r="C284" s="9" t="s">
        <v>152</v>
      </c>
      <c r="D284" s="9" t="s">
        <v>155</v>
      </c>
      <c r="E284" s="9" t="s">
        <v>156</v>
      </c>
      <c r="F284" s="18">
        <v>2166.8229999999999</v>
      </c>
      <c r="G284" s="2" t="s">
        <v>83</v>
      </c>
    </row>
    <row r="285" spans="1:7" x14ac:dyDescent="0.3">
      <c r="A285" s="9" t="s">
        <v>399</v>
      </c>
      <c r="B285" s="9" t="s">
        <v>151</v>
      </c>
      <c r="C285" s="9" t="s">
        <v>152</v>
      </c>
      <c r="D285" s="9" t="s">
        <v>163</v>
      </c>
      <c r="E285" s="9" t="s">
        <v>164</v>
      </c>
      <c r="F285" s="18">
        <v>30147.401999999998</v>
      </c>
      <c r="G285" s="2" t="s">
        <v>83</v>
      </c>
    </row>
    <row r="286" spans="1:7" x14ac:dyDescent="0.3">
      <c r="A286" s="9" t="s">
        <v>399</v>
      </c>
      <c r="B286" s="9" t="s">
        <v>151</v>
      </c>
      <c r="C286" s="9" t="s">
        <v>152</v>
      </c>
      <c r="D286" s="9" t="s">
        <v>167</v>
      </c>
      <c r="E286" s="9" t="s">
        <v>168</v>
      </c>
      <c r="F286" s="18">
        <v>37839.144999999997</v>
      </c>
      <c r="G286" s="2" t="s">
        <v>83</v>
      </c>
    </row>
    <row r="287" spans="1:7" x14ac:dyDescent="0.3">
      <c r="A287" s="9" t="s">
        <v>399</v>
      </c>
      <c r="B287" s="9" t="s">
        <v>151</v>
      </c>
      <c r="C287" s="9" t="s">
        <v>152</v>
      </c>
      <c r="D287" s="9" t="s">
        <v>367</v>
      </c>
      <c r="E287" s="9" t="s">
        <v>368</v>
      </c>
      <c r="F287" s="18">
        <v>80505.366999999998</v>
      </c>
      <c r="G287" s="2" t="s">
        <v>83</v>
      </c>
    </row>
    <row r="288" spans="1:7" x14ac:dyDescent="0.3">
      <c r="A288" s="9" t="s">
        <v>399</v>
      </c>
      <c r="B288" s="9" t="s">
        <v>151</v>
      </c>
      <c r="C288" s="9" t="s">
        <v>152</v>
      </c>
      <c r="D288" s="9" t="s">
        <v>169</v>
      </c>
      <c r="E288" s="9" t="s">
        <v>170</v>
      </c>
      <c r="F288" s="18">
        <v>16643.917000000001</v>
      </c>
      <c r="G288" s="2" t="s">
        <v>83</v>
      </c>
    </row>
    <row r="289" spans="1:7" x14ac:dyDescent="0.3">
      <c r="A289" s="9" t="s">
        <v>399</v>
      </c>
      <c r="B289" s="9" t="s">
        <v>177</v>
      </c>
      <c r="C289" s="9" t="s">
        <v>178</v>
      </c>
      <c r="D289" s="9" t="s">
        <v>179</v>
      </c>
      <c r="E289" s="9" t="s">
        <v>180</v>
      </c>
      <c r="F289" s="18">
        <v>30666.546999999999</v>
      </c>
      <c r="G289" s="2" t="s">
        <v>83</v>
      </c>
    </row>
    <row r="290" spans="1:7" x14ac:dyDescent="0.3">
      <c r="A290" s="9" t="s">
        <v>399</v>
      </c>
      <c r="B290" s="9" t="s">
        <v>177</v>
      </c>
      <c r="C290" s="9" t="s">
        <v>178</v>
      </c>
      <c r="D290" s="9" t="s">
        <v>181</v>
      </c>
      <c r="E290" s="9" t="s">
        <v>49</v>
      </c>
      <c r="F290" s="18">
        <v>56037.593000000001</v>
      </c>
      <c r="G290" s="2" t="s">
        <v>83</v>
      </c>
    </row>
    <row r="291" spans="1:7" x14ac:dyDescent="0.3">
      <c r="A291" s="9" t="s">
        <v>399</v>
      </c>
      <c r="B291" s="9" t="s">
        <v>177</v>
      </c>
      <c r="C291" s="9" t="s">
        <v>178</v>
      </c>
      <c r="D291" s="9" t="s">
        <v>182</v>
      </c>
      <c r="E291" s="9" t="s">
        <v>50</v>
      </c>
      <c r="F291" s="18">
        <v>12992.003000000001</v>
      </c>
      <c r="G291" s="2" t="s">
        <v>83</v>
      </c>
    </row>
    <row r="292" spans="1:7" x14ac:dyDescent="0.3">
      <c r="A292" s="9" t="s">
        <v>399</v>
      </c>
      <c r="B292" s="9" t="s">
        <v>177</v>
      </c>
      <c r="C292" s="9" t="s">
        <v>178</v>
      </c>
      <c r="D292" s="9" t="s">
        <v>183</v>
      </c>
      <c r="E292" s="9" t="s">
        <v>184</v>
      </c>
      <c r="F292" s="18">
        <v>7516.4489999999996</v>
      </c>
      <c r="G292" s="2" t="s">
        <v>83</v>
      </c>
    </row>
    <row r="293" spans="1:7" x14ac:dyDescent="0.3">
      <c r="A293" s="9" t="s">
        <v>399</v>
      </c>
      <c r="B293" s="9" t="s">
        <v>185</v>
      </c>
      <c r="C293" s="9" t="s">
        <v>186</v>
      </c>
      <c r="D293" s="9" t="s">
        <v>187</v>
      </c>
      <c r="E293" s="9" t="s">
        <v>188</v>
      </c>
      <c r="F293" s="18">
        <v>505.97300000000001</v>
      </c>
      <c r="G293" s="2" t="s">
        <v>83</v>
      </c>
    </row>
    <row r="294" spans="1:7" x14ac:dyDescent="0.3">
      <c r="A294" s="9" t="s">
        <v>399</v>
      </c>
      <c r="B294" s="9" t="s">
        <v>185</v>
      </c>
      <c r="C294" s="9" t="s">
        <v>186</v>
      </c>
      <c r="D294" s="9" t="s">
        <v>402</v>
      </c>
      <c r="E294" s="9" t="s">
        <v>403</v>
      </c>
      <c r="F294" s="18">
        <v>505.97300000000001</v>
      </c>
      <c r="G294" s="2" t="s">
        <v>83</v>
      </c>
    </row>
    <row r="295" spans="1:7" x14ac:dyDescent="0.3">
      <c r="A295" s="9" t="s">
        <v>399</v>
      </c>
      <c r="B295" s="9" t="s">
        <v>185</v>
      </c>
      <c r="C295" s="9" t="s">
        <v>186</v>
      </c>
      <c r="D295" s="9" t="s">
        <v>189</v>
      </c>
      <c r="E295" s="9" t="s">
        <v>190</v>
      </c>
      <c r="F295" s="18">
        <v>3790.3670000000002</v>
      </c>
      <c r="G295" s="2" t="s">
        <v>83</v>
      </c>
    </row>
    <row r="296" spans="1:7" x14ac:dyDescent="0.3">
      <c r="A296" s="9" t="s">
        <v>399</v>
      </c>
      <c r="B296" s="9" t="s">
        <v>185</v>
      </c>
      <c r="C296" s="9" t="s">
        <v>186</v>
      </c>
      <c r="D296" s="9" t="s">
        <v>379</v>
      </c>
      <c r="E296" s="9" t="s">
        <v>380</v>
      </c>
      <c r="F296" s="18">
        <v>1141.635</v>
      </c>
      <c r="G296" s="2" t="s">
        <v>83</v>
      </c>
    </row>
    <row r="297" spans="1:7" x14ac:dyDescent="0.3">
      <c r="A297" s="9" t="s">
        <v>399</v>
      </c>
      <c r="B297" s="9" t="s">
        <v>185</v>
      </c>
      <c r="C297" s="9" t="s">
        <v>186</v>
      </c>
      <c r="D297" s="9" t="s">
        <v>205</v>
      </c>
      <c r="E297" s="9" t="s">
        <v>206</v>
      </c>
      <c r="F297" s="18">
        <v>3785.087</v>
      </c>
      <c r="G297" s="2" t="s">
        <v>83</v>
      </c>
    </row>
    <row r="298" spans="1:7" x14ac:dyDescent="0.3">
      <c r="A298" s="9" t="s">
        <v>399</v>
      </c>
      <c r="B298" s="9" t="s">
        <v>185</v>
      </c>
      <c r="C298" s="9" t="s">
        <v>186</v>
      </c>
      <c r="D298" s="9" t="s">
        <v>383</v>
      </c>
      <c r="E298" s="9" t="s">
        <v>384</v>
      </c>
      <c r="F298" s="18">
        <v>15.134</v>
      </c>
      <c r="G298" s="2" t="s">
        <v>83</v>
      </c>
    </row>
    <row r="299" spans="1:7" x14ac:dyDescent="0.3">
      <c r="A299" s="9" t="s">
        <v>399</v>
      </c>
      <c r="B299" s="9" t="s">
        <v>185</v>
      </c>
      <c r="C299" s="9" t="s">
        <v>186</v>
      </c>
      <c r="D299" s="9" t="s">
        <v>209</v>
      </c>
      <c r="E299" s="9" t="s">
        <v>210</v>
      </c>
      <c r="F299" s="18">
        <v>694.87300000000005</v>
      </c>
      <c r="G299" s="2" t="s">
        <v>83</v>
      </c>
    </row>
    <row r="300" spans="1:7" x14ac:dyDescent="0.3">
      <c r="A300" s="9" t="s">
        <v>399</v>
      </c>
      <c r="B300" s="9" t="s">
        <v>185</v>
      </c>
      <c r="C300" s="9" t="s">
        <v>186</v>
      </c>
      <c r="D300" s="9" t="s">
        <v>211</v>
      </c>
      <c r="E300" s="9" t="s">
        <v>212</v>
      </c>
      <c r="F300" s="18">
        <v>1165.2159999999999</v>
      </c>
      <c r="G300" s="2" t="s">
        <v>83</v>
      </c>
    </row>
    <row r="301" spans="1:7" x14ac:dyDescent="0.3">
      <c r="A301" s="9" t="s">
        <v>399</v>
      </c>
      <c r="B301" s="9" t="s">
        <v>185</v>
      </c>
      <c r="C301" s="9" t="s">
        <v>186</v>
      </c>
      <c r="D301" s="9" t="s">
        <v>404</v>
      </c>
      <c r="E301" s="9" t="s">
        <v>405</v>
      </c>
      <c r="F301" s="18">
        <v>1854.7159999999999</v>
      </c>
      <c r="G301" s="2" t="s">
        <v>83</v>
      </c>
    </row>
    <row r="302" spans="1:7" x14ac:dyDescent="0.3">
      <c r="A302" s="9" t="s">
        <v>399</v>
      </c>
      <c r="B302" s="9" t="s">
        <v>213</v>
      </c>
      <c r="C302" s="9" t="s">
        <v>214</v>
      </c>
      <c r="D302" s="9" t="s">
        <v>215</v>
      </c>
      <c r="E302" s="9" t="s">
        <v>216</v>
      </c>
      <c r="F302" s="18">
        <v>803.46199999999999</v>
      </c>
      <c r="G302" s="2" t="s">
        <v>83</v>
      </c>
    </row>
    <row r="303" spans="1:7" x14ac:dyDescent="0.3">
      <c r="A303" s="9" t="s">
        <v>399</v>
      </c>
      <c r="B303" s="9" t="s">
        <v>217</v>
      </c>
      <c r="C303" s="9" t="s">
        <v>218</v>
      </c>
      <c r="D303" s="9" t="s">
        <v>219</v>
      </c>
      <c r="E303" s="9" t="s">
        <v>220</v>
      </c>
      <c r="F303" s="18">
        <v>3416.5520000000001</v>
      </c>
      <c r="G303" s="2" t="s">
        <v>83</v>
      </c>
    </row>
    <row r="304" spans="1:7" x14ac:dyDescent="0.3">
      <c r="A304" s="9" t="s">
        <v>399</v>
      </c>
      <c r="B304" s="9" t="s">
        <v>221</v>
      </c>
      <c r="C304" s="9" t="s">
        <v>222</v>
      </c>
      <c r="D304" s="9" t="s">
        <v>223</v>
      </c>
      <c r="E304" s="9" t="s">
        <v>224</v>
      </c>
      <c r="F304" s="18">
        <v>40592.167999999998</v>
      </c>
      <c r="G304" s="2" t="s">
        <v>83</v>
      </c>
    </row>
    <row r="305" spans="1:7" x14ac:dyDescent="0.3">
      <c r="A305" s="9" t="s">
        <v>399</v>
      </c>
      <c r="B305" s="9" t="s">
        <v>225</v>
      </c>
      <c r="C305" s="9" t="s">
        <v>226</v>
      </c>
      <c r="D305" s="9" t="s">
        <v>227</v>
      </c>
      <c r="E305" s="9" t="s">
        <v>228</v>
      </c>
      <c r="F305" s="18">
        <v>26.164999999999999</v>
      </c>
      <c r="G305" s="2" t="s">
        <v>83</v>
      </c>
    </row>
    <row r="306" spans="1:7" x14ac:dyDescent="0.3">
      <c r="A306" s="9" t="s">
        <v>399</v>
      </c>
      <c r="B306" s="9" t="s">
        <v>229</v>
      </c>
      <c r="C306" s="9" t="s">
        <v>230</v>
      </c>
      <c r="D306" s="9" t="s">
        <v>253</v>
      </c>
      <c r="E306" s="9" t="s">
        <v>254</v>
      </c>
      <c r="F306" s="18">
        <v>1522.912</v>
      </c>
      <c r="G306" s="2" t="s">
        <v>83</v>
      </c>
    </row>
    <row r="307" spans="1:7" x14ac:dyDescent="0.3">
      <c r="A307" s="9" t="s">
        <v>399</v>
      </c>
      <c r="B307" s="9" t="s">
        <v>229</v>
      </c>
      <c r="C307" s="9" t="s">
        <v>230</v>
      </c>
      <c r="D307" s="9" t="s">
        <v>255</v>
      </c>
      <c r="E307" s="9" t="s">
        <v>256</v>
      </c>
      <c r="F307" s="18">
        <v>1522.912</v>
      </c>
      <c r="G307" s="2" t="s">
        <v>83</v>
      </c>
    </row>
    <row r="308" spans="1:7" x14ac:dyDescent="0.3">
      <c r="A308" s="9" t="s">
        <v>399</v>
      </c>
      <c r="B308" s="9" t="s">
        <v>263</v>
      </c>
      <c r="C308" s="9" t="s">
        <v>264</v>
      </c>
      <c r="D308" s="9" t="s">
        <v>265</v>
      </c>
      <c r="E308" s="9" t="s">
        <v>266</v>
      </c>
      <c r="F308" s="18">
        <v>13203.661</v>
      </c>
      <c r="G308" s="2" t="s">
        <v>83</v>
      </c>
    </row>
    <row r="309" spans="1:7" x14ac:dyDescent="0.3">
      <c r="A309" s="9" t="s">
        <v>399</v>
      </c>
      <c r="B309" s="9" t="s">
        <v>267</v>
      </c>
      <c r="C309" s="9" t="s">
        <v>268</v>
      </c>
      <c r="D309" s="9" t="s">
        <v>269</v>
      </c>
      <c r="E309" s="9" t="s">
        <v>270</v>
      </c>
      <c r="F309" s="18">
        <v>104.648</v>
      </c>
      <c r="G309" s="2" t="s">
        <v>83</v>
      </c>
    </row>
    <row r="310" spans="1:7" x14ac:dyDescent="0.3">
      <c r="A310" s="9" t="s">
        <v>399</v>
      </c>
      <c r="B310" s="9" t="s">
        <v>288</v>
      </c>
      <c r="C310" s="9" t="s">
        <v>289</v>
      </c>
      <c r="D310" s="9" t="s">
        <v>290</v>
      </c>
      <c r="E310" s="9" t="s">
        <v>291</v>
      </c>
      <c r="F310" s="18">
        <v>1815.7760000000001</v>
      </c>
      <c r="G310" s="2" t="s">
        <v>83</v>
      </c>
    </row>
    <row r="311" spans="1:7" x14ac:dyDescent="0.3">
      <c r="A311" s="9" t="s">
        <v>399</v>
      </c>
      <c r="B311" s="9" t="s">
        <v>288</v>
      </c>
      <c r="C311" s="9" t="s">
        <v>289</v>
      </c>
      <c r="D311" s="9" t="s">
        <v>292</v>
      </c>
      <c r="E311" s="9" t="s">
        <v>293</v>
      </c>
      <c r="F311" s="18">
        <v>833.57799999999997</v>
      </c>
      <c r="G311" s="2" t="s">
        <v>83</v>
      </c>
    </row>
    <row r="312" spans="1:7" x14ac:dyDescent="0.3">
      <c r="A312" s="9" t="s">
        <v>399</v>
      </c>
      <c r="B312" s="9" t="s">
        <v>294</v>
      </c>
      <c r="C312" s="9" t="s">
        <v>295</v>
      </c>
      <c r="D312" s="9" t="s">
        <v>296</v>
      </c>
      <c r="E312" s="9" t="s">
        <v>297</v>
      </c>
      <c r="F312" s="18">
        <v>1894.9870000000001</v>
      </c>
      <c r="G312" s="2" t="s">
        <v>83</v>
      </c>
    </row>
    <row r="313" spans="1:7" x14ac:dyDescent="0.3">
      <c r="A313" s="9" t="s">
        <v>399</v>
      </c>
      <c r="B313" s="9" t="s">
        <v>320</v>
      </c>
      <c r="C313" s="9" t="s">
        <v>321</v>
      </c>
      <c r="D313" s="9" t="s">
        <v>322</v>
      </c>
      <c r="E313" s="9" t="s">
        <v>323</v>
      </c>
      <c r="F313" s="18">
        <v>11.938000000000001</v>
      </c>
      <c r="G313" s="2" t="s">
        <v>83</v>
      </c>
    </row>
    <row r="314" spans="1:7" x14ac:dyDescent="0.3">
      <c r="A314" s="29" t="s">
        <v>406</v>
      </c>
      <c r="B314" s="29" t="s">
        <v>0</v>
      </c>
      <c r="C314" s="29" t="s">
        <v>0</v>
      </c>
      <c r="D314" s="29" t="s">
        <v>0</v>
      </c>
      <c r="E314" s="29" t="s">
        <v>0</v>
      </c>
      <c r="F314" s="30">
        <v>449655.136</v>
      </c>
    </row>
    <row r="315" spans="1:7" x14ac:dyDescent="0.3">
      <c r="A315" s="25" t="s">
        <v>407</v>
      </c>
      <c r="B315" s="25" t="s">
        <v>0</v>
      </c>
      <c r="C315" s="25" t="s">
        <v>0</v>
      </c>
      <c r="D315" s="25" t="s">
        <v>0</v>
      </c>
      <c r="E315" s="25" t="s">
        <v>0</v>
      </c>
      <c r="F315" s="26"/>
    </row>
    <row r="316" spans="1:7" x14ac:dyDescent="0.3">
      <c r="A316" s="9" t="s">
        <v>407</v>
      </c>
      <c r="B316" s="9" t="s">
        <v>147</v>
      </c>
      <c r="C316" s="9" t="s">
        <v>148</v>
      </c>
      <c r="D316" s="9" t="s">
        <v>149</v>
      </c>
      <c r="E316" s="9" t="s">
        <v>150</v>
      </c>
      <c r="F316" s="18">
        <v>67660.888000000006</v>
      </c>
      <c r="G316" s="2" t="s">
        <v>86</v>
      </c>
    </row>
    <row r="317" spans="1:7" x14ac:dyDescent="0.3">
      <c r="A317" s="29" t="s">
        <v>408</v>
      </c>
      <c r="B317" s="29" t="s">
        <v>0</v>
      </c>
      <c r="C317" s="29" t="s">
        <v>0</v>
      </c>
      <c r="D317" s="29" t="s">
        <v>0</v>
      </c>
      <c r="E317" s="29" t="s">
        <v>0</v>
      </c>
      <c r="F317" s="30">
        <v>67660.888000000006</v>
      </c>
    </row>
    <row r="318" spans="1:7" x14ac:dyDescent="0.3">
      <c r="A318" s="29" t="s">
        <v>409</v>
      </c>
      <c r="B318" s="29" t="s">
        <v>0</v>
      </c>
      <c r="C318" s="29" t="s">
        <v>0</v>
      </c>
      <c r="D318" s="29" t="s">
        <v>0</v>
      </c>
      <c r="E318" s="29" t="s">
        <v>0</v>
      </c>
      <c r="F318" s="30">
        <v>547349.20700000005</v>
      </c>
    </row>
    <row r="319" spans="1:7" x14ac:dyDescent="0.3">
      <c r="A319" s="25" t="s">
        <v>410</v>
      </c>
      <c r="B319" s="25" t="s">
        <v>0</v>
      </c>
      <c r="C319" s="25" t="s">
        <v>0</v>
      </c>
      <c r="D319" s="25" t="s">
        <v>0</v>
      </c>
      <c r="E319" s="25" t="s">
        <v>0</v>
      </c>
      <c r="F319" s="26"/>
    </row>
    <row r="320" spans="1:7" x14ac:dyDescent="0.3">
      <c r="A320" s="25" t="s">
        <v>411</v>
      </c>
      <c r="B320" s="25" t="s">
        <v>0</v>
      </c>
      <c r="C320" s="25" t="s">
        <v>0</v>
      </c>
      <c r="D320" s="25" t="s">
        <v>0</v>
      </c>
      <c r="E320" s="25" t="s">
        <v>0</v>
      </c>
      <c r="F320" s="26"/>
    </row>
    <row r="321" spans="1:7" x14ac:dyDescent="0.3">
      <c r="A321" s="9" t="s">
        <v>411</v>
      </c>
      <c r="B321" s="9" t="s">
        <v>147</v>
      </c>
      <c r="C321" s="9" t="s">
        <v>148</v>
      </c>
      <c r="D321" s="9" t="s">
        <v>149</v>
      </c>
      <c r="E321" s="9" t="s">
        <v>150</v>
      </c>
      <c r="F321" s="18">
        <v>9334.0959999999995</v>
      </c>
      <c r="G321" s="2" t="s">
        <v>86</v>
      </c>
    </row>
    <row r="322" spans="1:7" x14ac:dyDescent="0.3">
      <c r="A322" s="29" t="s">
        <v>412</v>
      </c>
      <c r="B322" s="29" t="s">
        <v>0</v>
      </c>
      <c r="C322" s="29" t="s">
        <v>0</v>
      </c>
      <c r="D322" s="29" t="s">
        <v>0</v>
      </c>
      <c r="E322" s="29" t="s">
        <v>0</v>
      </c>
      <c r="F322" s="30">
        <v>9334.0959999999995</v>
      </c>
    </row>
    <row r="323" spans="1:7" x14ac:dyDescent="0.3">
      <c r="A323" s="29" t="s">
        <v>413</v>
      </c>
      <c r="B323" s="29" t="s">
        <v>0</v>
      </c>
      <c r="C323" s="29" t="s">
        <v>0</v>
      </c>
      <c r="D323" s="29" t="s">
        <v>0</v>
      </c>
      <c r="E323" s="29" t="s">
        <v>0</v>
      </c>
      <c r="F323" s="30">
        <v>9334.0959999999995</v>
      </c>
    </row>
    <row r="324" spans="1:7" x14ac:dyDescent="0.3">
      <c r="A324" s="25" t="s">
        <v>414</v>
      </c>
      <c r="B324" s="25" t="s">
        <v>0</v>
      </c>
      <c r="C324" s="25" t="s">
        <v>0</v>
      </c>
      <c r="D324" s="25" t="s">
        <v>0</v>
      </c>
      <c r="E324" s="25" t="s">
        <v>0</v>
      </c>
      <c r="F324" s="26"/>
    </row>
    <row r="325" spans="1:7" x14ac:dyDescent="0.3">
      <c r="A325" s="25" t="s">
        <v>415</v>
      </c>
      <c r="B325" s="25" t="s">
        <v>0</v>
      </c>
      <c r="C325" s="25" t="s">
        <v>0</v>
      </c>
      <c r="D325" s="25" t="s">
        <v>0</v>
      </c>
      <c r="E325" s="25" t="s">
        <v>0</v>
      </c>
      <c r="F325" s="26"/>
    </row>
    <row r="326" spans="1:7" x14ac:dyDescent="0.3">
      <c r="A326" s="9" t="s">
        <v>415</v>
      </c>
      <c r="B326" s="9" t="s">
        <v>65</v>
      </c>
      <c r="C326" s="9" t="s">
        <v>66</v>
      </c>
      <c r="D326" s="9" t="s">
        <v>67</v>
      </c>
      <c r="E326" s="9" t="s">
        <v>68</v>
      </c>
      <c r="F326" s="18">
        <v>512.34799999999996</v>
      </c>
      <c r="G326" s="2" t="s">
        <v>80</v>
      </c>
    </row>
    <row r="327" spans="1:7" x14ac:dyDescent="0.3">
      <c r="A327" s="9" t="s">
        <v>415</v>
      </c>
      <c r="B327" s="9" t="s">
        <v>89</v>
      </c>
      <c r="C327" s="9" t="s">
        <v>90</v>
      </c>
      <c r="D327" s="9" t="s">
        <v>93</v>
      </c>
      <c r="E327" s="9" t="s">
        <v>94</v>
      </c>
      <c r="F327" s="18">
        <v>772.17499999999995</v>
      </c>
      <c r="G327" s="2" t="s">
        <v>80</v>
      </c>
    </row>
    <row r="328" spans="1:7" x14ac:dyDescent="0.3">
      <c r="A328" s="9" t="s">
        <v>415</v>
      </c>
      <c r="B328" s="9" t="s">
        <v>147</v>
      </c>
      <c r="C328" s="9" t="s">
        <v>148</v>
      </c>
      <c r="D328" s="9" t="s">
        <v>149</v>
      </c>
      <c r="E328" s="9" t="s">
        <v>150</v>
      </c>
      <c r="F328" s="18">
        <v>7000</v>
      </c>
      <c r="G328" s="2" t="s">
        <v>80</v>
      </c>
    </row>
    <row r="329" spans="1:7" x14ac:dyDescent="0.3">
      <c r="A329" s="9" t="s">
        <v>415</v>
      </c>
      <c r="B329" s="9" t="s">
        <v>151</v>
      </c>
      <c r="C329" s="9" t="s">
        <v>152</v>
      </c>
      <c r="D329" s="9" t="s">
        <v>163</v>
      </c>
      <c r="E329" s="9" t="s">
        <v>164</v>
      </c>
      <c r="F329" s="18">
        <v>-413.84100000000001</v>
      </c>
      <c r="G329" s="2" t="s">
        <v>80</v>
      </c>
    </row>
    <row r="330" spans="1:7" x14ac:dyDescent="0.3">
      <c r="A330" s="9" t="s">
        <v>415</v>
      </c>
      <c r="B330" s="9" t="s">
        <v>177</v>
      </c>
      <c r="C330" s="9" t="s">
        <v>178</v>
      </c>
      <c r="D330" s="9" t="s">
        <v>183</v>
      </c>
      <c r="E330" s="9" t="s">
        <v>184</v>
      </c>
      <c r="F330" s="18">
        <v>1014.208</v>
      </c>
      <c r="G330" s="2" t="s">
        <v>80</v>
      </c>
    </row>
    <row r="331" spans="1:7" x14ac:dyDescent="0.3">
      <c r="A331" s="9" t="s">
        <v>415</v>
      </c>
      <c r="B331" s="9" t="s">
        <v>185</v>
      </c>
      <c r="C331" s="9" t="s">
        <v>186</v>
      </c>
      <c r="D331" s="9" t="s">
        <v>211</v>
      </c>
      <c r="E331" s="9" t="s">
        <v>212</v>
      </c>
      <c r="F331" s="18">
        <v>3403.328</v>
      </c>
      <c r="G331" s="2" t="s">
        <v>80</v>
      </c>
    </row>
    <row r="332" spans="1:7" x14ac:dyDescent="0.3">
      <c r="A332" s="9" t="s">
        <v>415</v>
      </c>
      <c r="B332" s="9" t="s">
        <v>213</v>
      </c>
      <c r="C332" s="9" t="s">
        <v>214</v>
      </c>
      <c r="D332" s="9" t="s">
        <v>215</v>
      </c>
      <c r="E332" s="9" t="s">
        <v>216</v>
      </c>
      <c r="F332" s="18">
        <v>372.51600000000002</v>
      </c>
      <c r="G332" s="2" t="s">
        <v>80</v>
      </c>
    </row>
    <row r="333" spans="1:7" x14ac:dyDescent="0.3">
      <c r="A333" s="9" t="s">
        <v>415</v>
      </c>
      <c r="B333" s="9" t="s">
        <v>221</v>
      </c>
      <c r="C333" s="9" t="s">
        <v>222</v>
      </c>
      <c r="D333" s="9" t="s">
        <v>223</v>
      </c>
      <c r="E333" s="9" t="s">
        <v>224</v>
      </c>
      <c r="F333" s="18">
        <v>206.179</v>
      </c>
      <c r="G333" s="2" t="s">
        <v>80</v>
      </c>
    </row>
    <row r="334" spans="1:7" x14ac:dyDescent="0.3">
      <c r="A334" s="9" t="s">
        <v>415</v>
      </c>
      <c r="B334" s="9" t="s">
        <v>225</v>
      </c>
      <c r="C334" s="9" t="s">
        <v>226</v>
      </c>
      <c r="D334" s="9" t="s">
        <v>227</v>
      </c>
      <c r="E334" s="9" t="s">
        <v>228</v>
      </c>
      <c r="F334" s="18">
        <v>666.77599999999995</v>
      </c>
      <c r="G334" s="2" t="s">
        <v>80</v>
      </c>
    </row>
    <row r="335" spans="1:7" x14ac:dyDescent="0.3">
      <c r="A335" s="9" t="s">
        <v>415</v>
      </c>
      <c r="B335" s="9" t="s">
        <v>263</v>
      </c>
      <c r="C335" s="9" t="s">
        <v>264</v>
      </c>
      <c r="D335" s="9" t="s">
        <v>265</v>
      </c>
      <c r="E335" s="9" t="s">
        <v>266</v>
      </c>
      <c r="F335" s="18">
        <v>1106.596</v>
      </c>
      <c r="G335" s="2" t="s">
        <v>80</v>
      </c>
    </row>
    <row r="336" spans="1:7" x14ac:dyDescent="0.3">
      <c r="A336" s="9" t="s">
        <v>415</v>
      </c>
      <c r="B336" s="9" t="s">
        <v>416</v>
      </c>
      <c r="C336" s="9" t="s">
        <v>417</v>
      </c>
      <c r="D336" s="9" t="s">
        <v>418</v>
      </c>
      <c r="E336" s="9" t="s">
        <v>419</v>
      </c>
      <c r="F336" s="18">
        <v>-190.71100000000001</v>
      </c>
      <c r="G336" s="2" t="s">
        <v>80</v>
      </c>
    </row>
    <row r="337" spans="1:7" x14ac:dyDescent="0.3">
      <c r="A337" s="9" t="s">
        <v>415</v>
      </c>
      <c r="B337" s="9" t="s">
        <v>280</v>
      </c>
      <c r="C337" s="9" t="s">
        <v>281</v>
      </c>
      <c r="D337" s="9" t="s">
        <v>282</v>
      </c>
      <c r="E337" s="9" t="s">
        <v>283</v>
      </c>
      <c r="F337" s="18">
        <v>219.11699999999999</v>
      </c>
      <c r="G337" s="2" t="s">
        <v>80</v>
      </c>
    </row>
    <row r="338" spans="1:7" x14ac:dyDescent="0.3">
      <c r="A338" s="9" t="s">
        <v>415</v>
      </c>
      <c r="B338" s="9" t="s">
        <v>284</v>
      </c>
      <c r="C338" s="9" t="s">
        <v>285</v>
      </c>
      <c r="D338" s="9" t="s">
        <v>286</v>
      </c>
      <c r="E338" s="9" t="s">
        <v>287</v>
      </c>
      <c r="F338" s="18">
        <v>511.00599999999997</v>
      </c>
      <c r="G338" s="2" t="s">
        <v>80</v>
      </c>
    </row>
    <row r="339" spans="1:7" x14ac:dyDescent="0.3">
      <c r="A339" s="9" t="s">
        <v>415</v>
      </c>
      <c r="B339" s="9" t="s">
        <v>288</v>
      </c>
      <c r="C339" s="9" t="s">
        <v>289</v>
      </c>
      <c r="D339" s="9" t="s">
        <v>292</v>
      </c>
      <c r="E339" s="9" t="s">
        <v>293</v>
      </c>
      <c r="F339" s="18">
        <v>2221.8580000000002</v>
      </c>
      <c r="G339" s="2" t="s">
        <v>80</v>
      </c>
    </row>
    <row r="340" spans="1:7" x14ac:dyDescent="0.3">
      <c r="A340" s="9" t="s">
        <v>415</v>
      </c>
      <c r="B340" s="9" t="s">
        <v>294</v>
      </c>
      <c r="C340" s="9" t="s">
        <v>295</v>
      </c>
      <c r="D340" s="9" t="s">
        <v>296</v>
      </c>
      <c r="E340" s="9" t="s">
        <v>297</v>
      </c>
      <c r="F340" s="18">
        <v>330.52199999999999</v>
      </c>
      <c r="G340" s="2" t="s">
        <v>80</v>
      </c>
    </row>
    <row r="341" spans="1:7" x14ac:dyDescent="0.3">
      <c r="A341" s="9" t="s">
        <v>415</v>
      </c>
      <c r="B341" s="9" t="s">
        <v>306</v>
      </c>
      <c r="C341" s="9" t="s">
        <v>307</v>
      </c>
      <c r="D341" s="9" t="s">
        <v>308</v>
      </c>
      <c r="E341" s="9" t="s">
        <v>309</v>
      </c>
      <c r="F341" s="18">
        <v>120</v>
      </c>
      <c r="G341" s="2" t="s">
        <v>80</v>
      </c>
    </row>
    <row r="342" spans="1:7" x14ac:dyDescent="0.3">
      <c r="A342" s="29" t="s">
        <v>420</v>
      </c>
      <c r="B342" s="29" t="s">
        <v>0</v>
      </c>
      <c r="C342" s="29" t="s">
        <v>0</v>
      </c>
      <c r="D342" s="29" t="s">
        <v>0</v>
      </c>
      <c r="E342" s="29" t="s">
        <v>0</v>
      </c>
      <c r="F342" s="30">
        <v>17852.077000000001</v>
      </c>
    </row>
    <row r="343" spans="1:7" x14ac:dyDescent="0.3">
      <c r="A343" s="25" t="s">
        <v>421</v>
      </c>
      <c r="B343" s="25" t="s">
        <v>0</v>
      </c>
      <c r="C343" s="25" t="s">
        <v>0</v>
      </c>
      <c r="D343" s="25" t="s">
        <v>0</v>
      </c>
      <c r="E343" s="25" t="s">
        <v>0</v>
      </c>
      <c r="F343" s="26"/>
    </row>
    <row r="344" spans="1:7" x14ac:dyDescent="0.3">
      <c r="A344" s="9" t="s">
        <v>421</v>
      </c>
      <c r="B344" s="9" t="s">
        <v>65</v>
      </c>
      <c r="C344" s="9" t="s">
        <v>66</v>
      </c>
      <c r="D344" s="9" t="s">
        <v>67</v>
      </c>
      <c r="E344" s="9" t="s">
        <v>68</v>
      </c>
      <c r="F344" s="18">
        <v>19881.041000000001</v>
      </c>
      <c r="G344" s="2" t="s">
        <v>80</v>
      </c>
    </row>
    <row r="345" spans="1:7" x14ac:dyDescent="0.3">
      <c r="A345" s="9" t="s">
        <v>421</v>
      </c>
      <c r="B345" s="9" t="s">
        <v>65</v>
      </c>
      <c r="C345" s="9" t="s">
        <v>66</v>
      </c>
      <c r="D345" s="9" t="s">
        <v>397</v>
      </c>
      <c r="E345" s="9" t="s">
        <v>97</v>
      </c>
      <c r="F345" s="18">
        <v>521.42999999999995</v>
      </c>
      <c r="G345" s="2" t="s">
        <v>80</v>
      </c>
    </row>
    <row r="346" spans="1:7" x14ac:dyDescent="0.3">
      <c r="A346" s="9" t="s">
        <v>421</v>
      </c>
      <c r="B346" s="9" t="s">
        <v>89</v>
      </c>
      <c r="C346" s="9" t="s">
        <v>90</v>
      </c>
      <c r="D346" s="9" t="s">
        <v>93</v>
      </c>
      <c r="E346" s="9" t="s">
        <v>94</v>
      </c>
      <c r="F346" s="18">
        <v>28901.352999999999</v>
      </c>
      <c r="G346" s="2" t="s">
        <v>80</v>
      </c>
    </row>
    <row r="347" spans="1:7" x14ac:dyDescent="0.3">
      <c r="A347" s="9" t="s">
        <v>421</v>
      </c>
      <c r="B347" s="9" t="s">
        <v>147</v>
      </c>
      <c r="C347" s="9" t="s">
        <v>148</v>
      </c>
      <c r="D347" s="9" t="s">
        <v>149</v>
      </c>
      <c r="E347" s="9" t="s">
        <v>150</v>
      </c>
      <c r="F347" s="18">
        <v>34633</v>
      </c>
      <c r="G347" s="2" t="s">
        <v>80</v>
      </c>
    </row>
    <row r="348" spans="1:7" x14ac:dyDescent="0.3">
      <c r="A348" s="9" t="s">
        <v>421</v>
      </c>
      <c r="B348" s="9" t="s">
        <v>151</v>
      </c>
      <c r="C348" s="9" t="s">
        <v>152</v>
      </c>
      <c r="D348" s="9" t="s">
        <v>163</v>
      </c>
      <c r="E348" s="9" t="s">
        <v>164</v>
      </c>
      <c r="F348" s="18">
        <v>4258.33</v>
      </c>
      <c r="G348" s="2" t="s">
        <v>80</v>
      </c>
    </row>
    <row r="349" spans="1:7" x14ac:dyDescent="0.3">
      <c r="A349" s="9" t="s">
        <v>421</v>
      </c>
      <c r="B349" s="9" t="s">
        <v>177</v>
      </c>
      <c r="C349" s="9" t="s">
        <v>178</v>
      </c>
      <c r="D349" s="9" t="s">
        <v>183</v>
      </c>
      <c r="E349" s="9" t="s">
        <v>184</v>
      </c>
      <c r="F349" s="18">
        <v>9605.58</v>
      </c>
      <c r="G349" s="2" t="s">
        <v>80</v>
      </c>
    </row>
    <row r="350" spans="1:7" x14ac:dyDescent="0.3">
      <c r="A350" s="9" t="s">
        <v>421</v>
      </c>
      <c r="B350" s="9" t="s">
        <v>185</v>
      </c>
      <c r="C350" s="9" t="s">
        <v>186</v>
      </c>
      <c r="D350" s="9" t="s">
        <v>211</v>
      </c>
      <c r="E350" s="9" t="s">
        <v>212</v>
      </c>
      <c r="F350" s="18">
        <v>3441.915</v>
      </c>
      <c r="G350" s="2" t="s">
        <v>80</v>
      </c>
    </row>
    <row r="351" spans="1:7" x14ac:dyDescent="0.3">
      <c r="A351" s="9" t="s">
        <v>421</v>
      </c>
      <c r="B351" s="9" t="s">
        <v>217</v>
      </c>
      <c r="C351" s="9" t="s">
        <v>218</v>
      </c>
      <c r="D351" s="9" t="s">
        <v>219</v>
      </c>
      <c r="E351" s="9" t="s">
        <v>220</v>
      </c>
      <c r="F351" s="18">
        <v>1503.375</v>
      </c>
      <c r="G351" s="2" t="s">
        <v>80</v>
      </c>
    </row>
    <row r="352" spans="1:7" x14ac:dyDescent="0.3">
      <c r="A352" s="9" t="s">
        <v>421</v>
      </c>
      <c r="B352" s="9" t="s">
        <v>221</v>
      </c>
      <c r="C352" s="9" t="s">
        <v>222</v>
      </c>
      <c r="D352" s="9" t="s">
        <v>223</v>
      </c>
      <c r="E352" s="9" t="s">
        <v>224</v>
      </c>
      <c r="F352" s="18">
        <v>1350.615</v>
      </c>
      <c r="G352" s="2" t="s">
        <v>80</v>
      </c>
    </row>
    <row r="353" spans="1:7" x14ac:dyDescent="0.3">
      <c r="A353" s="9" t="s">
        <v>421</v>
      </c>
      <c r="B353" s="9" t="s">
        <v>225</v>
      </c>
      <c r="C353" s="9" t="s">
        <v>226</v>
      </c>
      <c r="D353" s="9" t="s">
        <v>227</v>
      </c>
      <c r="E353" s="9" t="s">
        <v>228</v>
      </c>
      <c r="F353" s="18">
        <v>12841.934999999999</v>
      </c>
      <c r="G353" s="2" t="s">
        <v>80</v>
      </c>
    </row>
    <row r="354" spans="1:7" x14ac:dyDescent="0.3">
      <c r="A354" s="9" t="s">
        <v>421</v>
      </c>
      <c r="B354" s="9" t="s">
        <v>263</v>
      </c>
      <c r="C354" s="9" t="s">
        <v>264</v>
      </c>
      <c r="D354" s="9" t="s">
        <v>265</v>
      </c>
      <c r="E354" s="9" t="s">
        <v>266</v>
      </c>
      <c r="F354" s="18">
        <v>2721.415</v>
      </c>
      <c r="G354" s="2" t="s">
        <v>80</v>
      </c>
    </row>
    <row r="355" spans="1:7" x14ac:dyDescent="0.3">
      <c r="A355" s="9" t="s">
        <v>421</v>
      </c>
      <c r="B355" s="9" t="s">
        <v>280</v>
      </c>
      <c r="C355" s="9" t="s">
        <v>281</v>
      </c>
      <c r="D355" s="9" t="s">
        <v>282</v>
      </c>
      <c r="E355" s="9" t="s">
        <v>283</v>
      </c>
      <c r="F355" s="18">
        <v>2424.36</v>
      </c>
      <c r="G355" s="2" t="s">
        <v>80</v>
      </c>
    </row>
    <row r="356" spans="1:7" x14ac:dyDescent="0.3">
      <c r="A356" s="9" t="s">
        <v>421</v>
      </c>
      <c r="B356" s="9" t="s">
        <v>284</v>
      </c>
      <c r="C356" s="9" t="s">
        <v>285</v>
      </c>
      <c r="D356" s="9" t="s">
        <v>286</v>
      </c>
      <c r="E356" s="9" t="s">
        <v>287</v>
      </c>
      <c r="F356" s="18">
        <v>1200.48</v>
      </c>
      <c r="G356" s="2" t="s">
        <v>80</v>
      </c>
    </row>
    <row r="357" spans="1:7" x14ac:dyDescent="0.3">
      <c r="A357" s="9" t="s">
        <v>421</v>
      </c>
      <c r="B357" s="9" t="s">
        <v>288</v>
      </c>
      <c r="C357" s="9" t="s">
        <v>289</v>
      </c>
      <c r="D357" s="9" t="s">
        <v>292</v>
      </c>
      <c r="E357" s="9" t="s">
        <v>293</v>
      </c>
      <c r="F357" s="18">
        <f>70811.169+15968.46</f>
        <v>86779.628999999986</v>
      </c>
      <c r="G357" s="2" t="s">
        <v>80</v>
      </c>
    </row>
    <row r="358" spans="1:7" x14ac:dyDescent="0.3">
      <c r="A358" s="9" t="s">
        <v>421</v>
      </c>
      <c r="B358" s="9" t="s">
        <v>294</v>
      </c>
      <c r="C358" s="9" t="s">
        <v>295</v>
      </c>
      <c r="D358" s="9" t="s">
        <v>296</v>
      </c>
      <c r="E358" s="9" t="s">
        <v>297</v>
      </c>
      <c r="F358" s="18">
        <v>5046.665</v>
      </c>
      <c r="G358" s="2" t="s">
        <v>80</v>
      </c>
    </row>
    <row r="359" spans="1:7" x14ac:dyDescent="0.3">
      <c r="A359" s="9" t="s">
        <v>421</v>
      </c>
      <c r="B359" s="9" t="s">
        <v>332</v>
      </c>
      <c r="C359" s="9" t="s">
        <v>333</v>
      </c>
      <c r="D359" s="9" t="s">
        <v>334</v>
      </c>
      <c r="E359" s="9" t="s">
        <v>335</v>
      </c>
      <c r="F359" s="18">
        <v>204.23500000000001</v>
      </c>
      <c r="G359" s="2" t="s">
        <v>80</v>
      </c>
    </row>
    <row r="360" spans="1:7" x14ac:dyDescent="0.3">
      <c r="A360" s="29" t="s">
        <v>422</v>
      </c>
      <c r="B360" s="29" t="s">
        <v>0</v>
      </c>
      <c r="C360" s="29" t="s">
        <v>0</v>
      </c>
      <c r="D360" s="29" t="s">
        <v>0</v>
      </c>
      <c r="E360" s="29" t="s">
        <v>0</v>
      </c>
      <c r="F360" s="30">
        <v>199346.89799999999</v>
      </c>
    </row>
    <row r="361" spans="1:7" x14ac:dyDescent="0.3">
      <c r="A361" s="25" t="s">
        <v>423</v>
      </c>
      <c r="B361" s="25" t="s">
        <v>0</v>
      </c>
      <c r="C361" s="25" t="s">
        <v>0</v>
      </c>
      <c r="D361" s="25" t="s">
        <v>0</v>
      </c>
      <c r="E361" s="25" t="s">
        <v>0</v>
      </c>
      <c r="F361" s="26"/>
    </row>
    <row r="362" spans="1:7" x14ac:dyDescent="0.3">
      <c r="A362" s="9" t="s">
        <v>423</v>
      </c>
      <c r="B362" s="9" t="s">
        <v>65</v>
      </c>
      <c r="C362" s="9" t="s">
        <v>66</v>
      </c>
      <c r="D362" s="9" t="s">
        <v>67</v>
      </c>
      <c r="E362" s="9" t="s">
        <v>68</v>
      </c>
      <c r="F362" s="18">
        <v>800.14099999999996</v>
      </c>
      <c r="G362" s="2" t="s">
        <v>80</v>
      </c>
    </row>
    <row r="363" spans="1:7" x14ac:dyDescent="0.3">
      <c r="A363" s="9" t="s">
        <v>423</v>
      </c>
      <c r="B363" s="9" t="s">
        <v>89</v>
      </c>
      <c r="C363" s="9" t="s">
        <v>90</v>
      </c>
      <c r="D363" s="9" t="s">
        <v>93</v>
      </c>
      <c r="E363" s="9" t="s">
        <v>94</v>
      </c>
      <c r="F363" s="18">
        <v>1306.5509999999999</v>
      </c>
      <c r="G363" s="2" t="s">
        <v>80</v>
      </c>
    </row>
    <row r="364" spans="1:7" x14ac:dyDescent="0.3">
      <c r="A364" s="9" t="s">
        <v>423</v>
      </c>
      <c r="B364" s="9" t="s">
        <v>151</v>
      </c>
      <c r="C364" s="9" t="s">
        <v>152</v>
      </c>
      <c r="D364" s="9" t="s">
        <v>163</v>
      </c>
      <c r="E364" s="9" t="s">
        <v>164</v>
      </c>
      <c r="F364" s="18">
        <v>2920.8380000000002</v>
      </c>
      <c r="G364" s="2" t="s">
        <v>80</v>
      </c>
    </row>
    <row r="365" spans="1:7" x14ac:dyDescent="0.3">
      <c r="A365" s="9" t="s">
        <v>423</v>
      </c>
      <c r="B365" s="9" t="s">
        <v>177</v>
      </c>
      <c r="C365" s="9" t="s">
        <v>178</v>
      </c>
      <c r="D365" s="9" t="s">
        <v>183</v>
      </c>
      <c r="E365" s="9" t="s">
        <v>184</v>
      </c>
      <c r="F365" s="18">
        <v>1474.5250000000001</v>
      </c>
      <c r="G365" s="2" t="s">
        <v>80</v>
      </c>
    </row>
    <row r="366" spans="1:7" x14ac:dyDescent="0.3">
      <c r="A366" s="9" t="s">
        <v>423</v>
      </c>
      <c r="B366" s="9" t="s">
        <v>185</v>
      </c>
      <c r="C366" s="9" t="s">
        <v>186</v>
      </c>
      <c r="D366" s="9" t="s">
        <v>211</v>
      </c>
      <c r="E366" s="9" t="s">
        <v>212</v>
      </c>
      <c r="F366" s="18">
        <v>1266.2929999999999</v>
      </c>
      <c r="G366" s="2" t="s">
        <v>80</v>
      </c>
    </row>
    <row r="367" spans="1:7" x14ac:dyDescent="0.3">
      <c r="A367" s="9" t="s">
        <v>423</v>
      </c>
      <c r="B367" s="9" t="s">
        <v>213</v>
      </c>
      <c r="C367" s="9" t="s">
        <v>214</v>
      </c>
      <c r="D367" s="9" t="s">
        <v>215</v>
      </c>
      <c r="E367" s="9" t="s">
        <v>216</v>
      </c>
      <c r="F367" s="18">
        <v>291.33699999999999</v>
      </c>
      <c r="G367" s="2" t="s">
        <v>80</v>
      </c>
    </row>
    <row r="368" spans="1:7" x14ac:dyDescent="0.3">
      <c r="A368" s="9" t="s">
        <v>423</v>
      </c>
      <c r="B368" s="9" t="s">
        <v>221</v>
      </c>
      <c r="C368" s="9" t="s">
        <v>222</v>
      </c>
      <c r="D368" s="9" t="s">
        <v>223</v>
      </c>
      <c r="E368" s="9" t="s">
        <v>224</v>
      </c>
      <c r="F368" s="18">
        <v>1118.921</v>
      </c>
      <c r="G368" s="2" t="s">
        <v>80</v>
      </c>
    </row>
    <row r="369" spans="1:7" x14ac:dyDescent="0.3">
      <c r="A369" s="9" t="s">
        <v>423</v>
      </c>
      <c r="B369" s="9" t="s">
        <v>225</v>
      </c>
      <c r="C369" s="9" t="s">
        <v>226</v>
      </c>
      <c r="D369" s="9" t="s">
        <v>227</v>
      </c>
      <c r="E369" s="9" t="s">
        <v>228</v>
      </c>
      <c r="F369" s="18">
        <v>719.96500000000003</v>
      </c>
      <c r="G369" s="2" t="s">
        <v>80</v>
      </c>
    </row>
    <row r="370" spans="1:7" x14ac:dyDescent="0.3">
      <c r="A370" s="9" t="s">
        <v>423</v>
      </c>
      <c r="B370" s="9" t="s">
        <v>263</v>
      </c>
      <c r="C370" s="9" t="s">
        <v>264</v>
      </c>
      <c r="D370" s="9" t="s">
        <v>265</v>
      </c>
      <c r="E370" s="9" t="s">
        <v>266</v>
      </c>
      <c r="F370" s="18">
        <v>942.91099999999994</v>
      </c>
      <c r="G370" s="2" t="s">
        <v>80</v>
      </c>
    </row>
    <row r="371" spans="1:7" x14ac:dyDescent="0.3">
      <c r="A371" s="9" t="s">
        <v>423</v>
      </c>
      <c r="B371" s="9" t="s">
        <v>416</v>
      </c>
      <c r="C371" s="9" t="s">
        <v>417</v>
      </c>
      <c r="D371" s="9" t="s">
        <v>418</v>
      </c>
      <c r="E371" s="9" t="s">
        <v>419</v>
      </c>
      <c r="F371" s="18">
        <v>63.338000000000001</v>
      </c>
      <c r="G371" s="2" t="s">
        <v>80</v>
      </c>
    </row>
    <row r="372" spans="1:7" x14ac:dyDescent="0.3">
      <c r="A372" s="9" t="s">
        <v>423</v>
      </c>
      <c r="B372" s="9" t="s">
        <v>280</v>
      </c>
      <c r="C372" s="9" t="s">
        <v>281</v>
      </c>
      <c r="D372" s="9" t="s">
        <v>282</v>
      </c>
      <c r="E372" s="9" t="s">
        <v>283</v>
      </c>
      <c r="F372" s="18">
        <v>567.91099999999994</v>
      </c>
      <c r="G372" s="2" t="s">
        <v>80</v>
      </c>
    </row>
    <row r="373" spans="1:7" x14ac:dyDescent="0.3">
      <c r="A373" s="9" t="s">
        <v>423</v>
      </c>
      <c r="B373" s="9" t="s">
        <v>284</v>
      </c>
      <c r="C373" s="9" t="s">
        <v>285</v>
      </c>
      <c r="D373" s="9" t="s">
        <v>286</v>
      </c>
      <c r="E373" s="9" t="s">
        <v>287</v>
      </c>
      <c r="F373" s="18">
        <v>613.625</v>
      </c>
      <c r="G373" s="2" t="s">
        <v>80</v>
      </c>
    </row>
    <row r="374" spans="1:7" x14ac:dyDescent="0.3">
      <c r="A374" s="9" t="s">
        <v>423</v>
      </c>
      <c r="B374" s="9" t="s">
        <v>288</v>
      </c>
      <c r="C374" s="9" t="s">
        <v>289</v>
      </c>
      <c r="D374" s="9" t="s">
        <v>292</v>
      </c>
      <c r="E374" s="9" t="s">
        <v>293</v>
      </c>
      <c r="F374" s="18">
        <v>3839.8150000000001</v>
      </c>
      <c r="G374" s="2" t="s">
        <v>80</v>
      </c>
    </row>
    <row r="375" spans="1:7" x14ac:dyDescent="0.3">
      <c r="A375" s="9" t="s">
        <v>423</v>
      </c>
      <c r="B375" s="9" t="s">
        <v>294</v>
      </c>
      <c r="C375" s="9" t="s">
        <v>295</v>
      </c>
      <c r="D375" s="9" t="s">
        <v>296</v>
      </c>
      <c r="E375" s="9" t="s">
        <v>297</v>
      </c>
      <c r="F375" s="18">
        <v>490.01400000000001</v>
      </c>
      <c r="G375" s="2" t="s">
        <v>80</v>
      </c>
    </row>
    <row r="376" spans="1:7" x14ac:dyDescent="0.3">
      <c r="A376" s="29" t="s">
        <v>424</v>
      </c>
      <c r="B376" s="29" t="s">
        <v>0</v>
      </c>
      <c r="C376" s="29" t="s">
        <v>0</v>
      </c>
      <c r="D376" s="29" t="s">
        <v>0</v>
      </c>
      <c r="E376" s="29" t="s">
        <v>0</v>
      </c>
      <c r="F376" s="30">
        <v>16416.185000000001</v>
      </c>
    </row>
    <row r="377" spans="1:7" x14ac:dyDescent="0.3">
      <c r="A377" s="25" t="s">
        <v>425</v>
      </c>
      <c r="B377" s="25" t="s">
        <v>0</v>
      </c>
      <c r="C377" s="25" t="s">
        <v>0</v>
      </c>
      <c r="D377" s="25" t="s">
        <v>0</v>
      </c>
      <c r="E377" s="25" t="s">
        <v>0</v>
      </c>
      <c r="F377" s="26"/>
    </row>
    <row r="378" spans="1:7" x14ac:dyDescent="0.3">
      <c r="A378" s="9" t="s">
        <v>425</v>
      </c>
      <c r="B378" s="9" t="s">
        <v>65</v>
      </c>
      <c r="C378" s="9" t="s">
        <v>66</v>
      </c>
      <c r="D378" s="9" t="s">
        <v>67</v>
      </c>
      <c r="E378" s="9" t="s">
        <v>68</v>
      </c>
      <c r="F378" s="18">
        <v>2021.7149999999999</v>
      </c>
      <c r="G378" s="2" t="s">
        <v>80</v>
      </c>
    </row>
    <row r="379" spans="1:7" x14ac:dyDescent="0.3">
      <c r="A379" s="9" t="s">
        <v>425</v>
      </c>
      <c r="B379" s="9" t="s">
        <v>89</v>
      </c>
      <c r="C379" s="9" t="s">
        <v>90</v>
      </c>
      <c r="D379" s="9" t="s">
        <v>93</v>
      </c>
      <c r="E379" s="9" t="s">
        <v>94</v>
      </c>
      <c r="F379" s="18">
        <v>11972.304</v>
      </c>
      <c r="G379" s="2" t="s">
        <v>80</v>
      </c>
    </row>
    <row r="380" spans="1:7" x14ac:dyDescent="0.3">
      <c r="A380" s="9" t="s">
        <v>425</v>
      </c>
      <c r="B380" s="9" t="s">
        <v>151</v>
      </c>
      <c r="C380" s="9" t="s">
        <v>152</v>
      </c>
      <c r="D380" s="9" t="s">
        <v>163</v>
      </c>
      <c r="E380" s="9" t="s">
        <v>164</v>
      </c>
      <c r="F380" s="18">
        <v>9861.3809999999994</v>
      </c>
      <c r="G380" s="2" t="s">
        <v>80</v>
      </c>
    </row>
    <row r="381" spans="1:7" x14ac:dyDescent="0.3">
      <c r="A381" s="9" t="s">
        <v>425</v>
      </c>
      <c r="B381" s="9" t="s">
        <v>177</v>
      </c>
      <c r="C381" s="9" t="s">
        <v>178</v>
      </c>
      <c r="D381" s="9" t="s">
        <v>183</v>
      </c>
      <c r="E381" s="9" t="s">
        <v>184</v>
      </c>
      <c r="F381" s="18">
        <v>4948.8649999999998</v>
      </c>
      <c r="G381" s="2" t="s">
        <v>80</v>
      </c>
    </row>
    <row r="382" spans="1:7" x14ac:dyDescent="0.3">
      <c r="A382" s="9" t="s">
        <v>425</v>
      </c>
      <c r="B382" s="9" t="s">
        <v>185</v>
      </c>
      <c r="C382" s="9" t="s">
        <v>186</v>
      </c>
      <c r="D382" s="9" t="s">
        <v>211</v>
      </c>
      <c r="E382" s="9" t="s">
        <v>212</v>
      </c>
      <c r="F382" s="18">
        <v>4740.4179999999997</v>
      </c>
      <c r="G382" s="2" t="s">
        <v>80</v>
      </c>
    </row>
    <row r="383" spans="1:7" x14ac:dyDescent="0.3">
      <c r="A383" s="9" t="s">
        <v>425</v>
      </c>
      <c r="B383" s="9" t="s">
        <v>213</v>
      </c>
      <c r="C383" s="9" t="s">
        <v>214</v>
      </c>
      <c r="D383" s="9" t="s">
        <v>215</v>
      </c>
      <c r="E383" s="9" t="s">
        <v>216</v>
      </c>
      <c r="F383" s="18">
        <v>960.80700000000002</v>
      </c>
      <c r="G383" s="2" t="s">
        <v>80</v>
      </c>
    </row>
    <row r="384" spans="1:7" x14ac:dyDescent="0.3">
      <c r="A384" s="9" t="s">
        <v>425</v>
      </c>
      <c r="B384" s="9" t="s">
        <v>217</v>
      </c>
      <c r="C384" s="9" t="s">
        <v>218</v>
      </c>
      <c r="D384" s="9" t="s">
        <v>219</v>
      </c>
      <c r="E384" s="9" t="s">
        <v>220</v>
      </c>
      <c r="F384" s="18">
        <v>3589.5949999999998</v>
      </c>
      <c r="G384" s="2" t="s">
        <v>80</v>
      </c>
    </row>
    <row r="385" spans="1:7" x14ac:dyDescent="0.3">
      <c r="A385" s="9" t="s">
        <v>425</v>
      </c>
      <c r="B385" s="9" t="s">
        <v>221</v>
      </c>
      <c r="C385" s="9" t="s">
        <v>222</v>
      </c>
      <c r="D385" s="9" t="s">
        <v>223</v>
      </c>
      <c r="E385" s="9" t="s">
        <v>224</v>
      </c>
      <c r="F385" s="18">
        <v>3962.7660000000001</v>
      </c>
      <c r="G385" s="2" t="s">
        <v>80</v>
      </c>
    </row>
    <row r="386" spans="1:7" x14ac:dyDescent="0.3">
      <c r="A386" s="9" t="s">
        <v>425</v>
      </c>
      <c r="B386" s="9" t="s">
        <v>225</v>
      </c>
      <c r="C386" s="9" t="s">
        <v>226</v>
      </c>
      <c r="D386" s="9" t="s">
        <v>227</v>
      </c>
      <c r="E386" s="9" t="s">
        <v>228</v>
      </c>
      <c r="F386" s="18">
        <v>760.97199999999998</v>
      </c>
      <c r="G386" s="2" t="s">
        <v>80</v>
      </c>
    </row>
    <row r="387" spans="1:7" x14ac:dyDescent="0.3">
      <c r="A387" s="9" t="s">
        <v>425</v>
      </c>
      <c r="B387" s="9" t="s">
        <v>263</v>
      </c>
      <c r="C387" s="9" t="s">
        <v>264</v>
      </c>
      <c r="D387" s="9" t="s">
        <v>265</v>
      </c>
      <c r="E387" s="9" t="s">
        <v>266</v>
      </c>
      <c r="F387" s="18">
        <v>3653.87</v>
      </c>
      <c r="G387" s="2" t="s">
        <v>80</v>
      </c>
    </row>
    <row r="388" spans="1:7" x14ac:dyDescent="0.3">
      <c r="A388" s="9" t="s">
        <v>425</v>
      </c>
      <c r="B388" s="9" t="s">
        <v>416</v>
      </c>
      <c r="C388" s="9" t="s">
        <v>417</v>
      </c>
      <c r="D388" s="9" t="s">
        <v>418</v>
      </c>
      <c r="E388" s="9" t="s">
        <v>419</v>
      </c>
      <c r="F388" s="18">
        <v>1129.482</v>
      </c>
      <c r="G388" s="2" t="s">
        <v>80</v>
      </c>
    </row>
    <row r="389" spans="1:7" x14ac:dyDescent="0.3">
      <c r="A389" s="9" t="s">
        <v>425</v>
      </c>
      <c r="B389" s="9" t="s">
        <v>280</v>
      </c>
      <c r="C389" s="9" t="s">
        <v>281</v>
      </c>
      <c r="D389" s="9" t="s">
        <v>282</v>
      </c>
      <c r="E389" s="9" t="s">
        <v>283</v>
      </c>
      <c r="F389" s="18">
        <v>1639.579</v>
      </c>
      <c r="G389" s="2" t="s">
        <v>80</v>
      </c>
    </row>
    <row r="390" spans="1:7" x14ac:dyDescent="0.3">
      <c r="A390" s="9" t="s">
        <v>425</v>
      </c>
      <c r="B390" s="9" t="s">
        <v>284</v>
      </c>
      <c r="C390" s="9" t="s">
        <v>285</v>
      </c>
      <c r="D390" s="9" t="s">
        <v>286</v>
      </c>
      <c r="E390" s="9" t="s">
        <v>287</v>
      </c>
      <c r="F390" s="18">
        <v>1260.3040000000001</v>
      </c>
      <c r="G390" s="2" t="s">
        <v>80</v>
      </c>
    </row>
    <row r="391" spans="1:7" x14ac:dyDescent="0.3">
      <c r="A391" s="9" t="s">
        <v>425</v>
      </c>
      <c r="B391" s="9" t="s">
        <v>288</v>
      </c>
      <c r="C391" s="9" t="s">
        <v>289</v>
      </c>
      <c r="D391" s="9" t="s">
        <v>292</v>
      </c>
      <c r="E391" s="9" t="s">
        <v>293</v>
      </c>
      <c r="F391" s="18">
        <v>10667.289000000001</v>
      </c>
      <c r="G391" s="2" t="s">
        <v>80</v>
      </c>
    </row>
    <row r="392" spans="1:7" x14ac:dyDescent="0.3">
      <c r="A392" s="9" t="s">
        <v>425</v>
      </c>
      <c r="B392" s="9" t="s">
        <v>294</v>
      </c>
      <c r="C392" s="9" t="s">
        <v>295</v>
      </c>
      <c r="D392" s="9" t="s">
        <v>296</v>
      </c>
      <c r="E392" s="9" t="s">
        <v>297</v>
      </c>
      <c r="F392" s="18">
        <v>7035.1229999999996</v>
      </c>
      <c r="G392" s="2" t="s">
        <v>80</v>
      </c>
    </row>
    <row r="393" spans="1:7" x14ac:dyDescent="0.3">
      <c r="A393" s="29" t="s">
        <v>426</v>
      </c>
      <c r="B393" s="29" t="s">
        <v>0</v>
      </c>
      <c r="C393" s="29" t="s">
        <v>0</v>
      </c>
      <c r="D393" s="29" t="s">
        <v>0</v>
      </c>
      <c r="E393" s="29" t="s">
        <v>0</v>
      </c>
      <c r="F393" s="30">
        <v>68204.47</v>
      </c>
    </row>
    <row r="394" spans="1:7" x14ac:dyDescent="0.3">
      <c r="A394" s="25" t="s">
        <v>427</v>
      </c>
      <c r="B394" s="25" t="s">
        <v>0</v>
      </c>
      <c r="C394" s="25" t="s">
        <v>0</v>
      </c>
      <c r="D394" s="25" t="s">
        <v>0</v>
      </c>
      <c r="E394" s="25" t="s">
        <v>0</v>
      </c>
      <c r="F394" s="26"/>
    </row>
    <row r="395" spans="1:7" x14ac:dyDescent="0.3">
      <c r="A395" s="9" t="s">
        <v>427</v>
      </c>
      <c r="B395" s="9" t="s">
        <v>65</v>
      </c>
      <c r="C395" s="9" t="s">
        <v>66</v>
      </c>
      <c r="D395" s="9" t="s">
        <v>67</v>
      </c>
      <c r="E395" s="9" t="s">
        <v>68</v>
      </c>
      <c r="F395" s="18">
        <v>3417.99</v>
      </c>
      <c r="G395" s="2" t="s">
        <v>80</v>
      </c>
    </row>
    <row r="396" spans="1:7" x14ac:dyDescent="0.3">
      <c r="A396" s="9" t="s">
        <v>427</v>
      </c>
      <c r="B396" s="9" t="s">
        <v>89</v>
      </c>
      <c r="C396" s="9" t="s">
        <v>90</v>
      </c>
      <c r="D396" s="9" t="s">
        <v>93</v>
      </c>
      <c r="E396" s="9" t="s">
        <v>94</v>
      </c>
      <c r="F396" s="18">
        <v>17638.7</v>
      </c>
      <c r="G396" s="2" t="s">
        <v>80</v>
      </c>
    </row>
    <row r="397" spans="1:7" x14ac:dyDescent="0.3">
      <c r="A397" s="9" t="s">
        <v>427</v>
      </c>
      <c r="B397" s="9" t="s">
        <v>151</v>
      </c>
      <c r="C397" s="9" t="s">
        <v>152</v>
      </c>
      <c r="D397" s="9" t="s">
        <v>163</v>
      </c>
      <c r="E397" s="9" t="s">
        <v>164</v>
      </c>
      <c r="F397" s="18">
        <v>39701.53</v>
      </c>
      <c r="G397" s="2" t="s">
        <v>80</v>
      </c>
    </row>
    <row r="398" spans="1:7" x14ac:dyDescent="0.3">
      <c r="A398" s="9" t="s">
        <v>427</v>
      </c>
      <c r="B398" s="9" t="s">
        <v>177</v>
      </c>
      <c r="C398" s="9" t="s">
        <v>178</v>
      </c>
      <c r="D398" s="9" t="s">
        <v>183</v>
      </c>
      <c r="E398" s="9" t="s">
        <v>184</v>
      </c>
      <c r="F398" s="18">
        <v>8701.6200000000008</v>
      </c>
      <c r="G398" s="2" t="s">
        <v>80</v>
      </c>
    </row>
    <row r="399" spans="1:7" x14ac:dyDescent="0.3">
      <c r="A399" s="9" t="s">
        <v>427</v>
      </c>
      <c r="B399" s="9" t="s">
        <v>185</v>
      </c>
      <c r="C399" s="9" t="s">
        <v>186</v>
      </c>
      <c r="D399" s="9" t="s">
        <v>211</v>
      </c>
      <c r="E399" s="9" t="s">
        <v>212</v>
      </c>
      <c r="F399" s="18">
        <v>12301.12</v>
      </c>
      <c r="G399" s="2" t="s">
        <v>80</v>
      </c>
    </row>
    <row r="400" spans="1:7" x14ac:dyDescent="0.3">
      <c r="A400" s="9" t="s">
        <v>427</v>
      </c>
      <c r="B400" s="9" t="s">
        <v>213</v>
      </c>
      <c r="C400" s="9" t="s">
        <v>214</v>
      </c>
      <c r="D400" s="9" t="s">
        <v>215</v>
      </c>
      <c r="E400" s="9" t="s">
        <v>216</v>
      </c>
      <c r="F400" s="18">
        <v>2538.31</v>
      </c>
      <c r="G400" s="2" t="s">
        <v>80</v>
      </c>
    </row>
    <row r="401" spans="1:7" x14ac:dyDescent="0.3">
      <c r="A401" s="9" t="s">
        <v>427</v>
      </c>
      <c r="B401" s="9" t="s">
        <v>217</v>
      </c>
      <c r="C401" s="9" t="s">
        <v>218</v>
      </c>
      <c r="D401" s="9" t="s">
        <v>219</v>
      </c>
      <c r="E401" s="9" t="s">
        <v>220</v>
      </c>
      <c r="F401" s="18">
        <v>1298.17</v>
      </c>
      <c r="G401" s="2" t="s">
        <v>80</v>
      </c>
    </row>
    <row r="402" spans="1:7" x14ac:dyDescent="0.3">
      <c r="A402" s="9" t="s">
        <v>427</v>
      </c>
      <c r="B402" s="9" t="s">
        <v>221</v>
      </c>
      <c r="C402" s="9" t="s">
        <v>222</v>
      </c>
      <c r="D402" s="9" t="s">
        <v>223</v>
      </c>
      <c r="E402" s="9" t="s">
        <v>224</v>
      </c>
      <c r="F402" s="18">
        <v>13734.24</v>
      </c>
      <c r="G402" s="2" t="s">
        <v>80</v>
      </c>
    </row>
    <row r="403" spans="1:7" x14ac:dyDescent="0.3">
      <c r="A403" s="9" t="s">
        <v>427</v>
      </c>
      <c r="B403" s="9" t="s">
        <v>225</v>
      </c>
      <c r="C403" s="9" t="s">
        <v>226</v>
      </c>
      <c r="D403" s="9" t="s">
        <v>227</v>
      </c>
      <c r="E403" s="9" t="s">
        <v>228</v>
      </c>
      <c r="F403" s="18">
        <v>14353.46</v>
      </c>
      <c r="G403" s="2" t="s">
        <v>80</v>
      </c>
    </row>
    <row r="404" spans="1:7" x14ac:dyDescent="0.3">
      <c r="A404" s="9" t="s">
        <v>427</v>
      </c>
      <c r="B404" s="9" t="s">
        <v>263</v>
      </c>
      <c r="C404" s="9" t="s">
        <v>264</v>
      </c>
      <c r="D404" s="9" t="s">
        <v>265</v>
      </c>
      <c r="E404" s="9" t="s">
        <v>266</v>
      </c>
      <c r="F404" s="18">
        <v>11650.47</v>
      </c>
      <c r="G404" s="2" t="s">
        <v>80</v>
      </c>
    </row>
    <row r="405" spans="1:7" x14ac:dyDescent="0.3">
      <c r="A405" s="9" t="s">
        <v>427</v>
      </c>
      <c r="B405" s="9" t="s">
        <v>284</v>
      </c>
      <c r="C405" s="9" t="s">
        <v>285</v>
      </c>
      <c r="D405" s="9" t="s">
        <v>286</v>
      </c>
      <c r="E405" s="9" t="s">
        <v>287</v>
      </c>
      <c r="F405" s="18">
        <v>7105.6</v>
      </c>
      <c r="G405" s="2" t="s">
        <v>80</v>
      </c>
    </row>
    <row r="406" spans="1:7" x14ac:dyDescent="0.3">
      <c r="A406" s="9" t="s">
        <v>427</v>
      </c>
      <c r="B406" s="9" t="s">
        <v>288</v>
      </c>
      <c r="C406" s="9" t="s">
        <v>289</v>
      </c>
      <c r="D406" s="9" t="s">
        <v>292</v>
      </c>
      <c r="E406" s="9" t="s">
        <v>293</v>
      </c>
      <c r="F406" s="18">
        <v>24812.69</v>
      </c>
      <c r="G406" s="2" t="s">
        <v>80</v>
      </c>
    </row>
    <row r="407" spans="1:7" x14ac:dyDescent="0.3">
      <c r="A407" s="9" t="s">
        <v>427</v>
      </c>
      <c r="B407" s="9" t="s">
        <v>294</v>
      </c>
      <c r="C407" s="9" t="s">
        <v>295</v>
      </c>
      <c r="D407" s="9" t="s">
        <v>296</v>
      </c>
      <c r="E407" s="9" t="s">
        <v>297</v>
      </c>
      <c r="F407" s="18">
        <v>2352.08</v>
      </c>
      <c r="G407" s="2" t="s">
        <v>80</v>
      </c>
    </row>
    <row r="408" spans="1:7" x14ac:dyDescent="0.3">
      <c r="A408" s="29" t="s">
        <v>428</v>
      </c>
      <c r="B408" s="29" t="s">
        <v>0</v>
      </c>
      <c r="C408" s="29" t="s">
        <v>0</v>
      </c>
      <c r="D408" s="29" t="s">
        <v>0</v>
      </c>
      <c r="E408" s="29" t="s">
        <v>0</v>
      </c>
      <c r="F408" s="30">
        <v>159605.98000000001</v>
      </c>
    </row>
    <row r="409" spans="1:7" x14ac:dyDescent="0.3">
      <c r="A409" s="25" t="s">
        <v>429</v>
      </c>
      <c r="B409" s="25" t="s">
        <v>0</v>
      </c>
      <c r="C409" s="25" t="s">
        <v>0</v>
      </c>
      <c r="D409" s="25" t="s">
        <v>0</v>
      </c>
      <c r="E409" s="25" t="s">
        <v>0</v>
      </c>
      <c r="F409" s="26"/>
    </row>
    <row r="410" spans="1:7" x14ac:dyDescent="0.3">
      <c r="A410" s="9" t="s">
        <v>429</v>
      </c>
      <c r="B410" s="9" t="s">
        <v>65</v>
      </c>
      <c r="C410" s="9" t="s">
        <v>66</v>
      </c>
      <c r="D410" s="9" t="s">
        <v>67</v>
      </c>
      <c r="E410" s="9" t="s">
        <v>68</v>
      </c>
      <c r="F410" s="18">
        <v>18561.740000000002</v>
      </c>
      <c r="G410" s="2" t="s">
        <v>80</v>
      </c>
    </row>
    <row r="411" spans="1:7" x14ac:dyDescent="0.3">
      <c r="A411" s="9" t="s">
        <v>429</v>
      </c>
      <c r="B411" s="9" t="s">
        <v>89</v>
      </c>
      <c r="C411" s="9" t="s">
        <v>90</v>
      </c>
      <c r="D411" s="9" t="s">
        <v>93</v>
      </c>
      <c r="E411" s="9" t="s">
        <v>94</v>
      </c>
      <c r="F411" s="18">
        <v>110399.97</v>
      </c>
      <c r="G411" s="2" t="s">
        <v>80</v>
      </c>
    </row>
    <row r="412" spans="1:7" x14ac:dyDescent="0.3">
      <c r="A412" s="9" t="s">
        <v>429</v>
      </c>
      <c r="B412" s="9" t="s">
        <v>147</v>
      </c>
      <c r="C412" s="9" t="s">
        <v>148</v>
      </c>
      <c r="D412" s="9" t="s">
        <v>149</v>
      </c>
      <c r="E412" s="9" t="s">
        <v>150</v>
      </c>
      <c r="F412" s="18">
        <v>310.89999999999998</v>
      </c>
      <c r="G412" s="2" t="s">
        <v>80</v>
      </c>
    </row>
    <row r="413" spans="1:7" x14ac:dyDescent="0.3">
      <c r="A413" s="9" t="s">
        <v>429</v>
      </c>
      <c r="B413" s="9" t="s">
        <v>151</v>
      </c>
      <c r="C413" s="9" t="s">
        <v>152</v>
      </c>
      <c r="D413" s="9" t="s">
        <v>163</v>
      </c>
      <c r="E413" s="9" t="s">
        <v>164</v>
      </c>
      <c r="F413" s="18">
        <v>154681.10999999999</v>
      </c>
      <c r="G413" s="2" t="s">
        <v>80</v>
      </c>
    </row>
    <row r="414" spans="1:7" x14ac:dyDescent="0.3">
      <c r="A414" s="9" t="s">
        <v>429</v>
      </c>
      <c r="B414" s="9" t="s">
        <v>177</v>
      </c>
      <c r="C414" s="9" t="s">
        <v>178</v>
      </c>
      <c r="D414" s="9" t="s">
        <v>183</v>
      </c>
      <c r="E414" s="9" t="s">
        <v>184</v>
      </c>
      <c r="F414" s="18">
        <v>44795.48</v>
      </c>
      <c r="G414" s="2" t="s">
        <v>80</v>
      </c>
    </row>
    <row r="415" spans="1:7" x14ac:dyDescent="0.3">
      <c r="A415" s="9" t="s">
        <v>429</v>
      </c>
      <c r="B415" s="9" t="s">
        <v>185</v>
      </c>
      <c r="C415" s="9" t="s">
        <v>186</v>
      </c>
      <c r="D415" s="9" t="s">
        <v>211</v>
      </c>
      <c r="E415" s="9" t="s">
        <v>212</v>
      </c>
      <c r="F415" s="18">
        <v>51893.33</v>
      </c>
      <c r="G415" s="2" t="s">
        <v>80</v>
      </c>
    </row>
    <row r="416" spans="1:7" x14ac:dyDescent="0.3">
      <c r="A416" s="9" t="s">
        <v>429</v>
      </c>
      <c r="B416" s="9" t="s">
        <v>213</v>
      </c>
      <c r="C416" s="9" t="s">
        <v>214</v>
      </c>
      <c r="D416" s="9" t="s">
        <v>215</v>
      </c>
      <c r="E416" s="9" t="s">
        <v>216</v>
      </c>
      <c r="F416" s="18">
        <v>11375.61</v>
      </c>
      <c r="G416" s="2" t="s">
        <v>80</v>
      </c>
    </row>
    <row r="417" spans="1:7" x14ac:dyDescent="0.3">
      <c r="A417" s="9" t="s">
        <v>429</v>
      </c>
      <c r="B417" s="9" t="s">
        <v>217</v>
      </c>
      <c r="C417" s="9" t="s">
        <v>218</v>
      </c>
      <c r="D417" s="9" t="s">
        <v>219</v>
      </c>
      <c r="E417" s="9" t="s">
        <v>220</v>
      </c>
      <c r="F417" s="18">
        <v>49630.35</v>
      </c>
      <c r="G417" s="2" t="s">
        <v>80</v>
      </c>
    </row>
    <row r="418" spans="1:7" x14ac:dyDescent="0.3">
      <c r="A418" s="9" t="s">
        <v>429</v>
      </c>
      <c r="B418" s="9" t="s">
        <v>221</v>
      </c>
      <c r="C418" s="9" t="s">
        <v>222</v>
      </c>
      <c r="D418" s="9" t="s">
        <v>223</v>
      </c>
      <c r="E418" s="9" t="s">
        <v>224</v>
      </c>
      <c r="F418" s="18">
        <v>49146.775000000001</v>
      </c>
      <c r="G418" s="2" t="s">
        <v>80</v>
      </c>
    </row>
    <row r="419" spans="1:7" x14ac:dyDescent="0.3">
      <c r="A419" s="9" t="s">
        <v>429</v>
      </c>
      <c r="B419" s="9" t="s">
        <v>225</v>
      </c>
      <c r="C419" s="9" t="s">
        <v>226</v>
      </c>
      <c r="D419" s="9" t="s">
        <v>227</v>
      </c>
      <c r="E419" s="9" t="s">
        <v>228</v>
      </c>
      <c r="F419" s="18">
        <v>55575.86</v>
      </c>
      <c r="G419" s="2" t="s">
        <v>80</v>
      </c>
    </row>
    <row r="420" spans="1:7" x14ac:dyDescent="0.3">
      <c r="A420" s="9" t="s">
        <v>429</v>
      </c>
      <c r="B420" s="9" t="s">
        <v>263</v>
      </c>
      <c r="C420" s="9" t="s">
        <v>264</v>
      </c>
      <c r="D420" s="9" t="s">
        <v>265</v>
      </c>
      <c r="E420" s="9" t="s">
        <v>266</v>
      </c>
      <c r="F420" s="18">
        <v>40780.53</v>
      </c>
      <c r="G420" s="2" t="s">
        <v>80</v>
      </c>
    </row>
    <row r="421" spans="1:7" x14ac:dyDescent="0.3">
      <c r="A421" s="9" t="s">
        <v>429</v>
      </c>
      <c r="B421" s="9" t="s">
        <v>416</v>
      </c>
      <c r="C421" s="9" t="s">
        <v>417</v>
      </c>
      <c r="D421" s="9" t="s">
        <v>418</v>
      </c>
      <c r="E421" s="9" t="s">
        <v>419</v>
      </c>
      <c r="F421" s="18">
        <v>2519.98</v>
      </c>
      <c r="G421" s="2" t="s">
        <v>80</v>
      </c>
    </row>
    <row r="422" spans="1:7" x14ac:dyDescent="0.3">
      <c r="A422" s="9" t="s">
        <v>429</v>
      </c>
      <c r="B422" s="9" t="s">
        <v>280</v>
      </c>
      <c r="C422" s="9" t="s">
        <v>281</v>
      </c>
      <c r="D422" s="9" t="s">
        <v>282</v>
      </c>
      <c r="E422" s="9" t="s">
        <v>283</v>
      </c>
      <c r="F422" s="18">
        <v>15547.86</v>
      </c>
      <c r="G422" s="2" t="s">
        <v>80</v>
      </c>
    </row>
    <row r="423" spans="1:7" x14ac:dyDescent="0.3">
      <c r="A423" s="9" t="s">
        <v>429</v>
      </c>
      <c r="B423" s="9" t="s">
        <v>284</v>
      </c>
      <c r="C423" s="9" t="s">
        <v>285</v>
      </c>
      <c r="D423" s="9" t="s">
        <v>286</v>
      </c>
      <c r="E423" s="9" t="s">
        <v>287</v>
      </c>
      <c r="F423" s="18">
        <v>23948.04</v>
      </c>
      <c r="G423" s="2" t="s">
        <v>80</v>
      </c>
    </row>
    <row r="424" spans="1:7" x14ac:dyDescent="0.3">
      <c r="A424" s="9" t="s">
        <v>429</v>
      </c>
      <c r="B424" s="9" t="s">
        <v>288</v>
      </c>
      <c r="C424" s="9" t="s">
        <v>289</v>
      </c>
      <c r="D424" s="9" t="s">
        <v>292</v>
      </c>
      <c r="E424" s="9" t="s">
        <v>293</v>
      </c>
      <c r="F424" s="18">
        <v>105243.1</v>
      </c>
      <c r="G424" s="2" t="s">
        <v>80</v>
      </c>
    </row>
    <row r="425" spans="1:7" x14ac:dyDescent="0.3">
      <c r="A425" s="9" t="s">
        <v>429</v>
      </c>
      <c r="B425" s="9" t="s">
        <v>294</v>
      </c>
      <c r="C425" s="9" t="s">
        <v>295</v>
      </c>
      <c r="D425" s="9" t="s">
        <v>296</v>
      </c>
      <c r="E425" s="9" t="s">
        <v>297</v>
      </c>
      <c r="F425" s="18">
        <v>37115.527999999998</v>
      </c>
      <c r="G425" s="2" t="s">
        <v>80</v>
      </c>
    </row>
    <row r="426" spans="1:7" x14ac:dyDescent="0.3">
      <c r="A426" s="9" t="s">
        <v>429</v>
      </c>
      <c r="B426" s="9" t="s">
        <v>310</v>
      </c>
      <c r="C426" s="9" t="s">
        <v>311</v>
      </c>
      <c r="D426" s="9" t="s">
        <v>312</v>
      </c>
      <c r="E426" s="9" t="s">
        <v>313</v>
      </c>
      <c r="F426" s="18">
        <v>94.3</v>
      </c>
      <c r="G426" s="2" t="s">
        <v>80</v>
      </c>
    </row>
    <row r="427" spans="1:7" x14ac:dyDescent="0.3">
      <c r="A427" s="29" t="s">
        <v>430</v>
      </c>
      <c r="B427" s="29" t="s">
        <v>0</v>
      </c>
      <c r="C427" s="29" t="s">
        <v>0</v>
      </c>
      <c r="D427" s="29" t="s">
        <v>0</v>
      </c>
      <c r="E427" s="29" t="s">
        <v>0</v>
      </c>
      <c r="F427" s="30">
        <v>771620.46299999999</v>
      </c>
    </row>
    <row r="428" spans="1:7" x14ac:dyDescent="0.3">
      <c r="A428" s="25" t="s">
        <v>431</v>
      </c>
      <c r="B428" s="25" t="s">
        <v>0</v>
      </c>
      <c r="C428" s="25" t="s">
        <v>0</v>
      </c>
      <c r="D428" s="25" t="s">
        <v>0</v>
      </c>
      <c r="E428" s="25" t="s">
        <v>0</v>
      </c>
      <c r="F428" s="26"/>
    </row>
    <row r="429" spans="1:7" x14ac:dyDescent="0.3">
      <c r="A429" s="9" t="s">
        <v>431</v>
      </c>
      <c r="B429" s="9" t="s">
        <v>89</v>
      </c>
      <c r="C429" s="9" t="s">
        <v>90</v>
      </c>
      <c r="D429" s="9" t="s">
        <v>93</v>
      </c>
      <c r="E429" s="9" t="s">
        <v>94</v>
      </c>
      <c r="F429" s="18">
        <v>9909.4560000000001</v>
      </c>
      <c r="G429" s="2" t="s">
        <v>80</v>
      </c>
    </row>
    <row r="430" spans="1:7" x14ac:dyDescent="0.3">
      <c r="A430" s="9" t="s">
        <v>431</v>
      </c>
      <c r="B430" s="9" t="s">
        <v>151</v>
      </c>
      <c r="C430" s="9" t="s">
        <v>152</v>
      </c>
      <c r="D430" s="9" t="s">
        <v>163</v>
      </c>
      <c r="E430" s="9" t="s">
        <v>164</v>
      </c>
      <c r="F430" s="18">
        <v>4934.4049999999997</v>
      </c>
      <c r="G430" s="2" t="s">
        <v>80</v>
      </c>
    </row>
    <row r="431" spans="1:7" x14ac:dyDescent="0.3">
      <c r="A431" s="9" t="s">
        <v>431</v>
      </c>
      <c r="B431" s="9" t="s">
        <v>177</v>
      </c>
      <c r="C431" s="9" t="s">
        <v>178</v>
      </c>
      <c r="D431" s="9" t="s">
        <v>183</v>
      </c>
      <c r="E431" s="9" t="s">
        <v>184</v>
      </c>
      <c r="F431" s="18">
        <v>1338.325</v>
      </c>
      <c r="G431" s="2" t="s">
        <v>80</v>
      </c>
    </row>
    <row r="432" spans="1:7" x14ac:dyDescent="0.3">
      <c r="A432" s="9" t="s">
        <v>431</v>
      </c>
      <c r="B432" s="9" t="s">
        <v>185</v>
      </c>
      <c r="C432" s="9" t="s">
        <v>186</v>
      </c>
      <c r="D432" s="9" t="s">
        <v>211</v>
      </c>
      <c r="E432" s="9" t="s">
        <v>212</v>
      </c>
      <c r="F432" s="18">
        <v>2615.8000000000002</v>
      </c>
      <c r="G432" s="2" t="s">
        <v>80</v>
      </c>
    </row>
    <row r="433" spans="1:7" x14ac:dyDescent="0.3">
      <c r="A433" s="9" t="s">
        <v>431</v>
      </c>
      <c r="B433" s="9" t="s">
        <v>213</v>
      </c>
      <c r="C433" s="9" t="s">
        <v>214</v>
      </c>
      <c r="D433" s="9" t="s">
        <v>215</v>
      </c>
      <c r="E433" s="9" t="s">
        <v>216</v>
      </c>
      <c r="F433" s="18">
        <v>328.041</v>
      </c>
      <c r="G433" s="2" t="s">
        <v>80</v>
      </c>
    </row>
    <row r="434" spans="1:7" x14ac:dyDescent="0.3">
      <c r="A434" s="9" t="s">
        <v>431</v>
      </c>
      <c r="B434" s="9" t="s">
        <v>217</v>
      </c>
      <c r="C434" s="9" t="s">
        <v>218</v>
      </c>
      <c r="D434" s="9" t="s">
        <v>219</v>
      </c>
      <c r="E434" s="9" t="s">
        <v>220</v>
      </c>
      <c r="F434" s="18">
        <v>6032.72</v>
      </c>
      <c r="G434" s="2" t="s">
        <v>80</v>
      </c>
    </row>
    <row r="435" spans="1:7" x14ac:dyDescent="0.3">
      <c r="A435" s="9" t="s">
        <v>431</v>
      </c>
      <c r="B435" s="9" t="s">
        <v>221</v>
      </c>
      <c r="C435" s="9" t="s">
        <v>222</v>
      </c>
      <c r="D435" s="9" t="s">
        <v>223</v>
      </c>
      <c r="E435" s="9" t="s">
        <v>224</v>
      </c>
      <c r="F435" s="18">
        <v>1694.31</v>
      </c>
      <c r="G435" s="2" t="s">
        <v>80</v>
      </c>
    </row>
    <row r="436" spans="1:7" x14ac:dyDescent="0.3">
      <c r="A436" s="9" t="s">
        <v>431</v>
      </c>
      <c r="B436" s="9" t="s">
        <v>225</v>
      </c>
      <c r="C436" s="9" t="s">
        <v>226</v>
      </c>
      <c r="D436" s="9" t="s">
        <v>227</v>
      </c>
      <c r="E436" s="9" t="s">
        <v>228</v>
      </c>
      <c r="F436" s="18">
        <v>4796.4120000000003</v>
      </c>
      <c r="G436" s="2" t="s">
        <v>80</v>
      </c>
    </row>
    <row r="437" spans="1:7" x14ac:dyDescent="0.3">
      <c r="A437" s="9" t="s">
        <v>431</v>
      </c>
      <c r="B437" s="9" t="s">
        <v>263</v>
      </c>
      <c r="C437" s="9" t="s">
        <v>264</v>
      </c>
      <c r="D437" s="9" t="s">
        <v>265</v>
      </c>
      <c r="E437" s="9" t="s">
        <v>266</v>
      </c>
      <c r="F437" s="18">
        <v>1684.9760000000001</v>
      </c>
      <c r="G437" s="2" t="s">
        <v>80</v>
      </c>
    </row>
    <row r="438" spans="1:7" x14ac:dyDescent="0.3">
      <c r="A438" s="9" t="s">
        <v>431</v>
      </c>
      <c r="B438" s="9" t="s">
        <v>280</v>
      </c>
      <c r="C438" s="9" t="s">
        <v>281</v>
      </c>
      <c r="D438" s="9" t="s">
        <v>282</v>
      </c>
      <c r="E438" s="9" t="s">
        <v>283</v>
      </c>
      <c r="F438" s="18">
        <v>368.47199999999998</v>
      </c>
      <c r="G438" s="2" t="s">
        <v>80</v>
      </c>
    </row>
    <row r="439" spans="1:7" x14ac:dyDescent="0.3">
      <c r="A439" s="9" t="s">
        <v>431</v>
      </c>
      <c r="B439" s="9" t="s">
        <v>284</v>
      </c>
      <c r="C439" s="9" t="s">
        <v>285</v>
      </c>
      <c r="D439" s="9" t="s">
        <v>286</v>
      </c>
      <c r="E439" s="9" t="s">
        <v>287</v>
      </c>
      <c r="F439" s="18">
        <v>1341.5840000000001</v>
      </c>
      <c r="G439" s="2" t="s">
        <v>80</v>
      </c>
    </row>
    <row r="440" spans="1:7" x14ac:dyDescent="0.3">
      <c r="A440" s="9" t="s">
        <v>431</v>
      </c>
      <c r="B440" s="9" t="s">
        <v>288</v>
      </c>
      <c r="C440" s="9" t="s">
        <v>289</v>
      </c>
      <c r="D440" s="9" t="s">
        <v>292</v>
      </c>
      <c r="E440" s="9" t="s">
        <v>293</v>
      </c>
      <c r="F440" s="18">
        <v>2552.7220000000002</v>
      </c>
      <c r="G440" s="2" t="s">
        <v>80</v>
      </c>
    </row>
    <row r="441" spans="1:7" x14ac:dyDescent="0.3">
      <c r="A441" s="9" t="s">
        <v>431</v>
      </c>
      <c r="B441" s="9" t="s">
        <v>294</v>
      </c>
      <c r="C441" s="9" t="s">
        <v>295</v>
      </c>
      <c r="D441" s="9" t="s">
        <v>296</v>
      </c>
      <c r="E441" s="9" t="s">
        <v>297</v>
      </c>
      <c r="F441" s="18">
        <v>3231.5970000000002</v>
      </c>
      <c r="G441" s="2" t="s">
        <v>80</v>
      </c>
    </row>
    <row r="442" spans="1:7" x14ac:dyDescent="0.3">
      <c r="A442" s="9" t="s">
        <v>431</v>
      </c>
      <c r="B442" s="9" t="s">
        <v>306</v>
      </c>
      <c r="C442" s="9" t="s">
        <v>307</v>
      </c>
      <c r="D442" s="9" t="s">
        <v>308</v>
      </c>
      <c r="E442" s="9" t="s">
        <v>309</v>
      </c>
      <c r="F442" s="18">
        <v>-13.682</v>
      </c>
      <c r="G442" s="2" t="s">
        <v>80</v>
      </c>
    </row>
    <row r="443" spans="1:7" x14ac:dyDescent="0.3">
      <c r="A443" s="29" t="s">
        <v>432</v>
      </c>
      <c r="B443" s="29" t="s">
        <v>0</v>
      </c>
      <c r="C443" s="29" t="s">
        <v>0</v>
      </c>
      <c r="D443" s="29" t="s">
        <v>0</v>
      </c>
      <c r="E443" s="29" t="s">
        <v>0</v>
      </c>
      <c r="F443" s="30">
        <v>40815.137999999999</v>
      </c>
    </row>
    <row r="444" spans="1:7" x14ac:dyDescent="0.3">
      <c r="A444" s="29" t="s">
        <v>433</v>
      </c>
      <c r="B444" s="29" t="s">
        <v>0</v>
      </c>
      <c r="C444" s="29" t="s">
        <v>0</v>
      </c>
      <c r="D444" s="29" t="s">
        <v>0</v>
      </c>
      <c r="E444" s="29" t="s">
        <v>0</v>
      </c>
      <c r="F444" s="30">
        <v>1273861.2109999999</v>
      </c>
    </row>
    <row r="445" spans="1:7" x14ac:dyDescent="0.3">
      <c r="A445" s="25" t="s">
        <v>434</v>
      </c>
      <c r="B445" s="25" t="s">
        <v>0</v>
      </c>
      <c r="C445" s="25" t="s">
        <v>0</v>
      </c>
      <c r="D445" s="25" t="s">
        <v>0</v>
      </c>
      <c r="E445" s="25" t="s">
        <v>0</v>
      </c>
      <c r="F445" s="26"/>
    </row>
    <row r="446" spans="1:7" x14ac:dyDescent="0.3">
      <c r="A446" s="25" t="s">
        <v>435</v>
      </c>
      <c r="B446" s="25" t="s">
        <v>0</v>
      </c>
      <c r="C446" s="25" t="s">
        <v>0</v>
      </c>
      <c r="D446" s="25" t="s">
        <v>0</v>
      </c>
      <c r="E446" s="25" t="s">
        <v>0</v>
      </c>
      <c r="F446" s="26"/>
    </row>
    <row r="447" spans="1:7" x14ac:dyDescent="0.3">
      <c r="A447" s="9" t="s">
        <v>435</v>
      </c>
      <c r="B447" s="9" t="s">
        <v>147</v>
      </c>
      <c r="C447" s="9" t="s">
        <v>148</v>
      </c>
      <c r="D447" s="9" t="s">
        <v>149</v>
      </c>
      <c r="E447" s="9" t="s">
        <v>150</v>
      </c>
      <c r="F447" s="18">
        <v>998.65499999999997</v>
      </c>
      <c r="G447" s="2" t="s">
        <v>69</v>
      </c>
    </row>
    <row r="448" spans="1:7" x14ac:dyDescent="0.3">
      <c r="A448" s="9" t="s">
        <v>435</v>
      </c>
      <c r="B448" s="9" t="s">
        <v>151</v>
      </c>
      <c r="C448" s="9" t="s">
        <v>152</v>
      </c>
      <c r="D448" s="9" t="s">
        <v>163</v>
      </c>
      <c r="E448" s="9" t="s">
        <v>164</v>
      </c>
      <c r="F448" s="18">
        <v>-12.305999999999999</v>
      </c>
      <c r="G448" s="2" t="s">
        <v>69</v>
      </c>
    </row>
    <row r="449" spans="1:7" x14ac:dyDescent="0.3">
      <c r="A449" s="9" t="s">
        <v>435</v>
      </c>
      <c r="B449" s="9" t="s">
        <v>213</v>
      </c>
      <c r="C449" s="9" t="s">
        <v>214</v>
      </c>
      <c r="D449" s="9" t="s">
        <v>215</v>
      </c>
      <c r="E449" s="9" t="s">
        <v>216</v>
      </c>
      <c r="F449" s="18">
        <v>-19.853999999999999</v>
      </c>
      <c r="G449" s="2" t="s">
        <v>69</v>
      </c>
    </row>
    <row r="450" spans="1:7" x14ac:dyDescent="0.3">
      <c r="A450" s="9" t="s">
        <v>435</v>
      </c>
      <c r="B450" s="9" t="s">
        <v>221</v>
      </c>
      <c r="C450" s="9" t="s">
        <v>222</v>
      </c>
      <c r="D450" s="9" t="s">
        <v>223</v>
      </c>
      <c r="E450" s="9" t="s">
        <v>224</v>
      </c>
      <c r="F450" s="18">
        <v>7.4009999999999998</v>
      </c>
      <c r="G450" s="2" t="s">
        <v>69</v>
      </c>
    </row>
    <row r="451" spans="1:7" x14ac:dyDescent="0.3">
      <c r="A451" s="9" t="s">
        <v>435</v>
      </c>
      <c r="B451" s="9" t="s">
        <v>263</v>
      </c>
      <c r="C451" s="9" t="s">
        <v>264</v>
      </c>
      <c r="D451" s="9" t="s">
        <v>265</v>
      </c>
      <c r="E451" s="9" t="s">
        <v>266</v>
      </c>
      <c r="F451" s="18">
        <v>30.46</v>
      </c>
      <c r="G451" s="2" t="s">
        <v>69</v>
      </c>
    </row>
    <row r="452" spans="1:7" x14ac:dyDescent="0.3">
      <c r="A452" s="9" t="s">
        <v>435</v>
      </c>
      <c r="B452" s="9" t="s">
        <v>320</v>
      </c>
      <c r="C452" s="9" t="s">
        <v>321</v>
      </c>
      <c r="D452" s="9" t="s">
        <v>322</v>
      </c>
      <c r="E452" s="9" t="s">
        <v>323</v>
      </c>
      <c r="F452" s="18">
        <v>-7.2</v>
      </c>
      <c r="G452" s="2" t="s">
        <v>69</v>
      </c>
    </row>
    <row r="453" spans="1:7" x14ac:dyDescent="0.3">
      <c r="A453" s="9" t="s">
        <v>435</v>
      </c>
      <c r="B453" s="9" t="s">
        <v>328</v>
      </c>
      <c r="C453" s="9" t="s">
        <v>329</v>
      </c>
      <c r="D453" s="9" t="s">
        <v>330</v>
      </c>
      <c r="E453" s="9" t="s">
        <v>331</v>
      </c>
      <c r="F453" s="18">
        <v>264.64999999999998</v>
      </c>
      <c r="G453" s="2" t="s">
        <v>69</v>
      </c>
    </row>
    <row r="454" spans="1:7" x14ac:dyDescent="0.3">
      <c r="A454" s="29" t="s">
        <v>436</v>
      </c>
      <c r="B454" s="29" t="s">
        <v>0</v>
      </c>
      <c r="C454" s="29" t="s">
        <v>0</v>
      </c>
      <c r="D454" s="29" t="s">
        <v>0</v>
      </c>
      <c r="E454" s="29" t="s">
        <v>0</v>
      </c>
      <c r="F454" s="30">
        <v>1261.806</v>
      </c>
    </row>
    <row r="455" spans="1:7" x14ac:dyDescent="0.3">
      <c r="A455" s="25" t="s">
        <v>437</v>
      </c>
      <c r="B455" s="25" t="s">
        <v>0</v>
      </c>
      <c r="C455" s="25" t="s">
        <v>0</v>
      </c>
      <c r="D455" s="25" t="s">
        <v>0</v>
      </c>
      <c r="E455" s="25" t="s">
        <v>0</v>
      </c>
      <c r="F455" s="26"/>
    </row>
    <row r="456" spans="1:7" x14ac:dyDescent="0.3">
      <c r="A456" s="9" t="s">
        <v>437</v>
      </c>
      <c r="B456" s="9" t="s">
        <v>147</v>
      </c>
      <c r="C456" s="9" t="s">
        <v>148</v>
      </c>
      <c r="D456" s="9" t="s">
        <v>149</v>
      </c>
      <c r="E456" s="9" t="s">
        <v>150</v>
      </c>
      <c r="F456" s="18">
        <v>-1834</v>
      </c>
      <c r="G456" s="2" t="s">
        <v>77</v>
      </c>
    </row>
    <row r="457" spans="1:7" x14ac:dyDescent="0.3">
      <c r="A457" s="9" t="s">
        <v>437</v>
      </c>
      <c r="B457" s="9" t="s">
        <v>294</v>
      </c>
      <c r="C457" s="9" t="s">
        <v>295</v>
      </c>
      <c r="D457" s="9" t="s">
        <v>296</v>
      </c>
      <c r="E457" s="9" t="s">
        <v>297</v>
      </c>
      <c r="F457" s="18">
        <v>3150</v>
      </c>
      <c r="G457" s="2" t="s">
        <v>77</v>
      </c>
    </row>
    <row r="458" spans="1:7" x14ac:dyDescent="0.3">
      <c r="A458" s="29" t="s">
        <v>438</v>
      </c>
      <c r="B458" s="29" t="s">
        <v>0</v>
      </c>
      <c r="C458" s="29" t="s">
        <v>0</v>
      </c>
      <c r="D458" s="29" t="s">
        <v>0</v>
      </c>
      <c r="E458" s="29" t="s">
        <v>0</v>
      </c>
      <c r="F458" s="30">
        <v>1316</v>
      </c>
    </row>
    <row r="459" spans="1:7" x14ac:dyDescent="0.3">
      <c r="A459" s="25" t="s">
        <v>439</v>
      </c>
      <c r="B459" s="25" t="s">
        <v>0</v>
      </c>
      <c r="C459" s="25" t="s">
        <v>0</v>
      </c>
      <c r="D459" s="25" t="s">
        <v>0</v>
      </c>
      <c r="E459" s="25" t="s">
        <v>0</v>
      </c>
      <c r="F459" s="26"/>
    </row>
    <row r="460" spans="1:7" x14ac:dyDescent="0.3">
      <c r="A460" s="9" t="s">
        <v>439</v>
      </c>
      <c r="B460" s="9" t="s">
        <v>147</v>
      </c>
      <c r="C460" s="9" t="s">
        <v>148</v>
      </c>
      <c r="D460" s="9" t="s">
        <v>149</v>
      </c>
      <c r="E460" s="9" t="s">
        <v>150</v>
      </c>
      <c r="F460" s="18">
        <f>241+3150</f>
        <v>3391</v>
      </c>
      <c r="G460" s="2" t="s">
        <v>77</v>
      </c>
    </row>
    <row r="461" spans="1:7" x14ac:dyDescent="0.3">
      <c r="A461" s="9" t="s">
        <v>439</v>
      </c>
      <c r="B461" s="9" t="s">
        <v>221</v>
      </c>
      <c r="C461" s="9" t="s">
        <v>222</v>
      </c>
      <c r="D461" s="9" t="s">
        <v>223</v>
      </c>
      <c r="E461" s="9" t="s">
        <v>224</v>
      </c>
      <c r="F461" s="18">
        <v>64</v>
      </c>
      <c r="G461" s="2" t="s">
        <v>77</v>
      </c>
    </row>
    <row r="462" spans="1:7" x14ac:dyDescent="0.3">
      <c r="A462" s="9" t="s">
        <v>439</v>
      </c>
      <c r="B462" s="9" t="s">
        <v>229</v>
      </c>
      <c r="C462" s="9" t="s">
        <v>230</v>
      </c>
      <c r="D462" s="9" t="s">
        <v>243</v>
      </c>
      <c r="E462" s="9" t="s">
        <v>244</v>
      </c>
      <c r="F462" s="18">
        <v>1128.5999999999999</v>
      </c>
      <c r="G462" s="2" t="s">
        <v>77</v>
      </c>
    </row>
    <row r="463" spans="1:7" x14ac:dyDescent="0.3">
      <c r="A463" s="9" t="s">
        <v>439</v>
      </c>
      <c r="B463" s="9" t="s">
        <v>263</v>
      </c>
      <c r="C463" s="9" t="s">
        <v>264</v>
      </c>
      <c r="D463" s="9" t="s">
        <v>265</v>
      </c>
      <c r="E463" s="9" t="s">
        <v>266</v>
      </c>
      <c r="F463" s="18">
        <v>436</v>
      </c>
      <c r="G463" s="2" t="s">
        <v>77</v>
      </c>
    </row>
    <row r="464" spans="1:7" x14ac:dyDescent="0.3">
      <c r="A464" s="9" t="s">
        <v>439</v>
      </c>
      <c r="B464" s="9" t="s">
        <v>288</v>
      </c>
      <c r="C464" s="9" t="s">
        <v>289</v>
      </c>
      <c r="D464" s="9" t="s">
        <v>290</v>
      </c>
      <c r="E464" s="9" t="s">
        <v>291</v>
      </c>
      <c r="F464" s="18">
        <v>133</v>
      </c>
      <c r="G464" s="2" t="s">
        <v>77</v>
      </c>
    </row>
    <row r="465" spans="1:7" x14ac:dyDescent="0.3">
      <c r="A465" s="9" t="s">
        <v>439</v>
      </c>
      <c r="B465" s="9" t="s">
        <v>294</v>
      </c>
      <c r="C465" s="9" t="s">
        <v>295</v>
      </c>
      <c r="D465" s="9" t="s">
        <v>296</v>
      </c>
      <c r="E465" s="9" t="s">
        <v>297</v>
      </c>
      <c r="F465" s="18">
        <v>155</v>
      </c>
      <c r="G465" s="2" t="s">
        <v>77</v>
      </c>
    </row>
    <row r="466" spans="1:7" x14ac:dyDescent="0.3">
      <c r="A466" s="9" t="s">
        <v>439</v>
      </c>
      <c r="B466" s="9" t="s">
        <v>306</v>
      </c>
      <c r="C466" s="9" t="s">
        <v>307</v>
      </c>
      <c r="D466" s="9" t="s">
        <v>308</v>
      </c>
      <c r="E466" s="9" t="s">
        <v>309</v>
      </c>
      <c r="F466" s="18">
        <v>125</v>
      </c>
      <c r="G466" s="2" t="s">
        <v>77</v>
      </c>
    </row>
    <row r="467" spans="1:7" x14ac:dyDescent="0.3">
      <c r="A467" s="9" t="s">
        <v>439</v>
      </c>
      <c r="B467" s="9" t="s">
        <v>324</v>
      </c>
      <c r="C467" s="9" t="s">
        <v>325</v>
      </c>
      <c r="D467" s="9" t="s">
        <v>326</v>
      </c>
      <c r="E467" s="9" t="s">
        <v>327</v>
      </c>
      <c r="F467" s="18">
        <v>38</v>
      </c>
      <c r="G467" s="2" t="s">
        <v>77</v>
      </c>
    </row>
    <row r="468" spans="1:7" x14ac:dyDescent="0.3">
      <c r="A468" s="29" t="s">
        <v>440</v>
      </c>
      <c r="B468" s="29" t="s">
        <v>0</v>
      </c>
      <c r="C468" s="29" t="s">
        <v>0</v>
      </c>
      <c r="D468" s="29" t="s">
        <v>0</v>
      </c>
      <c r="E468" s="29" t="s">
        <v>0</v>
      </c>
      <c r="F468" s="30">
        <v>2320.6</v>
      </c>
    </row>
    <row r="469" spans="1:7" x14ac:dyDescent="0.3">
      <c r="A469" s="25" t="s">
        <v>44</v>
      </c>
      <c r="B469" s="25" t="s">
        <v>0</v>
      </c>
      <c r="C469" s="25" t="s">
        <v>0</v>
      </c>
      <c r="D469" s="25" t="s">
        <v>0</v>
      </c>
      <c r="E469" s="25" t="s">
        <v>0</v>
      </c>
      <c r="F469" s="26"/>
    </row>
    <row r="470" spans="1:7" x14ac:dyDescent="0.3">
      <c r="A470" s="9" t="s">
        <v>44</v>
      </c>
      <c r="B470" s="9" t="s">
        <v>147</v>
      </c>
      <c r="C470" s="9" t="s">
        <v>148</v>
      </c>
      <c r="D470" s="9" t="s">
        <v>149</v>
      </c>
      <c r="E470" s="9" t="s">
        <v>150</v>
      </c>
      <c r="F470" s="18">
        <v>771014.84</v>
      </c>
      <c r="G470" s="31" t="s">
        <v>44</v>
      </c>
    </row>
    <row r="471" spans="1:7" x14ac:dyDescent="0.3">
      <c r="A471" s="29" t="s">
        <v>441</v>
      </c>
      <c r="B471" s="29" t="s">
        <v>0</v>
      </c>
      <c r="C471" s="29" t="s">
        <v>0</v>
      </c>
      <c r="D471" s="29" t="s">
        <v>0</v>
      </c>
      <c r="E471" s="29" t="s">
        <v>0</v>
      </c>
      <c r="F471" s="30">
        <v>771014.84</v>
      </c>
    </row>
    <row r="472" spans="1:7" x14ac:dyDescent="0.3">
      <c r="A472" s="25" t="s">
        <v>45</v>
      </c>
      <c r="B472" s="25" t="s">
        <v>0</v>
      </c>
      <c r="C472" s="25" t="s">
        <v>0</v>
      </c>
      <c r="D472" s="25" t="s">
        <v>0</v>
      </c>
      <c r="E472" s="25" t="s">
        <v>0</v>
      </c>
      <c r="F472" s="26"/>
    </row>
    <row r="473" spans="1:7" x14ac:dyDescent="0.3">
      <c r="A473" s="9" t="s">
        <v>45</v>
      </c>
      <c r="B473" s="9" t="s">
        <v>147</v>
      </c>
      <c r="C473" s="9" t="s">
        <v>148</v>
      </c>
      <c r="D473" s="9" t="s">
        <v>149</v>
      </c>
      <c r="E473" s="9" t="s">
        <v>150</v>
      </c>
      <c r="F473" s="18">
        <v>669860.78700000001</v>
      </c>
      <c r="G473" s="2" t="s">
        <v>45</v>
      </c>
    </row>
    <row r="474" spans="1:7" x14ac:dyDescent="0.3">
      <c r="A474" s="29" t="s">
        <v>442</v>
      </c>
      <c r="B474" s="29" t="s">
        <v>0</v>
      </c>
      <c r="C474" s="29" t="s">
        <v>0</v>
      </c>
      <c r="D474" s="29" t="s">
        <v>0</v>
      </c>
      <c r="E474" s="29" t="s">
        <v>0</v>
      </c>
      <c r="F474" s="30">
        <v>669860.78700000001</v>
      </c>
    </row>
    <row r="475" spans="1:7" x14ac:dyDescent="0.3">
      <c r="A475" s="25" t="s">
        <v>443</v>
      </c>
      <c r="B475" s="25" t="s">
        <v>0</v>
      </c>
      <c r="C475" s="25" t="s">
        <v>0</v>
      </c>
      <c r="D475" s="25" t="s">
        <v>0</v>
      </c>
      <c r="E475" s="25" t="s">
        <v>0</v>
      </c>
      <c r="F475" s="26"/>
    </row>
    <row r="476" spans="1:7" x14ac:dyDescent="0.3">
      <c r="A476" s="9" t="s">
        <v>443</v>
      </c>
      <c r="B476" s="9" t="s">
        <v>65</v>
      </c>
      <c r="C476" s="9" t="s">
        <v>66</v>
      </c>
      <c r="D476" s="9" t="s">
        <v>67</v>
      </c>
      <c r="E476" s="9" t="s">
        <v>68</v>
      </c>
      <c r="F476" s="18">
        <v>313.5</v>
      </c>
      <c r="G476" s="2" t="s">
        <v>77</v>
      </c>
    </row>
    <row r="477" spans="1:7" x14ac:dyDescent="0.3">
      <c r="A477" s="9" t="s">
        <v>443</v>
      </c>
      <c r="B477" s="9" t="s">
        <v>65</v>
      </c>
      <c r="C477" s="9" t="s">
        <v>66</v>
      </c>
      <c r="D477" s="9" t="s">
        <v>73</v>
      </c>
      <c r="E477" s="9" t="s">
        <v>74</v>
      </c>
      <c r="F477" s="18">
        <v>40</v>
      </c>
      <c r="G477" s="2" t="s">
        <v>77</v>
      </c>
    </row>
    <row r="478" spans="1:7" x14ac:dyDescent="0.3">
      <c r="A478" s="9" t="s">
        <v>443</v>
      </c>
      <c r="B478" s="9" t="s">
        <v>65</v>
      </c>
      <c r="C478" s="9" t="s">
        <v>66</v>
      </c>
      <c r="D478" s="9" t="s">
        <v>75</v>
      </c>
      <c r="E478" s="9" t="s">
        <v>76</v>
      </c>
      <c r="F478" s="18">
        <v>285</v>
      </c>
      <c r="G478" s="2" t="s">
        <v>77</v>
      </c>
    </row>
    <row r="479" spans="1:7" x14ac:dyDescent="0.3">
      <c r="A479" s="9" t="s">
        <v>443</v>
      </c>
      <c r="B479" s="9" t="s">
        <v>89</v>
      </c>
      <c r="C479" s="9" t="s">
        <v>90</v>
      </c>
      <c r="D479" s="9" t="s">
        <v>93</v>
      </c>
      <c r="E479" s="9" t="s">
        <v>94</v>
      </c>
      <c r="F479" s="18">
        <v>3589.4</v>
      </c>
      <c r="G479" s="2" t="s">
        <v>77</v>
      </c>
    </row>
    <row r="480" spans="1:7" x14ac:dyDescent="0.3">
      <c r="A480" s="9" t="s">
        <v>443</v>
      </c>
      <c r="B480" s="9" t="s">
        <v>89</v>
      </c>
      <c r="C480" s="9" t="s">
        <v>90</v>
      </c>
      <c r="D480" s="9" t="s">
        <v>99</v>
      </c>
      <c r="E480" s="9" t="s">
        <v>71</v>
      </c>
      <c r="F480" s="18">
        <v>132</v>
      </c>
      <c r="G480" s="2" t="s">
        <v>77</v>
      </c>
    </row>
    <row r="481" spans="1:7" x14ac:dyDescent="0.3">
      <c r="A481" s="9" t="s">
        <v>443</v>
      </c>
      <c r="B481" s="9" t="s">
        <v>89</v>
      </c>
      <c r="C481" s="9" t="s">
        <v>90</v>
      </c>
      <c r="D481" s="9" t="s">
        <v>121</v>
      </c>
      <c r="E481" s="9" t="s">
        <v>122</v>
      </c>
      <c r="F481" s="18">
        <v>480</v>
      </c>
      <c r="G481" s="2" t="s">
        <v>77</v>
      </c>
    </row>
    <row r="482" spans="1:7" x14ac:dyDescent="0.3">
      <c r="A482" s="9" t="s">
        <v>443</v>
      </c>
      <c r="B482" s="9" t="s">
        <v>89</v>
      </c>
      <c r="C482" s="9" t="s">
        <v>90</v>
      </c>
      <c r="D482" s="9" t="s">
        <v>129</v>
      </c>
      <c r="E482" s="9" t="s">
        <v>130</v>
      </c>
      <c r="F482" s="18">
        <v>53.5</v>
      </c>
      <c r="G482" s="2" t="s">
        <v>77</v>
      </c>
    </row>
    <row r="483" spans="1:7" x14ac:dyDescent="0.3">
      <c r="A483" s="9" t="s">
        <v>443</v>
      </c>
      <c r="B483" s="9" t="s">
        <v>89</v>
      </c>
      <c r="C483" s="9" t="s">
        <v>90</v>
      </c>
      <c r="D483" s="9" t="s">
        <v>139</v>
      </c>
      <c r="E483" s="9" t="s">
        <v>140</v>
      </c>
      <c r="F483" s="18">
        <v>250</v>
      </c>
      <c r="G483" s="2" t="s">
        <v>77</v>
      </c>
    </row>
    <row r="484" spans="1:7" x14ac:dyDescent="0.3">
      <c r="A484" s="9" t="s">
        <v>443</v>
      </c>
      <c r="B484" s="9" t="s">
        <v>147</v>
      </c>
      <c r="C484" s="9" t="s">
        <v>148</v>
      </c>
      <c r="D484" s="9" t="s">
        <v>149</v>
      </c>
      <c r="E484" s="9" t="s">
        <v>150</v>
      </c>
      <c r="F484" s="18">
        <v>25022.799999999999</v>
      </c>
      <c r="G484" s="2" t="s">
        <v>77</v>
      </c>
    </row>
    <row r="485" spans="1:7" x14ac:dyDescent="0.3">
      <c r="A485" s="9" t="s">
        <v>443</v>
      </c>
      <c r="B485" s="9" t="s">
        <v>151</v>
      </c>
      <c r="C485" s="9" t="s">
        <v>152</v>
      </c>
      <c r="D485" s="9" t="s">
        <v>153</v>
      </c>
      <c r="E485" s="9" t="s">
        <v>154</v>
      </c>
      <c r="F485" s="18">
        <v>380</v>
      </c>
      <c r="G485" s="2" t="s">
        <v>77</v>
      </c>
    </row>
    <row r="486" spans="1:7" x14ac:dyDescent="0.3">
      <c r="A486" s="9" t="s">
        <v>443</v>
      </c>
      <c r="B486" s="9" t="s">
        <v>151</v>
      </c>
      <c r="C486" s="9" t="s">
        <v>152</v>
      </c>
      <c r="D486" s="9" t="s">
        <v>155</v>
      </c>
      <c r="E486" s="9" t="s">
        <v>156</v>
      </c>
      <c r="F486" s="18">
        <v>60</v>
      </c>
      <c r="G486" s="2" t="s">
        <v>77</v>
      </c>
    </row>
    <row r="487" spans="1:7" x14ac:dyDescent="0.3">
      <c r="A487" s="9" t="s">
        <v>443</v>
      </c>
      <c r="B487" s="9" t="s">
        <v>151</v>
      </c>
      <c r="C487" s="9" t="s">
        <v>152</v>
      </c>
      <c r="D487" s="9" t="s">
        <v>359</v>
      </c>
      <c r="E487" s="9" t="s">
        <v>360</v>
      </c>
      <c r="F487" s="18">
        <v>137.5</v>
      </c>
      <c r="G487" s="2" t="s">
        <v>77</v>
      </c>
    </row>
    <row r="488" spans="1:7" x14ac:dyDescent="0.3">
      <c r="A488" s="9" t="s">
        <v>443</v>
      </c>
      <c r="B488" s="9" t="s">
        <v>151</v>
      </c>
      <c r="C488" s="9" t="s">
        <v>152</v>
      </c>
      <c r="D488" s="9" t="s">
        <v>163</v>
      </c>
      <c r="E488" s="9" t="s">
        <v>164</v>
      </c>
      <c r="F488" s="18">
        <v>317.92</v>
      </c>
      <c r="G488" s="2" t="s">
        <v>77</v>
      </c>
    </row>
    <row r="489" spans="1:7" x14ac:dyDescent="0.3">
      <c r="A489" s="9" t="s">
        <v>443</v>
      </c>
      <c r="B489" s="9" t="s">
        <v>151</v>
      </c>
      <c r="C489" s="9" t="s">
        <v>152</v>
      </c>
      <c r="D489" s="9" t="s">
        <v>167</v>
      </c>
      <c r="E489" s="9" t="s">
        <v>168</v>
      </c>
      <c r="F489" s="18">
        <v>300</v>
      </c>
      <c r="G489" s="2" t="s">
        <v>77</v>
      </c>
    </row>
    <row r="490" spans="1:7" x14ac:dyDescent="0.3">
      <c r="A490" s="9" t="s">
        <v>443</v>
      </c>
      <c r="B490" s="9" t="s">
        <v>177</v>
      </c>
      <c r="C490" s="9" t="s">
        <v>178</v>
      </c>
      <c r="D490" s="9" t="s">
        <v>179</v>
      </c>
      <c r="E490" s="9" t="s">
        <v>180</v>
      </c>
      <c r="F490" s="18">
        <v>30</v>
      </c>
      <c r="G490" s="2" t="s">
        <v>77</v>
      </c>
    </row>
    <row r="491" spans="1:7" x14ac:dyDescent="0.3">
      <c r="A491" s="9" t="s">
        <v>443</v>
      </c>
      <c r="B491" s="9" t="s">
        <v>177</v>
      </c>
      <c r="C491" s="9" t="s">
        <v>178</v>
      </c>
      <c r="D491" s="9" t="s">
        <v>181</v>
      </c>
      <c r="E491" s="9" t="s">
        <v>49</v>
      </c>
      <c r="F491" s="18">
        <v>416.5</v>
      </c>
      <c r="G491" s="2" t="s">
        <v>77</v>
      </c>
    </row>
    <row r="492" spans="1:7" x14ac:dyDescent="0.3">
      <c r="A492" s="9" t="s">
        <v>443</v>
      </c>
      <c r="B492" s="9" t="s">
        <v>177</v>
      </c>
      <c r="C492" s="9" t="s">
        <v>178</v>
      </c>
      <c r="D492" s="9" t="s">
        <v>183</v>
      </c>
      <c r="E492" s="9" t="s">
        <v>184</v>
      </c>
      <c r="F492" s="18">
        <v>392.86599999999999</v>
      </c>
      <c r="G492" s="2" t="s">
        <v>77</v>
      </c>
    </row>
    <row r="493" spans="1:7" x14ac:dyDescent="0.3">
      <c r="A493" s="9" t="s">
        <v>443</v>
      </c>
      <c r="B493" s="9" t="s">
        <v>185</v>
      </c>
      <c r="C493" s="9" t="s">
        <v>186</v>
      </c>
      <c r="D493" s="9" t="s">
        <v>193</v>
      </c>
      <c r="E493" s="9" t="s">
        <v>194</v>
      </c>
      <c r="F493" s="18">
        <v>18</v>
      </c>
      <c r="G493" s="2" t="s">
        <v>77</v>
      </c>
    </row>
    <row r="494" spans="1:7" x14ac:dyDescent="0.3">
      <c r="A494" s="9" t="s">
        <v>443</v>
      </c>
      <c r="B494" s="9" t="s">
        <v>185</v>
      </c>
      <c r="C494" s="9" t="s">
        <v>186</v>
      </c>
      <c r="D494" s="9" t="s">
        <v>197</v>
      </c>
      <c r="E494" s="9" t="s">
        <v>198</v>
      </c>
      <c r="F494" s="18">
        <v>1219</v>
      </c>
      <c r="G494" s="2" t="s">
        <v>77</v>
      </c>
    </row>
    <row r="495" spans="1:7" x14ac:dyDescent="0.3">
      <c r="A495" s="9" t="s">
        <v>443</v>
      </c>
      <c r="B495" s="9" t="s">
        <v>185</v>
      </c>
      <c r="C495" s="9" t="s">
        <v>186</v>
      </c>
      <c r="D495" s="9" t="s">
        <v>209</v>
      </c>
      <c r="E495" s="9" t="s">
        <v>210</v>
      </c>
      <c r="F495" s="18">
        <v>54</v>
      </c>
      <c r="G495" s="2" t="s">
        <v>77</v>
      </c>
    </row>
    <row r="496" spans="1:7" x14ac:dyDescent="0.3">
      <c r="A496" s="9" t="s">
        <v>443</v>
      </c>
      <c r="B496" s="9" t="s">
        <v>185</v>
      </c>
      <c r="C496" s="9" t="s">
        <v>186</v>
      </c>
      <c r="D496" s="9" t="s">
        <v>211</v>
      </c>
      <c r="E496" s="9" t="s">
        <v>212</v>
      </c>
      <c r="F496" s="18">
        <v>594.92399999999998</v>
      </c>
      <c r="G496" s="2" t="s">
        <v>77</v>
      </c>
    </row>
    <row r="497" spans="1:7" x14ac:dyDescent="0.3">
      <c r="A497" s="9" t="s">
        <v>443</v>
      </c>
      <c r="B497" s="9" t="s">
        <v>213</v>
      </c>
      <c r="C497" s="9" t="s">
        <v>214</v>
      </c>
      <c r="D497" s="9" t="s">
        <v>215</v>
      </c>
      <c r="E497" s="9" t="s">
        <v>216</v>
      </c>
      <c r="F497" s="18">
        <v>447.67500000000001</v>
      </c>
      <c r="G497" s="2" t="s">
        <v>77</v>
      </c>
    </row>
    <row r="498" spans="1:7" x14ac:dyDescent="0.3">
      <c r="A498" s="9" t="s">
        <v>443</v>
      </c>
      <c r="B498" s="9" t="s">
        <v>217</v>
      </c>
      <c r="C498" s="9" t="s">
        <v>218</v>
      </c>
      <c r="D498" s="9" t="s">
        <v>219</v>
      </c>
      <c r="E498" s="9" t="s">
        <v>220</v>
      </c>
      <c r="F498" s="18">
        <v>3109.6</v>
      </c>
      <c r="G498" s="2" t="s">
        <v>77</v>
      </c>
    </row>
    <row r="499" spans="1:7" x14ac:dyDescent="0.3">
      <c r="A499" s="9" t="s">
        <v>443</v>
      </c>
      <c r="B499" s="9" t="s">
        <v>221</v>
      </c>
      <c r="C499" s="9" t="s">
        <v>222</v>
      </c>
      <c r="D499" s="9" t="s">
        <v>223</v>
      </c>
      <c r="E499" s="9" t="s">
        <v>224</v>
      </c>
      <c r="F499" s="18">
        <v>6.3</v>
      </c>
      <c r="G499" s="2" t="s">
        <v>77</v>
      </c>
    </row>
    <row r="500" spans="1:7" x14ac:dyDescent="0.3">
      <c r="A500" s="9" t="s">
        <v>443</v>
      </c>
      <c r="B500" s="9" t="s">
        <v>229</v>
      </c>
      <c r="C500" s="9" t="s">
        <v>230</v>
      </c>
      <c r="D500" s="9" t="s">
        <v>237</v>
      </c>
      <c r="E500" s="9" t="s">
        <v>238</v>
      </c>
      <c r="F500" s="18">
        <v>8</v>
      </c>
      <c r="G500" s="2" t="s">
        <v>77</v>
      </c>
    </row>
    <row r="501" spans="1:7" x14ac:dyDescent="0.3">
      <c r="A501" s="9" t="s">
        <v>443</v>
      </c>
      <c r="B501" s="9" t="s">
        <v>229</v>
      </c>
      <c r="C501" s="9" t="s">
        <v>230</v>
      </c>
      <c r="D501" s="9" t="s">
        <v>241</v>
      </c>
      <c r="E501" s="9" t="s">
        <v>242</v>
      </c>
      <c r="F501" s="18">
        <v>17.600000000000001</v>
      </c>
      <c r="G501" s="2" t="s">
        <v>77</v>
      </c>
    </row>
    <row r="502" spans="1:7" x14ac:dyDescent="0.3">
      <c r="A502" s="9" t="s">
        <v>443</v>
      </c>
      <c r="B502" s="9" t="s">
        <v>229</v>
      </c>
      <c r="C502" s="9" t="s">
        <v>230</v>
      </c>
      <c r="D502" s="9" t="s">
        <v>251</v>
      </c>
      <c r="E502" s="9" t="s">
        <v>252</v>
      </c>
      <c r="F502" s="18">
        <v>83</v>
      </c>
      <c r="G502" s="2" t="s">
        <v>77</v>
      </c>
    </row>
    <row r="503" spans="1:7" x14ac:dyDescent="0.3">
      <c r="A503" s="9" t="s">
        <v>443</v>
      </c>
      <c r="B503" s="9" t="s">
        <v>229</v>
      </c>
      <c r="C503" s="9" t="s">
        <v>230</v>
      </c>
      <c r="D503" s="9" t="s">
        <v>255</v>
      </c>
      <c r="E503" s="9" t="s">
        <v>256</v>
      </c>
      <c r="F503" s="18">
        <v>144</v>
      </c>
      <c r="G503" s="2" t="s">
        <v>77</v>
      </c>
    </row>
    <row r="504" spans="1:7" x14ac:dyDescent="0.3">
      <c r="A504" s="9" t="s">
        <v>443</v>
      </c>
      <c r="B504" s="9" t="s">
        <v>229</v>
      </c>
      <c r="C504" s="9" t="s">
        <v>230</v>
      </c>
      <c r="D504" s="9" t="s">
        <v>261</v>
      </c>
      <c r="E504" s="9" t="s">
        <v>262</v>
      </c>
      <c r="F504" s="18">
        <v>104</v>
      </c>
      <c r="G504" s="2" t="s">
        <v>77</v>
      </c>
    </row>
    <row r="505" spans="1:7" x14ac:dyDescent="0.3">
      <c r="A505" s="9" t="s">
        <v>443</v>
      </c>
      <c r="B505" s="9" t="s">
        <v>444</v>
      </c>
      <c r="C505" s="9" t="s">
        <v>445</v>
      </c>
      <c r="D505" s="9" t="s">
        <v>446</v>
      </c>
      <c r="E505" s="9" t="s">
        <v>447</v>
      </c>
      <c r="F505" s="18">
        <v>1100</v>
      </c>
      <c r="G505" s="2" t="s">
        <v>77</v>
      </c>
    </row>
    <row r="506" spans="1:7" x14ac:dyDescent="0.3">
      <c r="A506" s="9" t="s">
        <v>443</v>
      </c>
      <c r="B506" s="9" t="s">
        <v>263</v>
      </c>
      <c r="C506" s="9" t="s">
        <v>264</v>
      </c>
      <c r="D506" s="9" t="s">
        <v>265</v>
      </c>
      <c r="E506" s="9" t="s">
        <v>266</v>
      </c>
      <c r="F506" s="18">
        <v>522</v>
      </c>
      <c r="G506" s="2" t="s">
        <v>77</v>
      </c>
    </row>
    <row r="507" spans="1:7" x14ac:dyDescent="0.3">
      <c r="A507" s="9" t="s">
        <v>443</v>
      </c>
      <c r="B507" s="9" t="s">
        <v>267</v>
      </c>
      <c r="C507" s="9" t="s">
        <v>268</v>
      </c>
      <c r="D507" s="9" t="s">
        <v>269</v>
      </c>
      <c r="E507" s="9" t="s">
        <v>270</v>
      </c>
      <c r="F507" s="18">
        <v>575</v>
      </c>
      <c r="G507" s="2" t="s">
        <v>77</v>
      </c>
    </row>
    <row r="508" spans="1:7" x14ac:dyDescent="0.3">
      <c r="A508" s="9" t="s">
        <v>443</v>
      </c>
      <c r="B508" s="9" t="s">
        <v>267</v>
      </c>
      <c r="C508" s="9" t="s">
        <v>268</v>
      </c>
      <c r="D508" s="9" t="s">
        <v>271</v>
      </c>
      <c r="E508" s="9" t="s">
        <v>272</v>
      </c>
      <c r="F508" s="18">
        <v>495</v>
      </c>
      <c r="G508" s="2" t="s">
        <v>77</v>
      </c>
    </row>
    <row r="509" spans="1:7" x14ac:dyDescent="0.3">
      <c r="A509" s="9" t="s">
        <v>443</v>
      </c>
      <c r="B509" s="9" t="s">
        <v>267</v>
      </c>
      <c r="C509" s="9" t="s">
        <v>268</v>
      </c>
      <c r="D509" s="9" t="s">
        <v>278</v>
      </c>
      <c r="E509" s="9" t="s">
        <v>279</v>
      </c>
      <c r="F509" s="18">
        <v>55</v>
      </c>
      <c r="G509" s="2" t="s">
        <v>77</v>
      </c>
    </row>
    <row r="510" spans="1:7" x14ac:dyDescent="0.3">
      <c r="A510" s="9" t="s">
        <v>443</v>
      </c>
      <c r="B510" s="9" t="s">
        <v>267</v>
      </c>
      <c r="C510" s="9" t="s">
        <v>268</v>
      </c>
      <c r="D510" s="9" t="s">
        <v>387</v>
      </c>
      <c r="E510" s="9" t="s">
        <v>388</v>
      </c>
      <c r="F510" s="18">
        <v>64.5</v>
      </c>
      <c r="G510" s="2" t="s">
        <v>77</v>
      </c>
    </row>
    <row r="511" spans="1:7" x14ac:dyDescent="0.3">
      <c r="A511" s="9" t="s">
        <v>443</v>
      </c>
      <c r="B511" s="9" t="s">
        <v>288</v>
      </c>
      <c r="C511" s="9" t="s">
        <v>289</v>
      </c>
      <c r="D511" s="9" t="s">
        <v>292</v>
      </c>
      <c r="E511" s="9" t="s">
        <v>293</v>
      </c>
      <c r="F511" s="18">
        <v>1156.2080000000001</v>
      </c>
      <c r="G511" s="2" t="s">
        <v>77</v>
      </c>
    </row>
    <row r="512" spans="1:7" x14ac:dyDescent="0.3">
      <c r="A512" s="9" t="s">
        <v>443</v>
      </c>
      <c r="B512" s="9" t="s">
        <v>294</v>
      </c>
      <c r="C512" s="9" t="s">
        <v>295</v>
      </c>
      <c r="D512" s="9" t="s">
        <v>296</v>
      </c>
      <c r="E512" s="9" t="s">
        <v>297</v>
      </c>
      <c r="F512" s="18">
        <v>154</v>
      </c>
      <c r="G512" s="2" t="s">
        <v>77</v>
      </c>
    </row>
    <row r="513" spans="1:7" x14ac:dyDescent="0.3">
      <c r="A513" s="9" t="s">
        <v>443</v>
      </c>
      <c r="B513" s="9" t="s">
        <v>306</v>
      </c>
      <c r="C513" s="9" t="s">
        <v>307</v>
      </c>
      <c r="D513" s="9" t="s">
        <v>448</v>
      </c>
      <c r="E513" s="9" t="s">
        <v>449</v>
      </c>
      <c r="F513" s="18">
        <v>1673.5</v>
      </c>
      <c r="G513" s="2" t="s">
        <v>77</v>
      </c>
    </row>
    <row r="514" spans="1:7" x14ac:dyDescent="0.3">
      <c r="A514" s="9" t="s">
        <v>443</v>
      </c>
      <c r="B514" s="9" t="s">
        <v>306</v>
      </c>
      <c r="C514" s="9" t="s">
        <v>307</v>
      </c>
      <c r="D514" s="9" t="s">
        <v>308</v>
      </c>
      <c r="E514" s="9" t="s">
        <v>309</v>
      </c>
      <c r="F514" s="18">
        <v>1000</v>
      </c>
      <c r="G514" s="2" t="s">
        <v>77</v>
      </c>
    </row>
    <row r="515" spans="1:7" x14ac:dyDescent="0.3">
      <c r="A515" s="9" t="s">
        <v>443</v>
      </c>
      <c r="B515" s="9" t="s">
        <v>310</v>
      </c>
      <c r="C515" s="9" t="s">
        <v>311</v>
      </c>
      <c r="D515" s="9" t="s">
        <v>312</v>
      </c>
      <c r="E515" s="9" t="s">
        <v>313</v>
      </c>
      <c r="F515" s="18">
        <v>925</v>
      </c>
      <c r="G515" s="2" t="s">
        <v>77</v>
      </c>
    </row>
    <row r="516" spans="1:7" x14ac:dyDescent="0.3">
      <c r="A516" s="9" t="s">
        <v>443</v>
      </c>
      <c r="B516" s="9" t="s">
        <v>320</v>
      </c>
      <c r="C516" s="9" t="s">
        <v>321</v>
      </c>
      <c r="D516" s="9" t="s">
        <v>322</v>
      </c>
      <c r="E516" s="9" t="s">
        <v>323</v>
      </c>
      <c r="F516" s="18">
        <v>11.23</v>
      </c>
      <c r="G516" s="2" t="s">
        <v>77</v>
      </c>
    </row>
    <row r="517" spans="1:7" x14ac:dyDescent="0.3">
      <c r="A517" s="9" t="s">
        <v>443</v>
      </c>
      <c r="B517" s="9" t="s">
        <v>328</v>
      </c>
      <c r="C517" s="9" t="s">
        <v>329</v>
      </c>
      <c r="D517" s="9" t="s">
        <v>330</v>
      </c>
      <c r="E517" s="9" t="s">
        <v>331</v>
      </c>
      <c r="F517" s="18">
        <v>135.67500000000001</v>
      </c>
      <c r="G517" s="2" t="s">
        <v>77</v>
      </c>
    </row>
    <row r="518" spans="1:7" x14ac:dyDescent="0.3">
      <c r="A518" s="29" t="s">
        <v>450</v>
      </c>
      <c r="B518" s="29" t="s">
        <v>0</v>
      </c>
      <c r="C518" s="29" t="s">
        <v>0</v>
      </c>
      <c r="D518" s="29" t="s">
        <v>0</v>
      </c>
      <c r="E518" s="29" t="s">
        <v>0</v>
      </c>
      <c r="F518" s="30">
        <v>45874.197999999997</v>
      </c>
    </row>
    <row r="519" spans="1:7" x14ac:dyDescent="0.3">
      <c r="A519" s="25" t="s">
        <v>451</v>
      </c>
      <c r="B519" s="25" t="s">
        <v>0</v>
      </c>
      <c r="C519" s="25" t="s">
        <v>0</v>
      </c>
      <c r="D519" s="25" t="s">
        <v>0</v>
      </c>
      <c r="E519" s="25" t="s">
        <v>0</v>
      </c>
      <c r="F519" s="26"/>
    </row>
    <row r="520" spans="1:7" x14ac:dyDescent="0.3">
      <c r="A520" s="9" t="s">
        <v>451</v>
      </c>
      <c r="B520" s="9" t="s">
        <v>147</v>
      </c>
      <c r="C520" s="9" t="s">
        <v>148</v>
      </c>
      <c r="D520" s="9" t="s">
        <v>149</v>
      </c>
      <c r="E520" s="9" t="s">
        <v>150</v>
      </c>
      <c r="F520" s="18">
        <v>3016.62</v>
      </c>
      <c r="G520" s="2" t="s">
        <v>95</v>
      </c>
    </row>
    <row r="521" spans="1:7" x14ac:dyDescent="0.3">
      <c r="A521" s="29" t="s">
        <v>452</v>
      </c>
      <c r="B521" s="29" t="s">
        <v>0</v>
      </c>
      <c r="C521" s="29" t="s">
        <v>0</v>
      </c>
      <c r="D521" s="29" t="s">
        <v>0</v>
      </c>
      <c r="E521" s="29" t="s">
        <v>0</v>
      </c>
      <c r="F521" s="30">
        <v>3016.62</v>
      </c>
    </row>
    <row r="522" spans="1:7" x14ac:dyDescent="0.3">
      <c r="A522" s="25" t="s">
        <v>453</v>
      </c>
      <c r="B522" s="25" t="s">
        <v>0</v>
      </c>
      <c r="C522" s="25" t="s">
        <v>0</v>
      </c>
      <c r="D522" s="25" t="s">
        <v>0</v>
      </c>
      <c r="E522" s="25" t="s">
        <v>0</v>
      </c>
      <c r="F522" s="26"/>
    </row>
    <row r="523" spans="1:7" x14ac:dyDescent="0.3">
      <c r="A523" s="9" t="s">
        <v>453</v>
      </c>
      <c r="B523" s="9" t="s">
        <v>89</v>
      </c>
      <c r="C523" s="9" t="s">
        <v>90</v>
      </c>
      <c r="D523" s="9" t="s">
        <v>93</v>
      </c>
      <c r="E523" s="9" t="s">
        <v>94</v>
      </c>
      <c r="F523" s="18">
        <v>-427.55700000000002</v>
      </c>
      <c r="G523" s="2" t="s">
        <v>69</v>
      </c>
    </row>
    <row r="524" spans="1:7" x14ac:dyDescent="0.3">
      <c r="A524" s="9" t="s">
        <v>453</v>
      </c>
      <c r="B524" s="9" t="s">
        <v>147</v>
      </c>
      <c r="C524" s="9" t="s">
        <v>148</v>
      </c>
      <c r="D524" s="9" t="s">
        <v>149</v>
      </c>
      <c r="E524" s="9" t="s">
        <v>150</v>
      </c>
      <c r="F524" s="18">
        <v>-14560.111000000001</v>
      </c>
      <c r="G524" s="2" t="s">
        <v>69</v>
      </c>
    </row>
    <row r="525" spans="1:7" x14ac:dyDescent="0.3">
      <c r="A525" s="9" t="s">
        <v>453</v>
      </c>
      <c r="B525" s="9" t="s">
        <v>151</v>
      </c>
      <c r="C525" s="9" t="s">
        <v>152</v>
      </c>
      <c r="D525" s="9" t="s">
        <v>163</v>
      </c>
      <c r="E525" s="9" t="s">
        <v>164</v>
      </c>
      <c r="F525" s="18">
        <v>23.451000000000001</v>
      </c>
      <c r="G525" s="2" t="s">
        <v>69</v>
      </c>
    </row>
    <row r="526" spans="1:7" x14ac:dyDescent="0.3">
      <c r="A526" s="9" t="s">
        <v>453</v>
      </c>
      <c r="B526" s="9" t="s">
        <v>177</v>
      </c>
      <c r="C526" s="9" t="s">
        <v>178</v>
      </c>
      <c r="D526" s="9" t="s">
        <v>183</v>
      </c>
      <c r="E526" s="9" t="s">
        <v>184</v>
      </c>
      <c r="F526" s="18">
        <v>76.677999999999997</v>
      </c>
      <c r="G526" s="2" t="s">
        <v>69</v>
      </c>
    </row>
    <row r="527" spans="1:7" x14ac:dyDescent="0.3">
      <c r="A527" s="9" t="s">
        <v>453</v>
      </c>
      <c r="B527" s="9" t="s">
        <v>185</v>
      </c>
      <c r="C527" s="9" t="s">
        <v>186</v>
      </c>
      <c r="D527" s="9" t="s">
        <v>211</v>
      </c>
      <c r="E527" s="9" t="s">
        <v>212</v>
      </c>
      <c r="F527" s="18">
        <v>16.797000000000001</v>
      </c>
      <c r="G527" s="2" t="s">
        <v>69</v>
      </c>
    </row>
    <row r="528" spans="1:7" x14ac:dyDescent="0.3">
      <c r="A528" s="9" t="s">
        <v>453</v>
      </c>
      <c r="B528" s="9" t="s">
        <v>213</v>
      </c>
      <c r="C528" s="9" t="s">
        <v>214</v>
      </c>
      <c r="D528" s="9" t="s">
        <v>215</v>
      </c>
      <c r="E528" s="9" t="s">
        <v>216</v>
      </c>
      <c r="F528" s="18">
        <v>263.33800000000002</v>
      </c>
      <c r="G528" s="2" t="s">
        <v>69</v>
      </c>
    </row>
    <row r="529" spans="1:7" x14ac:dyDescent="0.3">
      <c r="A529" s="9" t="s">
        <v>453</v>
      </c>
      <c r="B529" s="9" t="s">
        <v>221</v>
      </c>
      <c r="C529" s="9" t="s">
        <v>222</v>
      </c>
      <c r="D529" s="9" t="s">
        <v>223</v>
      </c>
      <c r="E529" s="9" t="s">
        <v>224</v>
      </c>
      <c r="F529" s="18">
        <v>186.339</v>
      </c>
      <c r="G529" s="2" t="s">
        <v>69</v>
      </c>
    </row>
    <row r="530" spans="1:7" x14ac:dyDescent="0.3">
      <c r="A530" s="9" t="s">
        <v>453</v>
      </c>
      <c r="B530" s="9" t="s">
        <v>225</v>
      </c>
      <c r="C530" s="9" t="s">
        <v>226</v>
      </c>
      <c r="D530" s="9" t="s">
        <v>227</v>
      </c>
      <c r="E530" s="9" t="s">
        <v>228</v>
      </c>
      <c r="F530" s="18">
        <v>6</v>
      </c>
      <c r="G530" s="2" t="s">
        <v>69</v>
      </c>
    </row>
    <row r="531" spans="1:7" x14ac:dyDescent="0.3">
      <c r="A531" s="9" t="s">
        <v>453</v>
      </c>
      <c r="B531" s="9" t="s">
        <v>263</v>
      </c>
      <c r="C531" s="9" t="s">
        <v>264</v>
      </c>
      <c r="D531" s="9" t="s">
        <v>265</v>
      </c>
      <c r="E531" s="9" t="s">
        <v>266</v>
      </c>
      <c r="F531" s="18">
        <v>-264.77600000000001</v>
      </c>
      <c r="G531" s="2" t="s">
        <v>69</v>
      </c>
    </row>
    <row r="532" spans="1:7" x14ac:dyDescent="0.3">
      <c r="A532" s="9" t="s">
        <v>453</v>
      </c>
      <c r="B532" s="9" t="s">
        <v>324</v>
      </c>
      <c r="C532" s="9" t="s">
        <v>325</v>
      </c>
      <c r="D532" s="9" t="s">
        <v>326</v>
      </c>
      <c r="E532" s="9" t="s">
        <v>327</v>
      </c>
      <c r="F532" s="18">
        <v>-38</v>
      </c>
      <c r="G532" s="2" t="s">
        <v>69</v>
      </c>
    </row>
    <row r="533" spans="1:7" x14ac:dyDescent="0.3">
      <c r="A533" s="29" t="s">
        <v>454</v>
      </c>
      <c r="B533" s="29" t="s">
        <v>0</v>
      </c>
      <c r="C533" s="29" t="s">
        <v>0</v>
      </c>
      <c r="D533" s="29" t="s">
        <v>0</v>
      </c>
      <c r="E533" s="29" t="s">
        <v>0</v>
      </c>
      <c r="F533" s="30">
        <v>-14717.841</v>
      </c>
    </row>
    <row r="534" spans="1:7" x14ac:dyDescent="0.3">
      <c r="A534" s="25" t="s">
        <v>455</v>
      </c>
      <c r="B534" s="25" t="s">
        <v>0</v>
      </c>
      <c r="C534" s="25" t="s">
        <v>0</v>
      </c>
      <c r="D534" s="25" t="s">
        <v>0</v>
      </c>
      <c r="E534" s="25" t="s">
        <v>0</v>
      </c>
      <c r="F534" s="26"/>
    </row>
    <row r="535" spans="1:7" x14ac:dyDescent="0.3">
      <c r="A535" s="9" t="s">
        <v>455</v>
      </c>
      <c r="B535" s="9" t="s">
        <v>147</v>
      </c>
      <c r="C535" s="9" t="s">
        <v>148</v>
      </c>
      <c r="D535" s="9" t="s">
        <v>149</v>
      </c>
      <c r="E535" s="9" t="s">
        <v>150</v>
      </c>
      <c r="F535" s="18">
        <f>43315.91+4000</f>
        <v>47315.91</v>
      </c>
      <c r="G535" s="2" t="s">
        <v>95</v>
      </c>
    </row>
    <row r="536" spans="1:7" x14ac:dyDescent="0.3">
      <c r="A536" s="29" t="s">
        <v>456</v>
      </c>
      <c r="B536" s="29" t="s">
        <v>0</v>
      </c>
      <c r="C536" s="29" t="s">
        <v>0</v>
      </c>
      <c r="D536" s="29" t="s">
        <v>0</v>
      </c>
      <c r="E536" s="29" t="s">
        <v>0</v>
      </c>
      <c r="F536" s="30">
        <v>43315.91</v>
      </c>
    </row>
    <row r="537" spans="1:7" x14ac:dyDescent="0.3">
      <c r="A537" s="29" t="s">
        <v>457</v>
      </c>
      <c r="B537" s="29" t="s">
        <v>0</v>
      </c>
      <c r="C537" s="29" t="s">
        <v>0</v>
      </c>
      <c r="D537" s="29" t="s">
        <v>0</v>
      </c>
      <c r="E537" s="29" t="s">
        <v>0</v>
      </c>
      <c r="F537" s="30">
        <v>1523262.92</v>
      </c>
    </row>
    <row r="538" spans="1:7" x14ac:dyDescent="0.3">
      <c r="A538" s="32" t="s">
        <v>458</v>
      </c>
      <c r="B538" s="32" t="s">
        <v>0</v>
      </c>
      <c r="C538" s="32" t="s">
        <v>0</v>
      </c>
      <c r="D538" s="32" t="s">
        <v>0</v>
      </c>
      <c r="E538" s="32" t="s">
        <v>0</v>
      </c>
      <c r="F538" s="33">
        <v>3684850.7650000001</v>
      </c>
    </row>
    <row r="539" spans="1:7" x14ac:dyDescent="0.3">
      <c r="A539" s="13" t="s">
        <v>0</v>
      </c>
      <c r="B539" s="13" t="s">
        <v>0</v>
      </c>
      <c r="C539" s="13" t="s">
        <v>0</v>
      </c>
      <c r="D539" s="13" t="s">
        <v>0</v>
      </c>
      <c r="E539" s="13" t="s">
        <v>0</v>
      </c>
      <c r="F539" s="34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6CEC-CFF0-4C0C-A3E7-FCCF39CF3DB3}">
  <dimension ref="A1:H480"/>
  <sheetViews>
    <sheetView workbookViewId="0">
      <selection activeCell="H416" sqref="H416"/>
    </sheetView>
  </sheetViews>
  <sheetFormatPr defaultRowHeight="14.4" x14ac:dyDescent="0.3"/>
  <cols>
    <col min="1" max="1" width="12.5546875" style="2" customWidth="1"/>
    <col min="2" max="2" width="31.44140625" style="2" bestFit="1" customWidth="1"/>
    <col min="3" max="3" width="13.44140625" style="2" customWidth="1"/>
    <col min="4" max="4" width="16.44140625" style="2" bestFit="1" customWidth="1"/>
    <col min="5" max="5" width="15.5546875" style="2" bestFit="1" customWidth="1"/>
    <col min="6" max="6" width="27.33203125" style="2" customWidth="1"/>
    <col min="7" max="7" width="8.6640625" style="2" bestFit="1" customWidth="1"/>
    <col min="8" max="16384" width="8.88671875" style="2"/>
  </cols>
  <sheetData>
    <row r="1" spans="1:8" x14ac:dyDescent="0.3">
      <c r="A1" s="35" t="s">
        <v>459</v>
      </c>
      <c r="B1" s="35" t="s">
        <v>460</v>
      </c>
      <c r="C1" s="35" t="s">
        <v>461</v>
      </c>
      <c r="D1" s="35" t="s">
        <v>462</v>
      </c>
      <c r="E1" s="35" t="s">
        <v>463</v>
      </c>
      <c r="F1" s="35" t="s">
        <v>464</v>
      </c>
      <c r="G1" s="35" t="s">
        <v>465</v>
      </c>
      <c r="H1" s="4" t="s">
        <v>467</v>
      </c>
    </row>
    <row r="2" spans="1:8" x14ac:dyDescent="0.3">
      <c r="A2" s="36">
        <v>44804</v>
      </c>
      <c r="B2" s="9" t="s">
        <v>64</v>
      </c>
      <c r="C2" s="9" t="s">
        <v>65</v>
      </c>
      <c r="D2" s="9" t="s">
        <v>66</v>
      </c>
      <c r="E2" s="9" t="s">
        <v>67</v>
      </c>
      <c r="F2" s="9" t="s">
        <v>68</v>
      </c>
      <c r="G2" s="18">
        <v>1787.518</v>
      </c>
    </row>
    <row r="3" spans="1:8" x14ac:dyDescent="0.3">
      <c r="A3" s="36">
        <v>44804</v>
      </c>
      <c r="B3" s="9" t="s">
        <v>64</v>
      </c>
      <c r="C3" s="9" t="s">
        <v>65</v>
      </c>
      <c r="D3" s="9" t="s">
        <v>66</v>
      </c>
      <c r="E3" s="9" t="s">
        <v>70</v>
      </c>
      <c r="F3" s="9" t="s">
        <v>71</v>
      </c>
      <c r="G3" s="18">
        <v>0.35899999999999999</v>
      </c>
    </row>
    <row r="4" spans="1:8" x14ac:dyDescent="0.3">
      <c r="A4" s="36">
        <v>44804</v>
      </c>
      <c r="B4" s="9" t="s">
        <v>64</v>
      </c>
      <c r="C4" s="9" t="s">
        <v>65</v>
      </c>
      <c r="D4" s="9" t="s">
        <v>66</v>
      </c>
      <c r="E4" s="9" t="s">
        <v>73</v>
      </c>
      <c r="F4" s="9" t="s">
        <v>74</v>
      </c>
      <c r="G4" s="18">
        <v>0.57999999999999996</v>
      </c>
    </row>
    <row r="5" spans="1:8" x14ac:dyDescent="0.3">
      <c r="A5" s="36">
        <v>44804</v>
      </c>
      <c r="B5" s="9" t="s">
        <v>64</v>
      </c>
      <c r="C5" s="9" t="s">
        <v>65</v>
      </c>
      <c r="D5" s="9" t="s">
        <v>66</v>
      </c>
      <c r="E5" s="9" t="s">
        <v>75</v>
      </c>
      <c r="F5" s="9" t="s">
        <v>76</v>
      </c>
      <c r="G5" s="18">
        <v>12.622999999999999</v>
      </c>
    </row>
    <row r="6" spans="1:8" x14ac:dyDescent="0.3">
      <c r="A6" s="36">
        <v>44804</v>
      </c>
      <c r="B6" s="9" t="s">
        <v>64</v>
      </c>
      <c r="C6" s="9" t="s">
        <v>65</v>
      </c>
      <c r="D6" s="9" t="s">
        <v>66</v>
      </c>
      <c r="E6" s="9" t="s">
        <v>78</v>
      </c>
      <c r="F6" s="9" t="s">
        <v>79</v>
      </c>
      <c r="G6" s="18">
        <v>10.645</v>
      </c>
    </row>
    <row r="7" spans="1:8" x14ac:dyDescent="0.3">
      <c r="A7" s="36">
        <v>44804</v>
      </c>
      <c r="B7" s="9" t="s">
        <v>64</v>
      </c>
      <c r="C7" s="9" t="s">
        <v>65</v>
      </c>
      <c r="D7" s="9" t="s">
        <v>66</v>
      </c>
      <c r="E7" s="9" t="s">
        <v>81</v>
      </c>
      <c r="F7" s="9" t="s">
        <v>82</v>
      </c>
      <c r="G7" s="18">
        <v>1.714</v>
      </c>
    </row>
    <row r="8" spans="1:8" x14ac:dyDescent="0.3">
      <c r="A8" s="36">
        <v>44804</v>
      </c>
      <c r="B8" s="9" t="s">
        <v>64</v>
      </c>
      <c r="C8" s="9" t="s">
        <v>65</v>
      </c>
      <c r="D8" s="9" t="s">
        <v>66</v>
      </c>
      <c r="E8" s="9" t="s">
        <v>84</v>
      </c>
      <c r="F8" s="9" t="s">
        <v>85</v>
      </c>
      <c r="G8" s="18">
        <v>20.6</v>
      </c>
    </row>
    <row r="9" spans="1:8" x14ac:dyDescent="0.3">
      <c r="A9" s="36">
        <v>44804</v>
      </c>
      <c r="B9" s="9" t="s">
        <v>64</v>
      </c>
      <c r="C9" s="9" t="s">
        <v>65</v>
      </c>
      <c r="D9" s="9" t="s">
        <v>66</v>
      </c>
      <c r="E9" s="9" t="s">
        <v>87</v>
      </c>
      <c r="F9" s="9" t="s">
        <v>88</v>
      </c>
      <c r="G9" s="18">
        <v>4.609</v>
      </c>
    </row>
    <row r="10" spans="1:8" x14ac:dyDescent="0.3">
      <c r="A10" s="36">
        <v>44804</v>
      </c>
      <c r="B10" s="9" t="s">
        <v>64</v>
      </c>
      <c r="C10" s="9" t="s">
        <v>89</v>
      </c>
      <c r="D10" s="9" t="s">
        <v>90</v>
      </c>
      <c r="E10" s="9" t="s">
        <v>91</v>
      </c>
      <c r="F10" s="9" t="s">
        <v>92</v>
      </c>
      <c r="G10" s="18">
        <v>2.2919999999999998</v>
      </c>
    </row>
    <row r="11" spans="1:8" x14ac:dyDescent="0.3">
      <c r="A11" s="36">
        <v>44804</v>
      </c>
      <c r="B11" s="9" t="s">
        <v>64</v>
      </c>
      <c r="C11" s="9" t="s">
        <v>89</v>
      </c>
      <c r="D11" s="9" t="s">
        <v>90</v>
      </c>
      <c r="E11" s="9" t="s">
        <v>93</v>
      </c>
      <c r="F11" s="9" t="s">
        <v>94</v>
      </c>
      <c r="G11" s="18">
        <v>788.34400000000005</v>
      </c>
    </row>
    <row r="12" spans="1:8" x14ac:dyDescent="0.3">
      <c r="A12" s="36">
        <v>44804</v>
      </c>
      <c r="B12" s="9" t="s">
        <v>64</v>
      </c>
      <c r="C12" s="9" t="s">
        <v>89</v>
      </c>
      <c r="D12" s="9" t="s">
        <v>90</v>
      </c>
      <c r="E12" s="9" t="s">
        <v>96</v>
      </c>
      <c r="F12" s="9" t="s">
        <v>97</v>
      </c>
      <c r="G12" s="18">
        <v>494.00900000000001</v>
      </c>
    </row>
    <row r="13" spans="1:8" x14ac:dyDescent="0.3">
      <c r="A13" s="36">
        <v>44804</v>
      </c>
      <c r="B13" s="9" t="s">
        <v>64</v>
      </c>
      <c r="C13" s="9" t="s">
        <v>89</v>
      </c>
      <c r="D13" s="9" t="s">
        <v>90</v>
      </c>
      <c r="E13" s="9" t="s">
        <v>99</v>
      </c>
      <c r="F13" s="9" t="s">
        <v>71</v>
      </c>
      <c r="G13" s="18">
        <v>205.77600000000001</v>
      </c>
    </row>
    <row r="14" spans="1:8" x14ac:dyDescent="0.3">
      <c r="A14" s="36">
        <v>44804</v>
      </c>
      <c r="B14" s="9" t="s">
        <v>64</v>
      </c>
      <c r="C14" s="9" t="s">
        <v>89</v>
      </c>
      <c r="D14" s="9" t="s">
        <v>90</v>
      </c>
      <c r="E14" s="9" t="s">
        <v>100</v>
      </c>
      <c r="F14" s="9" t="s">
        <v>101</v>
      </c>
      <c r="G14" s="18">
        <v>2.2360000000000002</v>
      </c>
    </row>
    <row r="15" spans="1:8" x14ac:dyDescent="0.3">
      <c r="A15" s="36">
        <v>44804</v>
      </c>
      <c r="B15" s="9" t="s">
        <v>64</v>
      </c>
      <c r="C15" s="9" t="s">
        <v>89</v>
      </c>
      <c r="D15" s="9" t="s">
        <v>90</v>
      </c>
      <c r="E15" s="9" t="s">
        <v>102</v>
      </c>
      <c r="F15" s="9" t="s">
        <v>103</v>
      </c>
      <c r="G15" s="18">
        <v>4.968</v>
      </c>
    </row>
    <row r="16" spans="1:8" x14ac:dyDescent="0.3">
      <c r="A16" s="36">
        <v>44804</v>
      </c>
      <c r="B16" s="9" t="s">
        <v>64</v>
      </c>
      <c r="C16" s="9" t="s">
        <v>89</v>
      </c>
      <c r="D16" s="9" t="s">
        <v>90</v>
      </c>
      <c r="E16" s="9" t="s">
        <v>105</v>
      </c>
      <c r="F16" s="9" t="s">
        <v>106</v>
      </c>
      <c r="G16" s="18">
        <v>4.3019999999999996</v>
      </c>
    </row>
    <row r="17" spans="1:7" x14ac:dyDescent="0.3">
      <c r="A17" s="36">
        <v>44804</v>
      </c>
      <c r="B17" s="9" t="s">
        <v>64</v>
      </c>
      <c r="C17" s="9" t="s">
        <v>89</v>
      </c>
      <c r="D17" s="9" t="s">
        <v>90</v>
      </c>
      <c r="E17" s="9" t="s">
        <v>108</v>
      </c>
      <c r="F17" s="9" t="s">
        <v>109</v>
      </c>
      <c r="G17" s="18">
        <v>36.002000000000002</v>
      </c>
    </row>
    <row r="18" spans="1:7" x14ac:dyDescent="0.3">
      <c r="A18" s="36">
        <v>44804</v>
      </c>
      <c r="B18" s="9" t="s">
        <v>64</v>
      </c>
      <c r="C18" s="9" t="s">
        <v>89</v>
      </c>
      <c r="D18" s="9" t="s">
        <v>90</v>
      </c>
      <c r="E18" s="9" t="s">
        <v>111</v>
      </c>
      <c r="F18" s="9" t="s">
        <v>112</v>
      </c>
      <c r="G18" s="18">
        <v>319.00799999999998</v>
      </c>
    </row>
    <row r="19" spans="1:7" x14ac:dyDescent="0.3">
      <c r="A19" s="36">
        <v>44804</v>
      </c>
      <c r="B19" s="9" t="s">
        <v>64</v>
      </c>
      <c r="C19" s="9" t="s">
        <v>89</v>
      </c>
      <c r="D19" s="9" t="s">
        <v>90</v>
      </c>
      <c r="E19" s="9" t="s">
        <v>114</v>
      </c>
      <c r="F19" s="9" t="s">
        <v>115</v>
      </c>
      <c r="G19" s="18">
        <v>1064.518</v>
      </c>
    </row>
    <row r="20" spans="1:7" x14ac:dyDescent="0.3">
      <c r="A20" s="36">
        <v>44804</v>
      </c>
      <c r="B20" s="9" t="s">
        <v>64</v>
      </c>
      <c r="C20" s="9" t="s">
        <v>89</v>
      </c>
      <c r="D20" s="9" t="s">
        <v>90</v>
      </c>
      <c r="E20" s="9" t="s">
        <v>117</v>
      </c>
      <c r="F20" s="9" t="s">
        <v>118</v>
      </c>
      <c r="G20" s="18">
        <v>21.568000000000001</v>
      </c>
    </row>
    <row r="21" spans="1:7" x14ac:dyDescent="0.3">
      <c r="A21" s="36">
        <v>44804</v>
      </c>
      <c r="B21" s="9" t="s">
        <v>64</v>
      </c>
      <c r="C21" s="9" t="s">
        <v>89</v>
      </c>
      <c r="D21" s="9" t="s">
        <v>90</v>
      </c>
      <c r="E21" s="9" t="s">
        <v>119</v>
      </c>
      <c r="F21" s="9" t="s">
        <v>120</v>
      </c>
      <c r="G21" s="18">
        <v>9.6110000000000007</v>
      </c>
    </row>
    <row r="22" spans="1:7" x14ac:dyDescent="0.3">
      <c r="A22" s="36">
        <v>44804</v>
      </c>
      <c r="B22" s="9" t="s">
        <v>64</v>
      </c>
      <c r="C22" s="9" t="s">
        <v>89</v>
      </c>
      <c r="D22" s="9" t="s">
        <v>90</v>
      </c>
      <c r="E22" s="9" t="s">
        <v>121</v>
      </c>
      <c r="F22" s="9" t="s">
        <v>122</v>
      </c>
      <c r="G22" s="18">
        <v>71.533000000000001</v>
      </c>
    </row>
    <row r="23" spans="1:7" x14ac:dyDescent="0.3">
      <c r="A23" s="36">
        <v>44804</v>
      </c>
      <c r="B23" s="9" t="s">
        <v>64</v>
      </c>
      <c r="C23" s="9" t="s">
        <v>89</v>
      </c>
      <c r="D23" s="9" t="s">
        <v>90</v>
      </c>
      <c r="E23" s="9" t="s">
        <v>123</v>
      </c>
      <c r="F23" s="9" t="s">
        <v>124</v>
      </c>
      <c r="G23" s="18">
        <v>26.4</v>
      </c>
    </row>
    <row r="24" spans="1:7" x14ac:dyDescent="0.3">
      <c r="A24" s="36">
        <v>44804</v>
      </c>
      <c r="B24" s="9" t="s">
        <v>64</v>
      </c>
      <c r="C24" s="9" t="s">
        <v>89</v>
      </c>
      <c r="D24" s="9" t="s">
        <v>90</v>
      </c>
      <c r="E24" s="9" t="s">
        <v>125</v>
      </c>
      <c r="F24" s="9" t="s">
        <v>126</v>
      </c>
      <c r="G24" s="18">
        <v>3</v>
      </c>
    </row>
    <row r="25" spans="1:7" x14ac:dyDescent="0.3">
      <c r="A25" s="36">
        <v>44804</v>
      </c>
      <c r="B25" s="9" t="s">
        <v>64</v>
      </c>
      <c r="C25" s="9" t="s">
        <v>89</v>
      </c>
      <c r="D25" s="9" t="s">
        <v>90</v>
      </c>
      <c r="E25" s="9" t="s">
        <v>127</v>
      </c>
      <c r="F25" s="9" t="s">
        <v>128</v>
      </c>
      <c r="G25" s="18">
        <v>12</v>
      </c>
    </row>
    <row r="26" spans="1:7" x14ac:dyDescent="0.3">
      <c r="A26" s="36">
        <v>44804</v>
      </c>
      <c r="B26" s="9" t="s">
        <v>64</v>
      </c>
      <c r="C26" s="9" t="s">
        <v>89</v>
      </c>
      <c r="D26" s="9" t="s">
        <v>90</v>
      </c>
      <c r="E26" s="9" t="s">
        <v>129</v>
      </c>
      <c r="F26" s="9" t="s">
        <v>130</v>
      </c>
      <c r="G26" s="18">
        <v>8.6170000000000009</v>
      </c>
    </row>
    <row r="27" spans="1:7" x14ac:dyDescent="0.3">
      <c r="A27" s="36">
        <v>44804</v>
      </c>
      <c r="B27" s="9" t="s">
        <v>64</v>
      </c>
      <c r="C27" s="9" t="s">
        <v>89</v>
      </c>
      <c r="D27" s="9" t="s">
        <v>90</v>
      </c>
      <c r="E27" s="9" t="s">
        <v>131</v>
      </c>
      <c r="F27" s="9" t="s">
        <v>132</v>
      </c>
      <c r="G27" s="18">
        <v>185.74299999999999</v>
      </c>
    </row>
    <row r="28" spans="1:7" x14ac:dyDescent="0.3">
      <c r="A28" s="36">
        <v>44804</v>
      </c>
      <c r="B28" s="9" t="s">
        <v>64</v>
      </c>
      <c r="C28" s="9" t="s">
        <v>89</v>
      </c>
      <c r="D28" s="9" t="s">
        <v>90</v>
      </c>
      <c r="E28" s="9" t="s">
        <v>133</v>
      </c>
      <c r="F28" s="9" t="s">
        <v>134</v>
      </c>
      <c r="G28" s="18">
        <v>1.6</v>
      </c>
    </row>
    <row r="29" spans="1:7" x14ac:dyDescent="0.3">
      <c r="A29" s="36">
        <v>44804</v>
      </c>
      <c r="B29" s="9" t="s">
        <v>64</v>
      </c>
      <c r="C29" s="9" t="s">
        <v>89</v>
      </c>
      <c r="D29" s="9" t="s">
        <v>90</v>
      </c>
      <c r="E29" s="9" t="s">
        <v>135</v>
      </c>
      <c r="F29" s="9" t="s">
        <v>136</v>
      </c>
      <c r="G29" s="18">
        <v>11.141999999999999</v>
      </c>
    </row>
    <row r="30" spans="1:7" x14ac:dyDescent="0.3">
      <c r="A30" s="36">
        <v>44804</v>
      </c>
      <c r="B30" s="9" t="s">
        <v>64</v>
      </c>
      <c r="C30" s="9" t="s">
        <v>89</v>
      </c>
      <c r="D30" s="9" t="s">
        <v>90</v>
      </c>
      <c r="E30" s="9" t="s">
        <v>137</v>
      </c>
      <c r="F30" s="9" t="s">
        <v>138</v>
      </c>
      <c r="G30" s="18">
        <v>4.609</v>
      </c>
    </row>
    <row r="31" spans="1:7" x14ac:dyDescent="0.3">
      <c r="A31" s="36">
        <v>44804</v>
      </c>
      <c r="B31" s="9" t="s">
        <v>64</v>
      </c>
      <c r="C31" s="9" t="s">
        <v>89</v>
      </c>
      <c r="D31" s="9" t="s">
        <v>90</v>
      </c>
      <c r="E31" s="9" t="s">
        <v>139</v>
      </c>
      <c r="F31" s="9" t="s">
        <v>140</v>
      </c>
      <c r="G31" s="18">
        <v>6.6</v>
      </c>
    </row>
    <row r="32" spans="1:7" x14ac:dyDescent="0.3">
      <c r="A32" s="36">
        <v>44804</v>
      </c>
      <c r="B32" s="9" t="s">
        <v>64</v>
      </c>
      <c r="C32" s="9" t="s">
        <v>89</v>
      </c>
      <c r="D32" s="9" t="s">
        <v>90</v>
      </c>
      <c r="E32" s="9" t="s">
        <v>141</v>
      </c>
      <c r="F32" s="9" t="s">
        <v>142</v>
      </c>
      <c r="G32" s="18">
        <v>3.86</v>
      </c>
    </row>
    <row r="33" spans="1:7" x14ac:dyDescent="0.3">
      <c r="A33" s="36">
        <v>44804</v>
      </c>
      <c r="B33" s="9" t="s">
        <v>64</v>
      </c>
      <c r="C33" s="9" t="s">
        <v>143</v>
      </c>
      <c r="D33" s="9" t="s">
        <v>144</v>
      </c>
      <c r="E33" s="9" t="s">
        <v>145</v>
      </c>
      <c r="F33" s="9" t="s">
        <v>146</v>
      </c>
      <c r="G33" s="18">
        <v>417.01900000000001</v>
      </c>
    </row>
    <row r="34" spans="1:7" x14ac:dyDescent="0.3">
      <c r="A34" s="36">
        <v>44804</v>
      </c>
      <c r="B34" s="9" t="s">
        <v>64</v>
      </c>
      <c r="C34" s="9" t="s">
        <v>147</v>
      </c>
      <c r="D34" s="9" t="s">
        <v>148</v>
      </c>
      <c r="E34" s="9" t="s">
        <v>149</v>
      </c>
      <c r="F34" s="9" t="s">
        <v>150</v>
      </c>
      <c r="G34" s="18">
        <v>924.98900000000003</v>
      </c>
    </row>
    <row r="35" spans="1:7" x14ac:dyDescent="0.3">
      <c r="A35" s="36">
        <v>44804</v>
      </c>
      <c r="B35" s="9" t="s">
        <v>64</v>
      </c>
      <c r="C35" s="9" t="s">
        <v>151</v>
      </c>
      <c r="D35" s="9" t="s">
        <v>152</v>
      </c>
      <c r="E35" s="9" t="s">
        <v>153</v>
      </c>
      <c r="F35" s="9" t="s">
        <v>154</v>
      </c>
      <c r="G35" s="18">
        <v>69.350999999999999</v>
      </c>
    </row>
    <row r="36" spans="1:7" x14ac:dyDescent="0.3">
      <c r="A36" s="36">
        <v>44804</v>
      </c>
      <c r="B36" s="9" t="s">
        <v>64</v>
      </c>
      <c r="C36" s="9" t="s">
        <v>151</v>
      </c>
      <c r="D36" s="9" t="s">
        <v>152</v>
      </c>
      <c r="E36" s="9" t="s">
        <v>155</v>
      </c>
      <c r="F36" s="9" t="s">
        <v>156</v>
      </c>
      <c r="G36" s="18">
        <v>2.3380000000000001</v>
      </c>
    </row>
    <row r="37" spans="1:7" x14ac:dyDescent="0.3">
      <c r="A37" s="36">
        <v>44804</v>
      </c>
      <c r="B37" s="9" t="s">
        <v>64</v>
      </c>
      <c r="C37" s="9" t="s">
        <v>151</v>
      </c>
      <c r="D37" s="9" t="s">
        <v>152</v>
      </c>
      <c r="E37" s="9" t="s">
        <v>157</v>
      </c>
      <c r="F37" s="9" t="s">
        <v>158</v>
      </c>
      <c r="G37" s="18">
        <v>2.7879999999999998</v>
      </c>
    </row>
    <row r="38" spans="1:7" x14ac:dyDescent="0.3">
      <c r="A38" s="36">
        <v>44804</v>
      </c>
      <c r="B38" s="9" t="s">
        <v>64</v>
      </c>
      <c r="C38" s="9" t="s">
        <v>151</v>
      </c>
      <c r="D38" s="9" t="s">
        <v>152</v>
      </c>
      <c r="E38" s="9" t="s">
        <v>159</v>
      </c>
      <c r="F38" s="9" t="s">
        <v>160</v>
      </c>
      <c r="G38" s="18">
        <v>2.5190000000000001</v>
      </c>
    </row>
    <row r="39" spans="1:7" x14ac:dyDescent="0.3">
      <c r="A39" s="36">
        <v>44804</v>
      </c>
      <c r="B39" s="9" t="s">
        <v>64</v>
      </c>
      <c r="C39" s="9" t="s">
        <v>151</v>
      </c>
      <c r="D39" s="9" t="s">
        <v>152</v>
      </c>
      <c r="E39" s="9" t="s">
        <v>161</v>
      </c>
      <c r="F39" s="9" t="s">
        <v>162</v>
      </c>
      <c r="G39" s="18">
        <v>1.401</v>
      </c>
    </row>
    <row r="40" spans="1:7" x14ac:dyDescent="0.3">
      <c r="A40" s="36">
        <v>44804</v>
      </c>
      <c r="B40" s="9" t="s">
        <v>64</v>
      </c>
      <c r="C40" s="9" t="s">
        <v>151</v>
      </c>
      <c r="D40" s="9" t="s">
        <v>152</v>
      </c>
      <c r="E40" s="9" t="s">
        <v>163</v>
      </c>
      <c r="F40" s="9" t="s">
        <v>164</v>
      </c>
      <c r="G40" s="18">
        <v>5654.9740000000002</v>
      </c>
    </row>
    <row r="41" spans="1:7" x14ac:dyDescent="0.3">
      <c r="A41" s="36">
        <v>44804</v>
      </c>
      <c r="B41" s="9" t="s">
        <v>64</v>
      </c>
      <c r="C41" s="9" t="s">
        <v>151</v>
      </c>
      <c r="D41" s="9" t="s">
        <v>152</v>
      </c>
      <c r="E41" s="9" t="s">
        <v>165</v>
      </c>
      <c r="F41" s="9" t="s">
        <v>166</v>
      </c>
      <c r="G41" s="18">
        <v>0.34499999999999997</v>
      </c>
    </row>
    <row r="42" spans="1:7" x14ac:dyDescent="0.3">
      <c r="A42" s="36">
        <v>44804</v>
      </c>
      <c r="B42" s="9" t="s">
        <v>64</v>
      </c>
      <c r="C42" s="9" t="s">
        <v>151</v>
      </c>
      <c r="D42" s="9" t="s">
        <v>152</v>
      </c>
      <c r="E42" s="9" t="s">
        <v>167</v>
      </c>
      <c r="F42" s="9" t="s">
        <v>168</v>
      </c>
      <c r="G42" s="18">
        <v>9.2029999999999994</v>
      </c>
    </row>
    <row r="43" spans="1:7" x14ac:dyDescent="0.3">
      <c r="A43" s="36">
        <v>44804</v>
      </c>
      <c r="B43" s="9" t="s">
        <v>64</v>
      </c>
      <c r="C43" s="9" t="s">
        <v>151</v>
      </c>
      <c r="D43" s="9" t="s">
        <v>152</v>
      </c>
      <c r="E43" s="9" t="s">
        <v>169</v>
      </c>
      <c r="F43" s="9" t="s">
        <v>170</v>
      </c>
      <c r="G43" s="18">
        <v>36.161999999999999</v>
      </c>
    </row>
    <row r="44" spans="1:7" x14ac:dyDescent="0.3">
      <c r="A44" s="36">
        <v>44804</v>
      </c>
      <c r="B44" s="9" t="s">
        <v>64</v>
      </c>
      <c r="C44" s="9" t="s">
        <v>151</v>
      </c>
      <c r="D44" s="9" t="s">
        <v>152</v>
      </c>
      <c r="E44" s="9" t="s">
        <v>171</v>
      </c>
      <c r="F44" s="9" t="s">
        <v>172</v>
      </c>
      <c r="G44" s="18">
        <v>2.3380000000000001</v>
      </c>
    </row>
    <row r="45" spans="1:7" x14ac:dyDescent="0.3">
      <c r="A45" s="36">
        <v>44804</v>
      </c>
      <c r="B45" s="9" t="s">
        <v>64</v>
      </c>
      <c r="C45" s="9" t="s">
        <v>173</v>
      </c>
      <c r="D45" s="9" t="s">
        <v>174</v>
      </c>
      <c r="E45" s="9" t="s">
        <v>175</v>
      </c>
      <c r="F45" s="9" t="s">
        <v>176</v>
      </c>
      <c r="G45" s="18">
        <v>1.111</v>
      </c>
    </row>
    <row r="46" spans="1:7" x14ac:dyDescent="0.3">
      <c r="A46" s="36">
        <v>44804</v>
      </c>
      <c r="B46" s="9" t="s">
        <v>64</v>
      </c>
      <c r="C46" s="9" t="s">
        <v>177</v>
      </c>
      <c r="D46" s="9" t="s">
        <v>178</v>
      </c>
      <c r="E46" s="9" t="s">
        <v>179</v>
      </c>
      <c r="F46" s="9" t="s">
        <v>180</v>
      </c>
      <c r="G46" s="18">
        <v>1909.15</v>
      </c>
    </row>
    <row r="47" spans="1:7" x14ac:dyDescent="0.3">
      <c r="A47" s="36">
        <v>44804</v>
      </c>
      <c r="B47" s="9" t="s">
        <v>64</v>
      </c>
      <c r="C47" s="9" t="s">
        <v>177</v>
      </c>
      <c r="D47" s="9" t="s">
        <v>178</v>
      </c>
      <c r="E47" s="9" t="s">
        <v>181</v>
      </c>
      <c r="F47" s="9" t="s">
        <v>49</v>
      </c>
      <c r="G47" s="18">
        <v>242.161</v>
      </c>
    </row>
    <row r="48" spans="1:7" x14ac:dyDescent="0.3">
      <c r="A48" s="36">
        <v>44804</v>
      </c>
      <c r="B48" s="9" t="s">
        <v>64</v>
      </c>
      <c r="C48" s="9" t="s">
        <v>177</v>
      </c>
      <c r="D48" s="9" t="s">
        <v>178</v>
      </c>
      <c r="E48" s="9" t="s">
        <v>182</v>
      </c>
      <c r="F48" s="9" t="s">
        <v>50</v>
      </c>
      <c r="G48" s="18">
        <v>494.77</v>
      </c>
    </row>
    <row r="49" spans="1:7" x14ac:dyDescent="0.3">
      <c r="A49" s="36">
        <v>44804</v>
      </c>
      <c r="B49" s="9" t="s">
        <v>64</v>
      </c>
      <c r="C49" s="9" t="s">
        <v>177</v>
      </c>
      <c r="D49" s="9" t="s">
        <v>178</v>
      </c>
      <c r="E49" s="9" t="s">
        <v>183</v>
      </c>
      <c r="F49" s="9" t="s">
        <v>184</v>
      </c>
      <c r="G49" s="18">
        <v>686.69100000000003</v>
      </c>
    </row>
    <row r="50" spans="1:7" x14ac:dyDescent="0.3">
      <c r="A50" s="36">
        <v>44804</v>
      </c>
      <c r="B50" s="9" t="s">
        <v>64</v>
      </c>
      <c r="C50" s="9" t="s">
        <v>185</v>
      </c>
      <c r="D50" s="9" t="s">
        <v>186</v>
      </c>
      <c r="E50" s="9" t="s">
        <v>187</v>
      </c>
      <c r="F50" s="9" t="s">
        <v>188</v>
      </c>
      <c r="G50" s="18">
        <v>1.831</v>
      </c>
    </row>
    <row r="51" spans="1:7" x14ac:dyDescent="0.3">
      <c r="A51" s="36">
        <v>44804</v>
      </c>
      <c r="B51" s="9" t="s">
        <v>64</v>
      </c>
      <c r="C51" s="9" t="s">
        <v>185</v>
      </c>
      <c r="D51" s="9" t="s">
        <v>186</v>
      </c>
      <c r="E51" s="9" t="s">
        <v>189</v>
      </c>
      <c r="F51" s="9" t="s">
        <v>190</v>
      </c>
      <c r="G51" s="18">
        <v>70.658000000000001</v>
      </c>
    </row>
    <row r="52" spans="1:7" x14ac:dyDescent="0.3">
      <c r="A52" s="36">
        <v>44804</v>
      </c>
      <c r="B52" s="9" t="s">
        <v>64</v>
      </c>
      <c r="C52" s="9" t="s">
        <v>185</v>
      </c>
      <c r="D52" s="9" t="s">
        <v>186</v>
      </c>
      <c r="E52" s="9" t="s">
        <v>191</v>
      </c>
      <c r="F52" s="9" t="s">
        <v>192</v>
      </c>
      <c r="G52" s="18">
        <v>2110.8850000000002</v>
      </c>
    </row>
    <row r="53" spans="1:7" x14ac:dyDescent="0.3">
      <c r="A53" s="36">
        <v>44804</v>
      </c>
      <c r="B53" s="9" t="s">
        <v>64</v>
      </c>
      <c r="C53" s="9" t="s">
        <v>185</v>
      </c>
      <c r="D53" s="9" t="s">
        <v>186</v>
      </c>
      <c r="E53" s="9" t="s">
        <v>193</v>
      </c>
      <c r="F53" s="9" t="s">
        <v>194</v>
      </c>
      <c r="G53" s="18">
        <v>156.69900000000001</v>
      </c>
    </row>
    <row r="54" spans="1:7" x14ac:dyDescent="0.3">
      <c r="A54" s="36">
        <v>44804</v>
      </c>
      <c r="B54" s="9" t="s">
        <v>64</v>
      </c>
      <c r="C54" s="9" t="s">
        <v>185</v>
      </c>
      <c r="D54" s="9" t="s">
        <v>186</v>
      </c>
      <c r="E54" s="9" t="s">
        <v>195</v>
      </c>
      <c r="F54" s="9" t="s">
        <v>196</v>
      </c>
      <c r="G54" s="18">
        <v>1587.8409999999999</v>
      </c>
    </row>
    <row r="55" spans="1:7" x14ac:dyDescent="0.3">
      <c r="A55" s="36">
        <v>44804</v>
      </c>
      <c r="B55" s="9" t="s">
        <v>64</v>
      </c>
      <c r="C55" s="9" t="s">
        <v>185</v>
      </c>
      <c r="D55" s="9" t="s">
        <v>186</v>
      </c>
      <c r="E55" s="9" t="s">
        <v>197</v>
      </c>
      <c r="F55" s="9" t="s">
        <v>198</v>
      </c>
      <c r="G55" s="18">
        <v>176.42099999999999</v>
      </c>
    </row>
    <row r="56" spans="1:7" x14ac:dyDescent="0.3">
      <c r="A56" s="36">
        <v>44804</v>
      </c>
      <c r="B56" s="9" t="s">
        <v>64</v>
      </c>
      <c r="C56" s="9" t="s">
        <v>185</v>
      </c>
      <c r="D56" s="9" t="s">
        <v>186</v>
      </c>
      <c r="E56" s="9" t="s">
        <v>199</v>
      </c>
      <c r="F56" s="9" t="s">
        <v>200</v>
      </c>
      <c r="G56" s="18">
        <v>1360.1479999999999</v>
      </c>
    </row>
    <row r="57" spans="1:7" x14ac:dyDescent="0.3">
      <c r="A57" s="36">
        <v>44804</v>
      </c>
      <c r="B57" s="9" t="s">
        <v>64</v>
      </c>
      <c r="C57" s="9" t="s">
        <v>185</v>
      </c>
      <c r="D57" s="9" t="s">
        <v>186</v>
      </c>
      <c r="E57" s="9" t="s">
        <v>201</v>
      </c>
      <c r="F57" s="9" t="s">
        <v>202</v>
      </c>
      <c r="G57" s="18">
        <v>427.53399999999999</v>
      </c>
    </row>
    <row r="58" spans="1:7" x14ac:dyDescent="0.3">
      <c r="A58" s="36">
        <v>44804</v>
      </c>
      <c r="B58" s="9" t="s">
        <v>64</v>
      </c>
      <c r="C58" s="9" t="s">
        <v>185</v>
      </c>
      <c r="D58" s="9" t="s">
        <v>186</v>
      </c>
      <c r="E58" s="9" t="s">
        <v>203</v>
      </c>
      <c r="F58" s="9" t="s">
        <v>204</v>
      </c>
      <c r="G58" s="18">
        <v>2.7229999999999999</v>
      </c>
    </row>
    <row r="59" spans="1:7" x14ac:dyDescent="0.3">
      <c r="A59" s="36">
        <v>44804</v>
      </c>
      <c r="B59" s="9" t="s">
        <v>64</v>
      </c>
      <c r="C59" s="9" t="s">
        <v>185</v>
      </c>
      <c r="D59" s="9" t="s">
        <v>186</v>
      </c>
      <c r="E59" s="9" t="s">
        <v>205</v>
      </c>
      <c r="F59" s="9" t="s">
        <v>206</v>
      </c>
      <c r="G59" s="18">
        <v>1.35</v>
      </c>
    </row>
    <row r="60" spans="1:7" x14ac:dyDescent="0.3">
      <c r="A60" s="36">
        <v>44804</v>
      </c>
      <c r="B60" s="9" t="s">
        <v>64</v>
      </c>
      <c r="C60" s="9" t="s">
        <v>185</v>
      </c>
      <c r="D60" s="9" t="s">
        <v>186</v>
      </c>
      <c r="E60" s="9" t="s">
        <v>207</v>
      </c>
      <c r="F60" s="9" t="s">
        <v>208</v>
      </c>
      <c r="G60" s="18">
        <v>2.5230000000000001</v>
      </c>
    </row>
    <row r="61" spans="1:7" x14ac:dyDescent="0.3">
      <c r="A61" s="36">
        <v>44804</v>
      </c>
      <c r="B61" s="9" t="s">
        <v>64</v>
      </c>
      <c r="C61" s="9" t="s">
        <v>185</v>
      </c>
      <c r="D61" s="9" t="s">
        <v>186</v>
      </c>
      <c r="E61" s="9" t="s">
        <v>209</v>
      </c>
      <c r="F61" s="9" t="s">
        <v>210</v>
      </c>
      <c r="G61" s="18">
        <v>378.06900000000002</v>
      </c>
    </row>
    <row r="62" spans="1:7" x14ac:dyDescent="0.3">
      <c r="A62" s="36">
        <v>44804</v>
      </c>
      <c r="B62" s="9" t="s">
        <v>64</v>
      </c>
      <c r="C62" s="9" t="s">
        <v>185</v>
      </c>
      <c r="D62" s="9" t="s">
        <v>186</v>
      </c>
      <c r="E62" s="9" t="s">
        <v>211</v>
      </c>
      <c r="F62" s="9" t="s">
        <v>212</v>
      </c>
      <c r="G62" s="18">
        <v>3812.172</v>
      </c>
    </row>
    <row r="63" spans="1:7" x14ac:dyDescent="0.3">
      <c r="A63" s="36">
        <v>44804</v>
      </c>
      <c r="B63" s="9" t="s">
        <v>64</v>
      </c>
      <c r="C63" s="9" t="s">
        <v>213</v>
      </c>
      <c r="D63" s="9" t="s">
        <v>214</v>
      </c>
      <c r="E63" s="9" t="s">
        <v>215</v>
      </c>
      <c r="F63" s="9" t="s">
        <v>216</v>
      </c>
      <c r="G63" s="18">
        <v>272.83999999999997</v>
      </c>
    </row>
    <row r="64" spans="1:7" x14ac:dyDescent="0.3">
      <c r="A64" s="36">
        <v>44804</v>
      </c>
      <c r="B64" s="9" t="s">
        <v>64</v>
      </c>
      <c r="C64" s="9" t="s">
        <v>217</v>
      </c>
      <c r="D64" s="9" t="s">
        <v>218</v>
      </c>
      <c r="E64" s="9" t="s">
        <v>219</v>
      </c>
      <c r="F64" s="9" t="s">
        <v>220</v>
      </c>
      <c r="G64" s="18">
        <v>1135.3530000000001</v>
      </c>
    </row>
    <row r="65" spans="1:7" x14ac:dyDescent="0.3">
      <c r="A65" s="36">
        <v>44804</v>
      </c>
      <c r="B65" s="9" t="s">
        <v>64</v>
      </c>
      <c r="C65" s="9" t="s">
        <v>221</v>
      </c>
      <c r="D65" s="9" t="s">
        <v>222</v>
      </c>
      <c r="E65" s="9" t="s">
        <v>223</v>
      </c>
      <c r="F65" s="9" t="s">
        <v>224</v>
      </c>
      <c r="G65" s="18">
        <v>15625.005999999999</v>
      </c>
    </row>
    <row r="66" spans="1:7" x14ac:dyDescent="0.3">
      <c r="A66" s="36">
        <v>44804</v>
      </c>
      <c r="B66" s="9" t="s">
        <v>64</v>
      </c>
      <c r="C66" s="9" t="s">
        <v>225</v>
      </c>
      <c r="D66" s="9" t="s">
        <v>226</v>
      </c>
      <c r="E66" s="9" t="s">
        <v>227</v>
      </c>
      <c r="F66" s="9" t="s">
        <v>228</v>
      </c>
      <c r="G66" s="18">
        <v>7295.2960000000003</v>
      </c>
    </row>
    <row r="67" spans="1:7" x14ac:dyDescent="0.3">
      <c r="A67" s="36">
        <v>44804</v>
      </c>
      <c r="B67" s="9" t="s">
        <v>64</v>
      </c>
      <c r="C67" s="9" t="s">
        <v>229</v>
      </c>
      <c r="D67" s="9" t="s">
        <v>230</v>
      </c>
      <c r="E67" s="9" t="s">
        <v>231</v>
      </c>
      <c r="F67" s="9" t="s">
        <v>232</v>
      </c>
      <c r="G67" s="18">
        <v>124.517</v>
      </c>
    </row>
    <row r="68" spans="1:7" x14ac:dyDescent="0.3">
      <c r="A68" s="36">
        <v>44804</v>
      </c>
      <c r="B68" s="9" t="s">
        <v>64</v>
      </c>
      <c r="C68" s="9" t="s">
        <v>229</v>
      </c>
      <c r="D68" s="9" t="s">
        <v>230</v>
      </c>
      <c r="E68" s="9" t="s">
        <v>233</v>
      </c>
      <c r="F68" s="9" t="s">
        <v>234</v>
      </c>
      <c r="G68" s="18">
        <v>510.43299999999999</v>
      </c>
    </row>
    <row r="69" spans="1:7" x14ac:dyDescent="0.3">
      <c r="A69" s="36">
        <v>44804</v>
      </c>
      <c r="B69" s="9" t="s">
        <v>64</v>
      </c>
      <c r="C69" s="9" t="s">
        <v>229</v>
      </c>
      <c r="D69" s="9" t="s">
        <v>230</v>
      </c>
      <c r="E69" s="9" t="s">
        <v>235</v>
      </c>
      <c r="F69" s="9" t="s">
        <v>236</v>
      </c>
      <c r="G69" s="18">
        <v>432.46199999999999</v>
      </c>
    </row>
    <row r="70" spans="1:7" x14ac:dyDescent="0.3">
      <c r="A70" s="36">
        <v>44804</v>
      </c>
      <c r="B70" s="9" t="s">
        <v>64</v>
      </c>
      <c r="C70" s="9" t="s">
        <v>229</v>
      </c>
      <c r="D70" s="9" t="s">
        <v>230</v>
      </c>
      <c r="E70" s="9" t="s">
        <v>237</v>
      </c>
      <c r="F70" s="9" t="s">
        <v>238</v>
      </c>
      <c r="G70" s="18">
        <v>1141.6479999999999</v>
      </c>
    </row>
    <row r="71" spans="1:7" x14ac:dyDescent="0.3">
      <c r="A71" s="36">
        <v>44804</v>
      </c>
      <c r="B71" s="9" t="s">
        <v>64</v>
      </c>
      <c r="C71" s="9" t="s">
        <v>229</v>
      </c>
      <c r="D71" s="9" t="s">
        <v>230</v>
      </c>
      <c r="E71" s="9" t="s">
        <v>239</v>
      </c>
      <c r="F71" s="9" t="s">
        <v>240</v>
      </c>
      <c r="G71" s="18">
        <v>457.11700000000002</v>
      </c>
    </row>
    <row r="72" spans="1:7" x14ac:dyDescent="0.3">
      <c r="A72" s="36">
        <v>44804</v>
      </c>
      <c r="B72" s="9" t="s">
        <v>64</v>
      </c>
      <c r="C72" s="9" t="s">
        <v>229</v>
      </c>
      <c r="D72" s="9" t="s">
        <v>230</v>
      </c>
      <c r="E72" s="9" t="s">
        <v>241</v>
      </c>
      <c r="F72" s="9" t="s">
        <v>242</v>
      </c>
      <c r="G72" s="18">
        <v>1768.298</v>
      </c>
    </row>
    <row r="73" spans="1:7" x14ac:dyDescent="0.3">
      <c r="A73" s="36">
        <v>44804</v>
      </c>
      <c r="B73" s="9" t="s">
        <v>64</v>
      </c>
      <c r="C73" s="9" t="s">
        <v>229</v>
      </c>
      <c r="D73" s="9" t="s">
        <v>230</v>
      </c>
      <c r="E73" s="9" t="s">
        <v>243</v>
      </c>
      <c r="F73" s="9" t="s">
        <v>244</v>
      </c>
      <c r="G73" s="18">
        <v>842.21900000000005</v>
      </c>
    </row>
    <row r="74" spans="1:7" x14ac:dyDescent="0.3">
      <c r="A74" s="36">
        <v>44804</v>
      </c>
      <c r="B74" s="9" t="s">
        <v>64</v>
      </c>
      <c r="C74" s="9" t="s">
        <v>229</v>
      </c>
      <c r="D74" s="9" t="s">
        <v>230</v>
      </c>
      <c r="E74" s="9" t="s">
        <v>245</v>
      </c>
      <c r="F74" s="9" t="s">
        <v>246</v>
      </c>
      <c r="G74" s="18">
        <v>2180.1030000000001</v>
      </c>
    </row>
    <row r="75" spans="1:7" x14ac:dyDescent="0.3">
      <c r="A75" s="36">
        <v>44804</v>
      </c>
      <c r="B75" s="9" t="s">
        <v>64</v>
      </c>
      <c r="C75" s="9" t="s">
        <v>229</v>
      </c>
      <c r="D75" s="9" t="s">
        <v>230</v>
      </c>
      <c r="E75" s="9" t="s">
        <v>247</v>
      </c>
      <c r="F75" s="9" t="s">
        <v>248</v>
      </c>
      <c r="G75" s="18">
        <v>962.899</v>
      </c>
    </row>
    <row r="76" spans="1:7" x14ac:dyDescent="0.3">
      <c r="A76" s="36">
        <v>44804</v>
      </c>
      <c r="B76" s="9" t="s">
        <v>64</v>
      </c>
      <c r="C76" s="9" t="s">
        <v>229</v>
      </c>
      <c r="D76" s="9" t="s">
        <v>230</v>
      </c>
      <c r="E76" s="9" t="s">
        <v>249</v>
      </c>
      <c r="F76" s="9" t="s">
        <v>250</v>
      </c>
      <c r="G76" s="18">
        <v>454.94499999999999</v>
      </c>
    </row>
    <row r="77" spans="1:7" x14ac:dyDescent="0.3">
      <c r="A77" s="36">
        <v>44804</v>
      </c>
      <c r="B77" s="9" t="s">
        <v>64</v>
      </c>
      <c r="C77" s="9" t="s">
        <v>229</v>
      </c>
      <c r="D77" s="9" t="s">
        <v>230</v>
      </c>
      <c r="E77" s="9" t="s">
        <v>251</v>
      </c>
      <c r="F77" s="9" t="s">
        <v>252</v>
      </c>
      <c r="G77" s="18">
        <v>1413.11</v>
      </c>
    </row>
    <row r="78" spans="1:7" x14ac:dyDescent="0.3">
      <c r="A78" s="36">
        <v>44804</v>
      </c>
      <c r="B78" s="9" t="s">
        <v>64</v>
      </c>
      <c r="C78" s="9" t="s">
        <v>229</v>
      </c>
      <c r="D78" s="9" t="s">
        <v>230</v>
      </c>
      <c r="E78" s="9" t="s">
        <v>253</v>
      </c>
      <c r="F78" s="9" t="s">
        <v>254</v>
      </c>
      <c r="G78" s="18">
        <v>939.63599999999997</v>
      </c>
    </row>
    <row r="79" spans="1:7" x14ac:dyDescent="0.3">
      <c r="A79" s="36">
        <v>44804</v>
      </c>
      <c r="B79" s="9" t="s">
        <v>64</v>
      </c>
      <c r="C79" s="9" t="s">
        <v>229</v>
      </c>
      <c r="D79" s="9" t="s">
        <v>230</v>
      </c>
      <c r="E79" s="9" t="s">
        <v>255</v>
      </c>
      <c r="F79" s="9" t="s">
        <v>256</v>
      </c>
      <c r="G79" s="18">
        <v>607.774</v>
      </c>
    </row>
    <row r="80" spans="1:7" x14ac:dyDescent="0.3">
      <c r="A80" s="36">
        <v>44804</v>
      </c>
      <c r="B80" s="9" t="s">
        <v>64</v>
      </c>
      <c r="C80" s="9" t="s">
        <v>229</v>
      </c>
      <c r="D80" s="9" t="s">
        <v>230</v>
      </c>
      <c r="E80" s="9" t="s">
        <v>257</v>
      </c>
      <c r="F80" s="9" t="s">
        <v>258</v>
      </c>
      <c r="G80" s="18">
        <v>468.64699999999999</v>
      </c>
    </row>
    <row r="81" spans="1:7" x14ac:dyDescent="0.3">
      <c r="A81" s="36">
        <v>44804</v>
      </c>
      <c r="B81" s="9" t="s">
        <v>64</v>
      </c>
      <c r="C81" s="9" t="s">
        <v>229</v>
      </c>
      <c r="D81" s="9" t="s">
        <v>230</v>
      </c>
      <c r="E81" s="9" t="s">
        <v>259</v>
      </c>
      <c r="F81" s="9" t="s">
        <v>260</v>
      </c>
      <c r="G81" s="18">
        <v>353.92599999999999</v>
      </c>
    </row>
    <row r="82" spans="1:7" x14ac:dyDescent="0.3">
      <c r="A82" s="36">
        <v>44804</v>
      </c>
      <c r="B82" s="9" t="s">
        <v>64</v>
      </c>
      <c r="C82" s="9" t="s">
        <v>229</v>
      </c>
      <c r="D82" s="9" t="s">
        <v>230</v>
      </c>
      <c r="E82" s="9" t="s">
        <v>261</v>
      </c>
      <c r="F82" s="9" t="s">
        <v>262</v>
      </c>
      <c r="G82" s="18">
        <v>2679.3380000000002</v>
      </c>
    </row>
    <row r="83" spans="1:7" x14ac:dyDescent="0.3">
      <c r="A83" s="36">
        <v>44804</v>
      </c>
      <c r="B83" s="9" t="s">
        <v>64</v>
      </c>
      <c r="C83" s="9" t="s">
        <v>263</v>
      </c>
      <c r="D83" s="9" t="s">
        <v>264</v>
      </c>
      <c r="E83" s="9" t="s">
        <v>265</v>
      </c>
      <c r="F83" s="9" t="s">
        <v>266</v>
      </c>
      <c r="G83" s="18">
        <v>7214.8879999999999</v>
      </c>
    </row>
    <row r="84" spans="1:7" x14ac:dyDescent="0.3">
      <c r="A84" s="36">
        <v>44804</v>
      </c>
      <c r="B84" s="9" t="s">
        <v>64</v>
      </c>
      <c r="C84" s="9" t="s">
        <v>267</v>
      </c>
      <c r="D84" s="9" t="s">
        <v>268</v>
      </c>
      <c r="E84" s="9" t="s">
        <v>269</v>
      </c>
      <c r="F84" s="9" t="s">
        <v>270</v>
      </c>
      <c r="G84" s="18">
        <v>1371.2739999999999</v>
      </c>
    </row>
    <row r="85" spans="1:7" x14ac:dyDescent="0.3">
      <c r="A85" s="36">
        <v>44804</v>
      </c>
      <c r="B85" s="9" t="s">
        <v>64</v>
      </c>
      <c r="C85" s="9" t="s">
        <v>267</v>
      </c>
      <c r="D85" s="9" t="s">
        <v>268</v>
      </c>
      <c r="E85" s="9" t="s">
        <v>271</v>
      </c>
      <c r="F85" s="9" t="s">
        <v>272</v>
      </c>
      <c r="G85" s="18">
        <v>20.739000000000001</v>
      </c>
    </row>
    <row r="86" spans="1:7" x14ac:dyDescent="0.3">
      <c r="A86" s="36">
        <v>44804</v>
      </c>
      <c r="B86" s="9" t="s">
        <v>64</v>
      </c>
      <c r="C86" s="9" t="s">
        <v>267</v>
      </c>
      <c r="D86" s="9" t="s">
        <v>268</v>
      </c>
      <c r="E86" s="9" t="s">
        <v>273</v>
      </c>
      <c r="F86" s="9" t="s">
        <v>82</v>
      </c>
      <c r="G86" s="18">
        <v>39.228999999999999</v>
      </c>
    </row>
    <row r="87" spans="1:7" x14ac:dyDescent="0.3">
      <c r="A87" s="36">
        <v>44804</v>
      </c>
      <c r="B87" s="9" t="s">
        <v>64</v>
      </c>
      <c r="C87" s="9" t="s">
        <v>267</v>
      </c>
      <c r="D87" s="9" t="s">
        <v>268</v>
      </c>
      <c r="E87" s="9" t="s">
        <v>274</v>
      </c>
      <c r="F87" s="9" t="s">
        <v>275</v>
      </c>
      <c r="G87" s="18">
        <v>20.431000000000001</v>
      </c>
    </row>
    <row r="88" spans="1:7" x14ac:dyDescent="0.3">
      <c r="A88" s="36">
        <v>44804</v>
      </c>
      <c r="B88" s="9" t="s">
        <v>64</v>
      </c>
      <c r="C88" s="9" t="s">
        <v>267</v>
      </c>
      <c r="D88" s="9" t="s">
        <v>268</v>
      </c>
      <c r="E88" s="9" t="s">
        <v>276</v>
      </c>
      <c r="F88" s="9" t="s">
        <v>277</v>
      </c>
      <c r="G88" s="18">
        <v>81.010999999999996</v>
      </c>
    </row>
    <row r="89" spans="1:7" x14ac:dyDescent="0.3">
      <c r="A89" s="36">
        <v>44804</v>
      </c>
      <c r="B89" s="9" t="s">
        <v>64</v>
      </c>
      <c r="C89" s="9" t="s">
        <v>267</v>
      </c>
      <c r="D89" s="9" t="s">
        <v>268</v>
      </c>
      <c r="E89" s="9" t="s">
        <v>278</v>
      </c>
      <c r="F89" s="9" t="s">
        <v>279</v>
      </c>
      <c r="G89" s="18">
        <v>1.0309999999999999</v>
      </c>
    </row>
    <row r="90" spans="1:7" x14ac:dyDescent="0.3">
      <c r="A90" s="36">
        <v>44804</v>
      </c>
      <c r="B90" s="9" t="s">
        <v>64</v>
      </c>
      <c r="C90" s="9" t="s">
        <v>280</v>
      </c>
      <c r="D90" s="9" t="s">
        <v>281</v>
      </c>
      <c r="E90" s="9" t="s">
        <v>282</v>
      </c>
      <c r="F90" s="9" t="s">
        <v>283</v>
      </c>
      <c r="G90" s="18">
        <v>75.442999999999998</v>
      </c>
    </row>
    <row r="91" spans="1:7" x14ac:dyDescent="0.3">
      <c r="A91" s="36">
        <v>44804</v>
      </c>
      <c r="B91" s="9" t="s">
        <v>64</v>
      </c>
      <c r="C91" s="9" t="s">
        <v>284</v>
      </c>
      <c r="D91" s="9" t="s">
        <v>285</v>
      </c>
      <c r="E91" s="9" t="s">
        <v>286</v>
      </c>
      <c r="F91" s="9" t="s">
        <v>287</v>
      </c>
      <c r="G91" s="18">
        <v>161.00700000000001</v>
      </c>
    </row>
    <row r="92" spans="1:7" x14ac:dyDescent="0.3">
      <c r="A92" s="36">
        <v>44804</v>
      </c>
      <c r="B92" s="9" t="s">
        <v>64</v>
      </c>
      <c r="C92" s="9" t="s">
        <v>288</v>
      </c>
      <c r="D92" s="9" t="s">
        <v>289</v>
      </c>
      <c r="E92" s="9" t="s">
        <v>290</v>
      </c>
      <c r="F92" s="9" t="s">
        <v>291</v>
      </c>
      <c r="G92" s="18">
        <v>150.86500000000001</v>
      </c>
    </row>
    <row r="93" spans="1:7" x14ac:dyDescent="0.3">
      <c r="A93" s="36">
        <v>44804</v>
      </c>
      <c r="B93" s="9" t="s">
        <v>64</v>
      </c>
      <c r="C93" s="9" t="s">
        <v>288</v>
      </c>
      <c r="D93" s="9" t="s">
        <v>289</v>
      </c>
      <c r="E93" s="9" t="s">
        <v>292</v>
      </c>
      <c r="F93" s="9" t="s">
        <v>293</v>
      </c>
      <c r="G93" s="18">
        <v>3719.8820000000001</v>
      </c>
    </row>
    <row r="94" spans="1:7" x14ac:dyDescent="0.3">
      <c r="A94" s="36">
        <v>44804</v>
      </c>
      <c r="B94" s="9" t="s">
        <v>64</v>
      </c>
      <c r="C94" s="9" t="s">
        <v>294</v>
      </c>
      <c r="D94" s="9" t="s">
        <v>295</v>
      </c>
      <c r="E94" s="9" t="s">
        <v>296</v>
      </c>
      <c r="F94" s="9" t="s">
        <v>297</v>
      </c>
      <c r="G94" s="18">
        <v>480.63900000000001</v>
      </c>
    </row>
    <row r="95" spans="1:7" x14ac:dyDescent="0.3">
      <c r="A95" s="36">
        <v>44804</v>
      </c>
      <c r="B95" s="9" t="s">
        <v>64</v>
      </c>
      <c r="C95" s="9" t="s">
        <v>298</v>
      </c>
      <c r="D95" s="9" t="s">
        <v>299</v>
      </c>
      <c r="E95" s="9" t="s">
        <v>300</v>
      </c>
      <c r="F95" s="9" t="s">
        <v>301</v>
      </c>
      <c r="G95" s="18">
        <v>12.801</v>
      </c>
    </row>
    <row r="96" spans="1:7" x14ac:dyDescent="0.3">
      <c r="A96" s="36">
        <v>44804</v>
      </c>
      <c r="B96" s="9" t="s">
        <v>64</v>
      </c>
      <c r="C96" s="9" t="s">
        <v>302</v>
      </c>
      <c r="D96" s="9" t="s">
        <v>303</v>
      </c>
      <c r="E96" s="9" t="s">
        <v>304</v>
      </c>
      <c r="F96" s="9" t="s">
        <v>305</v>
      </c>
      <c r="G96" s="18">
        <v>128.446</v>
      </c>
    </row>
    <row r="97" spans="1:7" x14ac:dyDescent="0.3">
      <c r="A97" s="36">
        <v>44804</v>
      </c>
      <c r="B97" s="9" t="s">
        <v>64</v>
      </c>
      <c r="C97" s="9" t="s">
        <v>306</v>
      </c>
      <c r="D97" s="9" t="s">
        <v>307</v>
      </c>
      <c r="E97" s="9" t="s">
        <v>308</v>
      </c>
      <c r="F97" s="9" t="s">
        <v>309</v>
      </c>
      <c r="G97" s="18">
        <v>132</v>
      </c>
    </row>
    <row r="98" spans="1:7" x14ac:dyDescent="0.3">
      <c r="A98" s="36">
        <v>44804</v>
      </c>
      <c r="B98" s="9" t="s">
        <v>64</v>
      </c>
      <c r="C98" s="9" t="s">
        <v>310</v>
      </c>
      <c r="D98" s="9" t="s">
        <v>311</v>
      </c>
      <c r="E98" s="9" t="s">
        <v>312</v>
      </c>
      <c r="F98" s="9" t="s">
        <v>313</v>
      </c>
      <c r="G98" s="18">
        <v>1314.105</v>
      </c>
    </row>
    <row r="99" spans="1:7" x14ac:dyDescent="0.3">
      <c r="A99" s="36">
        <v>44804</v>
      </c>
      <c r="B99" s="9" t="s">
        <v>64</v>
      </c>
      <c r="C99" s="9" t="s">
        <v>310</v>
      </c>
      <c r="D99" s="9" t="s">
        <v>311</v>
      </c>
      <c r="E99" s="9" t="s">
        <v>314</v>
      </c>
      <c r="F99" s="9" t="s">
        <v>315</v>
      </c>
      <c r="G99" s="18">
        <v>102</v>
      </c>
    </row>
    <row r="100" spans="1:7" x14ac:dyDescent="0.3">
      <c r="A100" s="36">
        <v>44804</v>
      </c>
      <c r="B100" s="9" t="s">
        <v>64</v>
      </c>
      <c r="C100" s="9" t="s">
        <v>316</v>
      </c>
      <c r="D100" s="9" t="s">
        <v>317</v>
      </c>
      <c r="E100" s="9" t="s">
        <v>318</v>
      </c>
      <c r="F100" s="9" t="s">
        <v>319</v>
      </c>
      <c r="G100" s="18">
        <v>2.85</v>
      </c>
    </row>
    <row r="101" spans="1:7" x14ac:dyDescent="0.3">
      <c r="A101" s="36">
        <v>44804</v>
      </c>
      <c r="B101" s="9" t="s">
        <v>64</v>
      </c>
      <c r="C101" s="9" t="s">
        <v>320</v>
      </c>
      <c r="D101" s="9" t="s">
        <v>321</v>
      </c>
      <c r="E101" s="9" t="s">
        <v>322</v>
      </c>
      <c r="F101" s="9" t="s">
        <v>323</v>
      </c>
      <c r="G101" s="18">
        <v>846.56799999999998</v>
      </c>
    </row>
    <row r="102" spans="1:7" x14ac:dyDescent="0.3">
      <c r="A102" s="36">
        <v>44804</v>
      </c>
      <c r="B102" s="9" t="s">
        <v>64</v>
      </c>
      <c r="C102" s="9" t="s">
        <v>324</v>
      </c>
      <c r="D102" s="9" t="s">
        <v>325</v>
      </c>
      <c r="E102" s="9" t="s">
        <v>326</v>
      </c>
      <c r="F102" s="9" t="s">
        <v>327</v>
      </c>
      <c r="G102" s="18">
        <v>42.915999999999997</v>
      </c>
    </row>
    <row r="103" spans="1:7" x14ac:dyDescent="0.3">
      <c r="A103" s="36">
        <v>44804</v>
      </c>
      <c r="B103" s="9" t="s">
        <v>64</v>
      </c>
      <c r="C103" s="9" t="s">
        <v>328</v>
      </c>
      <c r="D103" s="9" t="s">
        <v>329</v>
      </c>
      <c r="E103" s="9" t="s">
        <v>330</v>
      </c>
      <c r="F103" s="9" t="s">
        <v>331</v>
      </c>
      <c r="G103" s="18">
        <v>52.401000000000003</v>
      </c>
    </row>
    <row r="104" spans="1:7" x14ac:dyDescent="0.3">
      <c r="A104" s="36">
        <v>44804</v>
      </c>
      <c r="B104" s="9" t="s">
        <v>64</v>
      </c>
      <c r="C104" s="9" t="s">
        <v>332</v>
      </c>
      <c r="D104" s="9" t="s">
        <v>333</v>
      </c>
      <c r="E104" s="9" t="s">
        <v>334</v>
      </c>
      <c r="F104" s="9" t="s">
        <v>335</v>
      </c>
      <c r="G104" s="18">
        <v>2.8119999999999998</v>
      </c>
    </row>
    <row r="105" spans="1:7" x14ac:dyDescent="0.3">
      <c r="A105" s="36">
        <v>44804</v>
      </c>
      <c r="B105" s="9" t="s">
        <v>337</v>
      </c>
      <c r="C105" s="9" t="s">
        <v>151</v>
      </c>
      <c r="D105" s="9" t="s">
        <v>152</v>
      </c>
      <c r="E105" s="9" t="s">
        <v>163</v>
      </c>
      <c r="F105" s="9" t="s">
        <v>164</v>
      </c>
      <c r="G105" s="18">
        <v>11250</v>
      </c>
    </row>
    <row r="106" spans="1:7" x14ac:dyDescent="0.3">
      <c r="A106" s="36">
        <v>44804</v>
      </c>
      <c r="B106" s="9" t="s">
        <v>337</v>
      </c>
      <c r="C106" s="9" t="s">
        <v>221</v>
      </c>
      <c r="D106" s="9" t="s">
        <v>222</v>
      </c>
      <c r="E106" s="9" t="s">
        <v>223</v>
      </c>
      <c r="F106" s="9" t="s">
        <v>224</v>
      </c>
      <c r="G106" s="18">
        <v>30496.436000000002</v>
      </c>
    </row>
    <row r="107" spans="1:7" x14ac:dyDescent="0.3">
      <c r="A107" s="36">
        <v>44804</v>
      </c>
      <c r="B107" s="9" t="s">
        <v>339</v>
      </c>
      <c r="C107" s="9" t="s">
        <v>65</v>
      </c>
      <c r="D107" s="9" t="s">
        <v>66</v>
      </c>
      <c r="E107" s="9" t="s">
        <v>67</v>
      </c>
      <c r="F107" s="9" t="s">
        <v>68</v>
      </c>
      <c r="G107" s="18">
        <v>3421.6759999999999</v>
      </c>
    </row>
    <row r="108" spans="1:7" x14ac:dyDescent="0.3">
      <c r="A108" s="36">
        <v>44804</v>
      </c>
      <c r="B108" s="9" t="s">
        <v>339</v>
      </c>
      <c r="C108" s="9" t="s">
        <v>65</v>
      </c>
      <c r="D108" s="9" t="s">
        <v>66</v>
      </c>
      <c r="E108" s="9" t="s">
        <v>70</v>
      </c>
      <c r="F108" s="9" t="s">
        <v>71</v>
      </c>
      <c r="G108" s="18">
        <v>4.2610000000000001</v>
      </c>
    </row>
    <row r="109" spans="1:7" x14ac:dyDescent="0.3">
      <c r="A109" s="36">
        <v>44804</v>
      </c>
      <c r="B109" s="9" t="s">
        <v>339</v>
      </c>
      <c r="C109" s="9" t="s">
        <v>65</v>
      </c>
      <c r="D109" s="9" t="s">
        <v>66</v>
      </c>
      <c r="E109" s="9" t="s">
        <v>73</v>
      </c>
      <c r="F109" s="9" t="s">
        <v>74</v>
      </c>
      <c r="G109" s="18">
        <v>81.617999999999995</v>
      </c>
    </row>
    <row r="110" spans="1:7" x14ac:dyDescent="0.3">
      <c r="A110" s="36">
        <v>44804</v>
      </c>
      <c r="B110" s="9" t="s">
        <v>339</v>
      </c>
      <c r="C110" s="9" t="s">
        <v>65</v>
      </c>
      <c r="D110" s="9" t="s">
        <v>66</v>
      </c>
      <c r="E110" s="9" t="s">
        <v>75</v>
      </c>
      <c r="F110" s="9" t="s">
        <v>76</v>
      </c>
      <c r="G110" s="18">
        <v>401.72800000000001</v>
      </c>
    </row>
    <row r="111" spans="1:7" x14ac:dyDescent="0.3">
      <c r="A111" s="36">
        <v>44804</v>
      </c>
      <c r="B111" s="9" t="s">
        <v>339</v>
      </c>
      <c r="C111" s="9" t="s">
        <v>65</v>
      </c>
      <c r="D111" s="9" t="s">
        <v>66</v>
      </c>
      <c r="E111" s="9" t="s">
        <v>340</v>
      </c>
      <c r="F111" s="9" t="s">
        <v>341</v>
      </c>
      <c r="G111" s="18">
        <v>30.957999999999998</v>
      </c>
    </row>
    <row r="112" spans="1:7" x14ac:dyDescent="0.3">
      <c r="A112" s="36">
        <v>44804</v>
      </c>
      <c r="B112" s="9" t="s">
        <v>339</v>
      </c>
      <c r="C112" s="9" t="s">
        <v>65</v>
      </c>
      <c r="D112" s="9" t="s">
        <v>66</v>
      </c>
      <c r="E112" s="9" t="s">
        <v>81</v>
      </c>
      <c r="F112" s="9" t="s">
        <v>82</v>
      </c>
      <c r="G112" s="18">
        <v>47.523000000000003</v>
      </c>
    </row>
    <row r="113" spans="1:7" x14ac:dyDescent="0.3">
      <c r="A113" s="36">
        <v>44804</v>
      </c>
      <c r="B113" s="9" t="s">
        <v>339</v>
      </c>
      <c r="C113" s="9" t="s">
        <v>65</v>
      </c>
      <c r="D113" s="9" t="s">
        <v>66</v>
      </c>
      <c r="E113" s="9" t="s">
        <v>342</v>
      </c>
      <c r="F113" s="9" t="s">
        <v>343</v>
      </c>
      <c r="G113" s="18">
        <v>302.12799999999999</v>
      </c>
    </row>
    <row r="114" spans="1:7" x14ac:dyDescent="0.3">
      <c r="A114" s="36">
        <v>44804</v>
      </c>
      <c r="B114" s="9" t="s">
        <v>339</v>
      </c>
      <c r="C114" s="9" t="s">
        <v>65</v>
      </c>
      <c r="D114" s="9" t="s">
        <v>66</v>
      </c>
      <c r="E114" s="9" t="s">
        <v>87</v>
      </c>
      <c r="F114" s="9" t="s">
        <v>88</v>
      </c>
      <c r="G114" s="18">
        <v>28.097000000000001</v>
      </c>
    </row>
    <row r="115" spans="1:7" x14ac:dyDescent="0.3">
      <c r="A115" s="36">
        <v>44804</v>
      </c>
      <c r="B115" s="9" t="s">
        <v>339</v>
      </c>
      <c r="C115" s="9" t="s">
        <v>89</v>
      </c>
      <c r="D115" s="9" t="s">
        <v>90</v>
      </c>
      <c r="E115" s="9" t="s">
        <v>344</v>
      </c>
      <c r="F115" s="9" t="s">
        <v>345</v>
      </c>
      <c r="G115" s="18">
        <v>275.85300000000001</v>
      </c>
    </row>
    <row r="116" spans="1:7" x14ac:dyDescent="0.3">
      <c r="A116" s="36">
        <v>44804</v>
      </c>
      <c r="B116" s="9" t="s">
        <v>339</v>
      </c>
      <c r="C116" s="9" t="s">
        <v>89</v>
      </c>
      <c r="D116" s="9" t="s">
        <v>90</v>
      </c>
      <c r="E116" s="9" t="s">
        <v>346</v>
      </c>
      <c r="F116" s="9" t="s">
        <v>347</v>
      </c>
      <c r="G116" s="18">
        <v>948.46900000000005</v>
      </c>
    </row>
    <row r="117" spans="1:7" x14ac:dyDescent="0.3">
      <c r="A117" s="36">
        <v>44804</v>
      </c>
      <c r="B117" s="9" t="s">
        <v>339</v>
      </c>
      <c r="C117" s="9" t="s">
        <v>89</v>
      </c>
      <c r="D117" s="9" t="s">
        <v>90</v>
      </c>
      <c r="E117" s="9" t="s">
        <v>93</v>
      </c>
      <c r="F117" s="9" t="s">
        <v>94</v>
      </c>
      <c r="G117" s="18">
        <v>1545.7819999999999</v>
      </c>
    </row>
    <row r="118" spans="1:7" x14ac:dyDescent="0.3">
      <c r="A118" s="36">
        <v>44804</v>
      </c>
      <c r="B118" s="9" t="s">
        <v>339</v>
      </c>
      <c r="C118" s="9" t="s">
        <v>89</v>
      </c>
      <c r="D118" s="9" t="s">
        <v>90</v>
      </c>
      <c r="E118" s="9" t="s">
        <v>96</v>
      </c>
      <c r="F118" s="9" t="s">
        <v>97</v>
      </c>
      <c r="G118" s="18">
        <v>92.316999999999993</v>
      </c>
    </row>
    <row r="119" spans="1:7" x14ac:dyDescent="0.3">
      <c r="A119" s="36">
        <v>44804</v>
      </c>
      <c r="B119" s="9" t="s">
        <v>339</v>
      </c>
      <c r="C119" s="9" t="s">
        <v>89</v>
      </c>
      <c r="D119" s="9" t="s">
        <v>90</v>
      </c>
      <c r="E119" s="9" t="s">
        <v>99</v>
      </c>
      <c r="F119" s="9" t="s">
        <v>71</v>
      </c>
      <c r="G119" s="18">
        <v>2618.0920000000001</v>
      </c>
    </row>
    <row r="120" spans="1:7" x14ac:dyDescent="0.3">
      <c r="A120" s="36">
        <v>44804</v>
      </c>
      <c r="B120" s="9" t="s">
        <v>339</v>
      </c>
      <c r="C120" s="9" t="s">
        <v>89</v>
      </c>
      <c r="D120" s="9" t="s">
        <v>90</v>
      </c>
      <c r="E120" s="9" t="s">
        <v>100</v>
      </c>
      <c r="F120" s="9" t="s">
        <v>101</v>
      </c>
      <c r="G120" s="18">
        <v>191.21199999999999</v>
      </c>
    </row>
    <row r="121" spans="1:7" x14ac:dyDescent="0.3">
      <c r="A121" s="36">
        <v>44804</v>
      </c>
      <c r="B121" s="9" t="s">
        <v>339</v>
      </c>
      <c r="C121" s="9" t="s">
        <v>89</v>
      </c>
      <c r="D121" s="9" t="s">
        <v>90</v>
      </c>
      <c r="E121" s="9" t="s">
        <v>102</v>
      </c>
      <c r="F121" s="9" t="s">
        <v>103</v>
      </c>
      <c r="G121" s="18">
        <v>198.27500000000001</v>
      </c>
    </row>
    <row r="122" spans="1:7" x14ac:dyDescent="0.3">
      <c r="A122" s="36">
        <v>44804</v>
      </c>
      <c r="B122" s="9" t="s">
        <v>339</v>
      </c>
      <c r="C122" s="9" t="s">
        <v>89</v>
      </c>
      <c r="D122" s="9" t="s">
        <v>90</v>
      </c>
      <c r="E122" s="9" t="s">
        <v>105</v>
      </c>
      <c r="F122" s="9" t="s">
        <v>106</v>
      </c>
      <c r="G122" s="18">
        <v>218.084</v>
      </c>
    </row>
    <row r="123" spans="1:7" x14ac:dyDescent="0.3">
      <c r="A123" s="36">
        <v>44804</v>
      </c>
      <c r="B123" s="9" t="s">
        <v>339</v>
      </c>
      <c r="C123" s="9" t="s">
        <v>89</v>
      </c>
      <c r="D123" s="9" t="s">
        <v>90</v>
      </c>
      <c r="E123" s="9" t="s">
        <v>117</v>
      </c>
      <c r="F123" s="9" t="s">
        <v>118</v>
      </c>
      <c r="G123" s="18">
        <v>1671.7670000000001</v>
      </c>
    </row>
    <row r="124" spans="1:7" x14ac:dyDescent="0.3">
      <c r="A124" s="36">
        <v>44804</v>
      </c>
      <c r="B124" s="9" t="s">
        <v>339</v>
      </c>
      <c r="C124" s="9" t="s">
        <v>89</v>
      </c>
      <c r="D124" s="9" t="s">
        <v>90</v>
      </c>
      <c r="E124" s="9" t="s">
        <v>119</v>
      </c>
      <c r="F124" s="9" t="s">
        <v>120</v>
      </c>
      <c r="G124" s="18">
        <v>7617.0360000000001</v>
      </c>
    </row>
    <row r="125" spans="1:7" x14ac:dyDescent="0.3">
      <c r="A125" s="36">
        <v>44804</v>
      </c>
      <c r="B125" s="9" t="s">
        <v>339</v>
      </c>
      <c r="C125" s="9" t="s">
        <v>89</v>
      </c>
      <c r="D125" s="9" t="s">
        <v>90</v>
      </c>
      <c r="E125" s="9" t="s">
        <v>121</v>
      </c>
      <c r="F125" s="9" t="s">
        <v>122</v>
      </c>
      <c r="G125" s="18">
        <v>2080.5630000000001</v>
      </c>
    </row>
    <row r="126" spans="1:7" x14ac:dyDescent="0.3">
      <c r="A126" s="36">
        <v>44804</v>
      </c>
      <c r="B126" s="9" t="s">
        <v>339</v>
      </c>
      <c r="C126" s="9" t="s">
        <v>89</v>
      </c>
      <c r="D126" s="9" t="s">
        <v>90</v>
      </c>
      <c r="E126" s="9" t="s">
        <v>123</v>
      </c>
      <c r="F126" s="9" t="s">
        <v>124</v>
      </c>
      <c r="G126" s="18">
        <v>2309.8710000000001</v>
      </c>
    </row>
    <row r="127" spans="1:7" x14ac:dyDescent="0.3">
      <c r="A127" s="36">
        <v>44804</v>
      </c>
      <c r="B127" s="9" t="s">
        <v>339</v>
      </c>
      <c r="C127" s="9" t="s">
        <v>89</v>
      </c>
      <c r="D127" s="9" t="s">
        <v>90</v>
      </c>
      <c r="E127" s="9" t="s">
        <v>125</v>
      </c>
      <c r="F127" s="9" t="s">
        <v>126</v>
      </c>
      <c r="G127" s="18">
        <v>5.702</v>
      </c>
    </row>
    <row r="128" spans="1:7" x14ac:dyDescent="0.3">
      <c r="A128" s="36">
        <v>44804</v>
      </c>
      <c r="B128" s="9" t="s">
        <v>339</v>
      </c>
      <c r="C128" s="9" t="s">
        <v>89</v>
      </c>
      <c r="D128" s="9" t="s">
        <v>90</v>
      </c>
      <c r="E128" s="9" t="s">
        <v>127</v>
      </c>
      <c r="F128" s="9" t="s">
        <v>128</v>
      </c>
      <c r="G128" s="18">
        <v>1269.75</v>
      </c>
    </row>
    <row r="129" spans="1:7" x14ac:dyDescent="0.3">
      <c r="A129" s="36">
        <v>44804</v>
      </c>
      <c r="B129" s="9" t="s">
        <v>339</v>
      </c>
      <c r="C129" s="9" t="s">
        <v>89</v>
      </c>
      <c r="D129" s="9" t="s">
        <v>90</v>
      </c>
      <c r="E129" s="9" t="s">
        <v>129</v>
      </c>
      <c r="F129" s="9" t="s">
        <v>130</v>
      </c>
      <c r="G129" s="18">
        <v>3316.527</v>
      </c>
    </row>
    <row r="130" spans="1:7" x14ac:dyDescent="0.3">
      <c r="A130" s="36">
        <v>44804</v>
      </c>
      <c r="B130" s="9" t="s">
        <v>339</v>
      </c>
      <c r="C130" s="9" t="s">
        <v>89</v>
      </c>
      <c r="D130" s="9" t="s">
        <v>90</v>
      </c>
      <c r="E130" s="9" t="s">
        <v>131</v>
      </c>
      <c r="F130" s="9" t="s">
        <v>132</v>
      </c>
      <c r="G130" s="18">
        <v>130.124</v>
      </c>
    </row>
    <row r="131" spans="1:7" x14ac:dyDescent="0.3">
      <c r="A131" s="36">
        <v>44804</v>
      </c>
      <c r="B131" s="9" t="s">
        <v>339</v>
      </c>
      <c r="C131" s="9" t="s">
        <v>89</v>
      </c>
      <c r="D131" s="9" t="s">
        <v>90</v>
      </c>
      <c r="E131" s="9" t="s">
        <v>133</v>
      </c>
      <c r="F131" s="9" t="s">
        <v>134</v>
      </c>
      <c r="G131" s="18">
        <v>466.22</v>
      </c>
    </row>
    <row r="132" spans="1:7" x14ac:dyDescent="0.3">
      <c r="A132" s="36">
        <v>44804</v>
      </c>
      <c r="B132" s="9" t="s">
        <v>339</v>
      </c>
      <c r="C132" s="9" t="s">
        <v>89</v>
      </c>
      <c r="D132" s="9" t="s">
        <v>90</v>
      </c>
      <c r="E132" s="9" t="s">
        <v>348</v>
      </c>
      <c r="F132" s="9" t="s">
        <v>349</v>
      </c>
      <c r="G132" s="18">
        <v>93.244</v>
      </c>
    </row>
    <row r="133" spans="1:7" x14ac:dyDescent="0.3">
      <c r="A133" s="36">
        <v>44804</v>
      </c>
      <c r="B133" s="9" t="s">
        <v>339</v>
      </c>
      <c r="C133" s="9" t="s">
        <v>89</v>
      </c>
      <c r="D133" s="9" t="s">
        <v>90</v>
      </c>
      <c r="E133" s="9" t="s">
        <v>350</v>
      </c>
      <c r="F133" s="9" t="s">
        <v>351</v>
      </c>
      <c r="G133" s="18">
        <v>588.86900000000003</v>
      </c>
    </row>
    <row r="134" spans="1:7" x14ac:dyDescent="0.3">
      <c r="A134" s="36">
        <v>44804</v>
      </c>
      <c r="B134" s="9" t="s">
        <v>339</v>
      </c>
      <c r="C134" s="9" t="s">
        <v>89</v>
      </c>
      <c r="D134" s="9" t="s">
        <v>90</v>
      </c>
      <c r="E134" s="9" t="s">
        <v>352</v>
      </c>
      <c r="F134" s="9" t="s">
        <v>88</v>
      </c>
      <c r="G134" s="18">
        <v>40.799999999999997</v>
      </c>
    </row>
    <row r="135" spans="1:7" x14ac:dyDescent="0.3">
      <c r="A135" s="36">
        <v>44804</v>
      </c>
      <c r="B135" s="9" t="s">
        <v>339</v>
      </c>
      <c r="C135" s="9" t="s">
        <v>89</v>
      </c>
      <c r="D135" s="9" t="s">
        <v>90</v>
      </c>
      <c r="E135" s="9" t="s">
        <v>135</v>
      </c>
      <c r="F135" s="9" t="s">
        <v>136</v>
      </c>
      <c r="G135" s="18">
        <v>355.322</v>
      </c>
    </row>
    <row r="136" spans="1:7" x14ac:dyDescent="0.3">
      <c r="A136" s="36">
        <v>44804</v>
      </c>
      <c r="B136" s="9" t="s">
        <v>339</v>
      </c>
      <c r="C136" s="9" t="s">
        <v>89</v>
      </c>
      <c r="D136" s="9" t="s">
        <v>90</v>
      </c>
      <c r="E136" s="9" t="s">
        <v>353</v>
      </c>
      <c r="F136" s="9" t="s">
        <v>354</v>
      </c>
      <c r="G136" s="18">
        <v>186.488</v>
      </c>
    </row>
    <row r="137" spans="1:7" x14ac:dyDescent="0.3">
      <c r="A137" s="36">
        <v>44804</v>
      </c>
      <c r="B137" s="9" t="s">
        <v>339</v>
      </c>
      <c r="C137" s="9" t="s">
        <v>89</v>
      </c>
      <c r="D137" s="9" t="s">
        <v>90</v>
      </c>
      <c r="E137" s="9" t="s">
        <v>137</v>
      </c>
      <c r="F137" s="9" t="s">
        <v>138</v>
      </c>
      <c r="G137" s="18">
        <v>186.488</v>
      </c>
    </row>
    <row r="138" spans="1:7" x14ac:dyDescent="0.3">
      <c r="A138" s="36">
        <v>44804</v>
      </c>
      <c r="B138" s="9" t="s">
        <v>339</v>
      </c>
      <c r="C138" s="9" t="s">
        <v>89</v>
      </c>
      <c r="D138" s="9" t="s">
        <v>90</v>
      </c>
      <c r="E138" s="9" t="s">
        <v>139</v>
      </c>
      <c r="F138" s="9" t="s">
        <v>140</v>
      </c>
      <c r="G138" s="18">
        <v>5054.7460000000001</v>
      </c>
    </row>
    <row r="139" spans="1:7" x14ac:dyDescent="0.3">
      <c r="A139" s="36">
        <v>44804</v>
      </c>
      <c r="B139" s="9" t="s">
        <v>339</v>
      </c>
      <c r="C139" s="9" t="s">
        <v>89</v>
      </c>
      <c r="D139" s="9" t="s">
        <v>90</v>
      </c>
      <c r="E139" s="9" t="s">
        <v>355</v>
      </c>
      <c r="F139" s="9" t="s">
        <v>356</v>
      </c>
      <c r="G139" s="18">
        <v>66.647000000000006</v>
      </c>
    </row>
    <row r="140" spans="1:7" x14ac:dyDescent="0.3">
      <c r="A140" s="36">
        <v>44804</v>
      </c>
      <c r="B140" s="9" t="s">
        <v>339</v>
      </c>
      <c r="C140" s="9" t="s">
        <v>89</v>
      </c>
      <c r="D140" s="9" t="s">
        <v>90</v>
      </c>
      <c r="E140" s="9" t="s">
        <v>141</v>
      </c>
      <c r="F140" s="9" t="s">
        <v>142</v>
      </c>
      <c r="G140" s="18">
        <v>942.01099999999997</v>
      </c>
    </row>
    <row r="141" spans="1:7" x14ac:dyDescent="0.3">
      <c r="A141" s="36">
        <v>44804</v>
      </c>
      <c r="B141" s="9" t="s">
        <v>339</v>
      </c>
      <c r="C141" s="9" t="s">
        <v>143</v>
      </c>
      <c r="D141" s="9" t="s">
        <v>144</v>
      </c>
      <c r="E141" s="9" t="s">
        <v>145</v>
      </c>
      <c r="F141" s="9" t="s">
        <v>146</v>
      </c>
      <c r="G141" s="18">
        <v>196.97800000000001</v>
      </c>
    </row>
    <row r="142" spans="1:7" x14ac:dyDescent="0.3">
      <c r="A142" s="36">
        <v>44804</v>
      </c>
      <c r="B142" s="9" t="s">
        <v>339</v>
      </c>
      <c r="C142" s="9" t="s">
        <v>147</v>
      </c>
      <c r="D142" s="9" t="s">
        <v>148</v>
      </c>
      <c r="E142" s="9" t="s">
        <v>149</v>
      </c>
      <c r="F142" s="9" t="s">
        <v>150</v>
      </c>
      <c r="G142" s="18">
        <v>-6185.0889999999999</v>
      </c>
    </row>
    <row r="143" spans="1:7" x14ac:dyDescent="0.3">
      <c r="A143" s="36">
        <v>44804</v>
      </c>
      <c r="B143" s="9" t="s">
        <v>339</v>
      </c>
      <c r="C143" s="9" t="s">
        <v>151</v>
      </c>
      <c r="D143" s="9" t="s">
        <v>152</v>
      </c>
      <c r="E143" s="9" t="s">
        <v>357</v>
      </c>
      <c r="F143" s="9" t="s">
        <v>358</v>
      </c>
      <c r="G143" s="18">
        <v>128.36199999999999</v>
      </c>
    </row>
    <row r="144" spans="1:7" x14ac:dyDescent="0.3">
      <c r="A144" s="36">
        <v>44804</v>
      </c>
      <c r="B144" s="9" t="s">
        <v>339</v>
      </c>
      <c r="C144" s="9" t="s">
        <v>151</v>
      </c>
      <c r="D144" s="9" t="s">
        <v>152</v>
      </c>
      <c r="E144" s="9" t="s">
        <v>153</v>
      </c>
      <c r="F144" s="9" t="s">
        <v>154</v>
      </c>
      <c r="G144" s="18">
        <v>572.13099999999997</v>
      </c>
    </row>
    <row r="145" spans="1:7" x14ac:dyDescent="0.3">
      <c r="A145" s="36">
        <v>44804</v>
      </c>
      <c r="B145" s="9" t="s">
        <v>339</v>
      </c>
      <c r="C145" s="9" t="s">
        <v>151</v>
      </c>
      <c r="D145" s="9" t="s">
        <v>152</v>
      </c>
      <c r="E145" s="9" t="s">
        <v>155</v>
      </c>
      <c r="F145" s="9" t="s">
        <v>156</v>
      </c>
      <c r="G145" s="18">
        <v>228.53200000000001</v>
      </c>
    </row>
    <row r="146" spans="1:7" x14ac:dyDescent="0.3">
      <c r="A146" s="36">
        <v>44804</v>
      </c>
      <c r="B146" s="9" t="s">
        <v>339</v>
      </c>
      <c r="C146" s="9" t="s">
        <v>151</v>
      </c>
      <c r="D146" s="9" t="s">
        <v>152</v>
      </c>
      <c r="E146" s="9" t="s">
        <v>359</v>
      </c>
      <c r="F146" s="9" t="s">
        <v>360</v>
      </c>
      <c r="G146" s="18">
        <v>3</v>
      </c>
    </row>
    <row r="147" spans="1:7" x14ac:dyDescent="0.3">
      <c r="A147" s="36">
        <v>44804</v>
      </c>
      <c r="B147" s="9" t="s">
        <v>339</v>
      </c>
      <c r="C147" s="9" t="s">
        <v>151</v>
      </c>
      <c r="D147" s="9" t="s">
        <v>152</v>
      </c>
      <c r="E147" s="9" t="s">
        <v>157</v>
      </c>
      <c r="F147" s="9" t="s">
        <v>158</v>
      </c>
      <c r="G147" s="18">
        <v>4481.7309999999998</v>
      </c>
    </row>
    <row r="148" spans="1:7" x14ac:dyDescent="0.3">
      <c r="A148" s="36">
        <v>44804</v>
      </c>
      <c r="B148" s="9" t="s">
        <v>339</v>
      </c>
      <c r="C148" s="9" t="s">
        <v>151</v>
      </c>
      <c r="D148" s="9" t="s">
        <v>152</v>
      </c>
      <c r="E148" s="9" t="s">
        <v>361</v>
      </c>
      <c r="F148" s="9" t="s">
        <v>362</v>
      </c>
      <c r="G148" s="18">
        <v>84.665999999999997</v>
      </c>
    </row>
    <row r="149" spans="1:7" x14ac:dyDescent="0.3">
      <c r="A149" s="36">
        <v>44804</v>
      </c>
      <c r="B149" s="9" t="s">
        <v>339</v>
      </c>
      <c r="C149" s="9" t="s">
        <v>151</v>
      </c>
      <c r="D149" s="9" t="s">
        <v>152</v>
      </c>
      <c r="E149" s="9" t="s">
        <v>159</v>
      </c>
      <c r="F149" s="9" t="s">
        <v>160</v>
      </c>
      <c r="G149" s="18">
        <v>830.99</v>
      </c>
    </row>
    <row r="150" spans="1:7" x14ac:dyDescent="0.3">
      <c r="A150" s="36">
        <v>44804</v>
      </c>
      <c r="B150" s="9" t="s">
        <v>339</v>
      </c>
      <c r="C150" s="9" t="s">
        <v>151</v>
      </c>
      <c r="D150" s="9" t="s">
        <v>152</v>
      </c>
      <c r="E150" s="9" t="s">
        <v>363</v>
      </c>
      <c r="F150" s="9" t="s">
        <v>364</v>
      </c>
      <c r="G150" s="18">
        <v>11.2</v>
      </c>
    </row>
    <row r="151" spans="1:7" x14ac:dyDescent="0.3">
      <c r="A151" s="36">
        <v>44804</v>
      </c>
      <c r="B151" s="9" t="s">
        <v>339</v>
      </c>
      <c r="C151" s="9" t="s">
        <v>151</v>
      </c>
      <c r="D151" s="9" t="s">
        <v>152</v>
      </c>
      <c r="E151" s="9" t="s">
        <v>161</v>
      </c>
      <c r="F151" s="9" t="s">
        <v>162</v>
      </c>
      <c r="G151" s="18">
        <v>684.81299999999999</v>
      </c>
    </row>
    <row r="152" spans="1:7" x14ac:dyDescent="0.3">
      <c r="A152" s="36">
        <v>44804</v>
      </c>
      <c r="B152" s="9" t="s">
        <v>339</v>
      </c>
      <c r="C152" s="9" t="s">
        <v>151</v>
      </c>
      <c r="D152" s="9" t="s">
        <v>152</v>
      </c>
      <c r="E152" s="9" t="s">
        <v>163</v>
      </c>
      <c r="F152" s="9" t="s">
        <v>164</v>
      </c>
      <c r="G152" s="18">
        <v>158.76499999999999</v>
      </c>
    </row>
    <row r="153" spans="1:7" x14ac:dyDescent="0.3">
      <c r="A153" s="36">
        <v>44804</v>
      </c>
      <c r="B153" s="9" t="s">
        <v>339</v>
      </c>
      <c r="C153" s="9" t="s">
        <v>151</v>
      </c>
      <c r="D153" s="9" t="s">
        <v>152</v>
      </c>
      <c r="E153" s="9" t="s">
        <v>167</v>
      </c>
      <c r="F153" s="9" t="s">
        <v>168</v>
      </c>
      <c r="G153" s="18">
        <v>1971.55</v>
      </c>
    </row>
    <row r="154" spans="1:7" x14ac:dyDescent="0.3">
      <c r="A154" s="36">
        <v>44804</v>
      </c>
      <c r="B154" s="9" t="s">
        <v>339</v>
      </c>
      <c r="C154" s="9" t="s">
        <v>151</v>
      </c>
      <c r="D154" s="9" t="s">
        <v>152</v>
      </c>
      <c r="E154" s="9" t="s">
        <v>365</v>
      </c>
      <c r="F154" s="9" t="s">
        <v>366</v>
      </c>
      <c r="G154" s="18">
        <v>2463.8789999999999</v>
      </c>
    </row>
    <row r="155" spans="1:7" x14ac:dyDescent="0.3">
      <c r="A155" s="36">
        <v>44804</v>
      </c>
      <c r="B155" s="9" t="s">
        <v>339</v>
      </c>
      <c r="C155" s="9" t="s">
        <v>151</v>
      </c>
      <c r="D155" s="9" t="s">
        <v>152</v>
      </c>
      <c r="E155" s="9" t="s">
        <v>367</v>
      </c>
      <c r="F155" s="9" t="s">
        <v>368</v>
      </c>
      <c r="G155" s="18">
        <v>9662.1419999999998</v>
      </c>
    </row>
    <row r="156" spans="1:7" x14ac:dyDescent="0.3">
      <c r="A156" s="36">
        <v>44804</v>
      </c>
      <c r="B156" s="9" t="s">
        <v>339</v>
      </c>
      <c r="C156" s="9" t="s">
        <v>151</v>
      </c>
      <c r="D156" s="9" t="s">
        <v>152</v>
      </c>
      <c r="E156" s="9" t="s">
        <v>169</v>
      </c>
      <c r="F156" s="9" t="s">
        <v>170</v>
      </c>
      <c r="G156" s="18">
        <v>1263.7550000000001</v>
      </c>
    </row>
    <row r="157" spans="1:7" x14ac:dyDescent="0.3">
      <c r="A157" s="36">
        <v>44804</v>
      </c>
      <c r="B157" s="9" t="s">
        <v>339</v>
      </c>
      <c r="C157" s="9" t="s">
        <v>151</v>
      </c>
      <c r="D157" s="9" t="s">
        <v>152</v>
      </c>
      <c r="E157" s="9" t="s">
        <v>369</v>
      </c>
      <c r="F157" s="9" t="s">
        <v>370</v>
      </c>
      <c r="G157" s="18">
        <v>14846.343000000001</v>
      </c>
    </row>
    <row r="158" spans="1:7" x14ac:dyDescent="0.3">
      <c r="A158" s="36">
        <v>44804</v>
      </c>
      <c r="B158" s="9" t="s">
        <v>339</v>
      </c>
      <c r="C158" s="9" t="s">
        <v>177</v>
      </c>
      <c r="D158" s="9" t="s">
        <v>178</v>
      </c>
      <c r="E158" s="9" t="s">
        <v>179</v>
      </c>
      <c r="F158" s="9" t="s">
        <v>180</v>
      </c>
      <c r="G158" s="18">
        <v>1308.58</v>
      </c>
    </row>
    <row r="159" spans="1:7" x14ac:dyDescent="0.3">
      <c r="A159" s="36">
        <v>44804</v>
      </c>
      <c r="B159" s="9" t="s">
        <v>339</v>
      </c>
      <c r="C159" s="9" t="s">
        <v>177</v>
      </c>
      <c r="D159" s="9" t="s">
        <v>178</v>
      </c>
      <c r="E159" s="9" t="s">
        <v>181</v>
      </c>
      <c r="F159" s="9" t="s">
        <v>49</v>
      </c>
      <c r="G159" s="18">
        <v>4505.9470000000001</v>
      </c>
    </row>
    <row r="160" spans="1:7" x14ac:dyDescent="0.3">
      <c r="A160" s="36">
        <v>44804</v>
      </c>
      <c r="B160" s="9" t="s">
        <v>339</v>
      </c>
      <c r="C160" s="9" t="s">
        <v>177</v>
      </c>
      <c r="D160" s="9" t="s">
        <v>178</v>
      </c>
      <c r="E160" s="9" t="s">
        <v>182</v>
      </c>
      <c r="F160" s="9" t="s">
        <v>50</v>
      </c>
      <c r="G160" s="18">
        <v>5524.15</v>
      </c>
    </row>
    <row r="161" spans="1:7" x14ac:dyDescent="0.3">
      <c r="A161" s="36">
        <v>44804</v>
      </c>
      <c r="B161" s="9" t="s">
        <v>339</v>
      </c>
      <c r="C161" s="9" t="s">
        <v>177</v>
      </c>
      <c r="D161" s="9" t="s">
        <v>178</v>
      </c>
      <c r="E161" s="9" t="s">
        <v>183</v>
      </c>
      <c r="F161" s="9" t="s">
        <v>184</v>
      </c>
      <c r="G161" s="18">
        <v>2778.8939999999998</v>
      </c>
    </row>
    <row r="162" spans="1:7" x14ac:dyDescent="0.3">
      <c r="A162" s="36">
        <v>44804</v>
      </c>
      <c r="B162" s="9" t="s">
        <v>339</v>
      </c>
      <c r="C162" s="9" t="s">
        <v>185</v>
      </c>
      <c r="D162" s="9" t="s">
        <v>186</v>
      </c>
      <c r="E162" s="9" t="s">
        <v>371</v>
      </c>
      <c r="F162" s="9" t="s">
        <v>372</v>
      </c>
      <c r="G162" s="18">
        <v>60</v>
      </c>
    </row>
    <row r="163" spans="1:7" x14ac:dyDescent="0.3">
      <c r="A163" s="36">
        <v>44804</v>
      </c>
      <c r="B163" s="9" t="s">
        <v>339</v>
      </c>
      <c r="C163" s="9" t="s">
        <v>185</v>
      </c>
      <c r="D163" s="9" t="s">
        <v>186</v>
      </c>
      <c r="E163" s="9" t="s">
        <v>373</v>
      </c>
      <c r="F163" s="9" t="s">
        <v>374</v>
      </c>
      <c r="G163" s="18">
        <v>27.5</v>
      </c>
    </row>
    <row r="164" spans="1:7" x14ac:dyDescent="0.3">
      <c r="A164" s="36">
        <v>44804</v>
      </c>
      <c r="B164" s="9" t="s">
        <v>339</v>
      </c>
      <c r="C164" s="9" t="s">
        <v>185</v>
      </c>
      <c r="D164" s="9" t="s">
        <v>186</v>
      </c>
      <c r="E164" s="9" t="s">
        <v>189</v>
      </c>
      <c r="F164" s="9" t="s">
        <v>190</v>
      </c>
      <c r="G164" s="18">
        <v>101.5</v>
      </c>
    </row>
    <row r="165" spans="1:7" x14ac:dyDescent="0.3">
      <c r="A165" s="36">
        <v>44804</v>
      </c>
      <c r="B165" s="9" t="s">
        <v>339</v>
      </c>
      <c r="C165" s="9" t="s">
        <v>185</v>
      </c>
      <c r="D165" s="9" t="s">
        <v>186</v>
      </c>
      <c r="E165" s="9" t="s">
        <v>375</v>
      </c>
      <c r="F165" s="9" t="s">
        <v>376</v>
      </c>
      <c r="G165" s="18">
        <v>797.45</v>
      </c>
    </row>
    <row r="166" spans="1:7" x14ac:dyDescent="0.3">
      <c r="A166" s="36">
        <v>44804</v>
      </c>
      <c r="B166" s="9" t="s">
        <v>339</v>
      </c>
      <c r="C166" s="9" t="s">
        <v>185</v>
      </c>
      <c r="D166" s="9" t="s">
        <v>186</v>
      </c>
      <c r="E166" s="9" t="s">
        <v>191</v>
      </c>
      <c r="F166" s="9" t="s">
        <v>192</v>
      </c>
      <c r="G166" s="18">
        <v>653.33299999999997</v>
      </c>
    </row>
    <row r="167" spans="1:7" x14ac:dyDescent="0.3">
      <c r="A167" s="36">
        <v>44804</v>
      </c>
      <c r="B167" s="9" t="s">
        <v>339</v>
      </c>
      <c r="C167" s="9" t="s">
        <v>185</v>
      </c>
      <c r="D167" s="9" t="s">
        <v>186</v>
      </c>
      <c r="E167" s="9" t="s">
        <v>193</v>
      </c>
      <c r="F167" s="9" t="s">
        <v>194</v>
      </c>
      <c r="G167" s="18">
        <v>2369.8890000000001</v>
      </c>
    </row>
    <row r="168" spans="1:7" x14ac:dyDescent="0.3">
      <c r="A168" s="36">
        <v>44804</v>
      </c>
      <c r="B168" s="9" t="s">
        <v>339</v>
      </c>
      <c r="C168" s="9" t="s">
        <v>185</v>
      </c>
      <c r="D168" s="9" t="s">
        <v>186</v>
      </c>
      <c r="E168" s="9" t="s">
        <v>195</v>
      </c>
      <c r="F168" s="9" t="s">
        <v>196</v>
      </c>
      <c r="G168" s="18">
        <v>2182.3910000000001</v>
      </c>
    </row>
    <row r="169" spans="1:7" x14ac:dyDescent="0.3">
      <c r="A169" s="36">
        <v>44804</v>
      </c>
      <c r="B169" s="9" t="s">
        <v>339</v>
      </c>
      <c r="C169" s="9" t="s">
        <v>185</v>
      </c>
      <c r="D169" s="9" t="s">
        <v>186</v>
      </c>
      <c r="E169" s="9" t="s">
        <v>197</v>
      </c>
      <c r="F169" s="9" t="s">
        <v>198</v>
      </c>
      <c r="G169" s="18">
        <v>829.755</v>
      </c>
    </row>
    <row r="170" spans="1:7" x14ac:dyDescent="0.3">
      <c r="A170" s="36">
        <v>44804</v>
      </c>
      <c r="B170" s="9" t="s">
        <v>339</v>
      </c>
      <c r="C170" s="9" t="s">
        <v>185</v>
      </c>
      <c r="D170" s="9" t="s">
        <v>186</v>
      </c>
      <c r="E170" s="9" t="s">
        <v>199</v>
      </c>
      <c r="F170" s="9" t="s">
        <v>200</v>
      </c>
      <c r="G170" s="18">
        <v>1617.3430000000001</v>
      </c>
    </row>
    <row r="171" spans="1:7" x14ac:dyDescent="0.3">
      <c r="A171" s="36">
        <v>44804</v>
      </c>
      <c r="B171" s="9" t="s">
        <v>339</v>
      </c>
      <c r="C171" s="9" t="s">
        <v>185</v>
      </c>
      <c r="D171" s="9" t="s">
        <v>186</v>
      </c>
      <c r="E171" s="9" t="s">
        <v>201</v>
      </c>
      <c r="F171" s="9" t="s">
        <v>202</v>
      </c>
      <c r="G171" s="18">
        <v>270.25200000000001</v>
      </c>
    </row>
    <row r="172" spans="1:7" x14ac:dyDescent="0.3">
      <c r="A172" s="36">
        <v>44804</v>
      </c>
      <c r="B172" s="9" t="s">
        <v>339</v>
      </c>
      <c r="C172" s="9" t="s">
        <v>185</v>
      </c>
      <c r="D172" s="9" t="s">
        <v>186</v>
      </c>
      <c r="E172" s="9" t="s">
        <v>377</v>
      </c>
      <c r="F172" s="9" t="s">
        <v>378</v>
      </c>
      <c r="G172" s="18">
        <v>15.981</v>
      </c>
    </row>
    <row r="173" spans="1:7" x14ac:dyDescent="0.3">
      <c r="A173" s="36">
        <v>44804</v>
      </c>
      <c r="B173" s="9" t="s">
        <v>339</v>
      </c>
      <c r="C173" s="9" t="s">
        <v>185</v>
      </c>
      <c r="D173" s="9" t="s">
        <v>186</v>
      </c>
      <c r="E173" s="9" t="s">
        <v>203</v>
      </c>
      <c r="F173" s="9" t="s">
        <v>204</v>
      </c>
      <c r="G173" s="18">
        <v>7.36</v>
      </c>
    </row>
    <row r="174" spans="1:7" x14ac:dyDescent="0.3">
      <c r="A174" s="36">
        <v>44804</v>
      </c>
      <c r="B174" s="9" t="s">
        <v>339</v>
      </c>
      <c r="C174" s="9" t="s">
        <v>185</v>
      </c>
      <c r="D174" s="9" t="s">
        <v>186</v>
      </c>
      <c r="E174" s="9" t="s">
        <v>379</v>
      </c>
      <c r="F174" s="9" t="s">
        <v>380</v>
      </c>
      <c r="G174" s="18">
        <v>8.6219999999999999</v>
      </c>
    </row>
    <row r="175" spans="1:7" x14ac:dyDescent="0.3">
      <c r="A175" s="36">
        <v>44804</v>
      </c>
      <c r="B175" s="9" t="s">
        <v>339</v>
      </c>
      <c r="C175" s="9" t="s">
        <v>185</v>
      </c>
      <c r="D175" s="9" t="s">
        <v>186</v>
      </c>
      <c r="E175" s="9" t="s">
        <v>381</v>
      </c>
      <c r="F175" s="9" t="s">
        <v>382</v>
      </c>
      <c r="G175" s="18">
        <v>10.172000000000001</v>
      </c>
    </row>
    <row r="176" spans="1:7" x14ac:dyDescent="0.3">
      <c r="A176" s="36">
        <v>44804</v>
      </c>
      <c r="B176" s="9" t="s">
        <v>339</v>
      </c>
      <c r="C176" s="9" t="s">
        <v>185</v>
      </c>
      <c r="D176" s="9" t="s">
        <v>186</v>
      </c>
      <c r="E176" s="9" t="s">
        <v>205</v>
      </c>
      <c r="F176" s="9" t="s">
        <v>206</v>
      </c>
      <c r="G176" s="18">
        <v>5.6</v>
      </c>
    </row>
    <row r="177" spans="1:7" x14ac:dyDescent="0.3">
      <c r="A177" s="36">
        <v>44804</v>
      </c>
      <c r="B177" s="9" t="s">
        <v>339</v>
      </c>
      <c r="C177" s="9" t="s">
        <v>185</v>
      </c>
      <c r="D177" s="9" t="s">
        <v>186</v>
      </c>
      <c r="E177" s="9" t="s">
        <v>383</v>
      </c>
      <c r="F177" s="9" t="s">
        <v>384</v>
      </c>
      <c r="G177" s="18">
        <v>2663.453</v>
      </c>
    </row>
    <row r="178" spans="1:7" x14ac:dyDescent="0.3">
      <c r="A178" s="36">
        <v>44804</v>
      </c>
      <c r="B178" s="9" t="s">
        <v>339</v>
      </c>
      <c r="C178" s="9" t="s">
        <v>185</v>
      </c>
      <c r="D178" s="9" t="s">
        <v>186</v>
      </c>
      <c r="E178" s="9" t="s">
        <v>207</v>
      </c>
      <c r="F178" s="9" t="s">
        <v>208</v>
      </c>
      <c r="G178" s="18">
        <v>0.19800000000000001</v>
      </c>
    </row>
    <row r="179" spans="1:7" x14ac:dyDescent="0.3">
      <c r="A179" s="36">
        <v>44804</v>
      </c>
      <c r="B179" s="9" t="s">
        <v>339</v>
      </c>
      <c r="C179" s="9" t="s">
        <v>185</v>
      </c>
      <c r="D179" s="9" t="s">
        <v>186</v>
      </c>
      <c r="E179" s="9" t="s">
        <v>209</v>
      </c>
      <c r="F179" s="9" t="s">
        <v>210</v>
      </c>
      <c r="G179" s="18">
        <v>7.29</v>
      </c>
    </row>
    <row r="180" spans="1:7" x14ac:dyDescent="0.3">
      <c r="A180" s="36">
        <v>44804</v>
      </c>
      <c r="B180" s="9" t="s">
        <v>339</v>
      </c>
      <c r="C180" s="9" t="s">
        <v>185</v>
      </c>
      <c r="D180" s="9" t="s">
        <v>186</v>
      </c>
      <c r="E180" s="9" t="s">
        <v>211</v>
      </c>
      <c r="F180" s="9" t="s">
        <v>212</v>
      </c>
      <c r="G180" s="18">
        <v>4160.4459999999999</v>
      </c>
    </row>
    <row r="181" spans="1:7" x14ac:dyDescent="0.3">
      <c r="A181" s="36">
        <v>44804</v>
      </c>
      <c r="B181" s="9" t="s">
        <v>339</v>
      </c>
      <c r="C181" s="9" t="s">
        <v>213</v>
      </c>
      <c r="D181" s="9" t="s">
        <v>214</v>
      </c>
      <c r="E181" s="9" t="s">
        <v>215</v>
      </c>
      <c r="F181" s="9" t="s">
        <v>216</v>
      </c>
      <c r="G181" s="18">
        <v>-6187.174</v>
      </c>
    </row>
    <row r="182" spans="1:7" x14ac:dyDescent="0.3">
      <c r="A182" s="36">
        <v>44804</v>
      </c>
      <c r="B182" s="9" t="s">
        <v>339</v>
      </c>
      <c r="C182" s="9" t="s">
        <v>217</v>
      </c>
      <c r="D182" s="9" t="s">
        <v>218</v>
      </c>
      <c r="E182" s="9" t="s">
        <v>219</v>
      </c>
      <c r="F182" s="9" t="s">
        <v>220</v>
      </c>
      <c r="G182" s="18">
        <v>444.26100000000002</v>
      </c>
    </row>
    <row r="183" spans="1:7" x14ac:dyDescent="0.3">
      <c r="A183" s="36">
        <v>44804</v>
      </c>
      <c r="B183" s="9" t="s">
        <v>339</v>
      </c>
      <c r="C183" s="9" t="s">
        <v>221</v>
      </c>
      <c r="D183" s="9" t="s">
        <v>222</v>
      </c>
      <c r="E183" s="9" t="s">
        <v>223</v>
      </c>
      <c r="F183" s="9" t="s">
        <v>224</v>
      </c>
      <c r="G183" s="18">
        <v>76089.267999999996</v>
      </c>
    </row>
    <row r="184" spans="1:7" x14ac:dyDescent="0.3">
      <c r="A184" s="36">
        <v>44804</v>
      </c>
      <c r="B184" s="9" t="s">
        <v>339</v>
      </c>
      <c r="C184" s="9" t="s">
        <v>229</v>
      </c>
      <c r="D184" s="9" t="s">
        <v>230</v>
      </c>
      <c r="E184" s="9" t="s">
        <v>385</v>
      </c>
      <c r="F184" s="9" t="s">
        <v>386</v>
      </c>
      <c r="G184" s="18">
        <v>81.747</v>
      </c>
    </row>
    <row r="185" spans="1:7" x14ac:dyDescent="0.3">
      <c r="A185" s="36">
        <v>44804</v>
      </c>
      <c r="B185" s="9" t="s">
        <v>339</v>
      </c>
      <c r="C185" s="9" t="s">
        <v>229</v>
      </c>
      <c r="D185" s="9" t="s">
        <v>230</v>
      </c>
      <c r="E185" s="9" t="s">
        <v>233</v>
      </c>
      <c r="F185" s="9" t="s">
        <v>234</v>
      </c>
      <c r="G185" s="18">
        <v>77.272999999999996</v>
      </c>
    </row>
    <row r="186" spans="1:7" x14ac:dyDescent="0.3">
      <c r="A186" s="36">
        <v>44804</v>
      </c>
      <c r="B186" s="9" t="s">
        <v>339</v>
      </c>
      <c r="C186" s="9" t="s">
        <v>229</v>
      </c>
      <c r="D186" s="9" t="s">
        <v>230</v>
      </c>
      <c r="E186" s="9" t="s">
        <v>235</v>
      </c>
      <c r="F186" s="9" t="s">
        <v>236</v>
      </c>
      <c r="G186" s="18">
        <v>136.03299999999999</v>
      </c>
    </row>
    <row r="187" spans="1:7" x14ac:dyDescent="0.3">
      <c r="A187" s="36">
        <v>44804</v>
      </c>
      <c r="B187" s="9" t="s">
        <v>339</v>
      </c>
      <c r="C187" s="9" t="s">
        <v>229</v>
      </c>
      <c r="D187" s="9" t="s">
        <v>230</v>
      </c>
      <c r="E187" s="9" t="s">
        <v>237</v>
      </c>
      <c r="F187" s="9" t="s">
        <v>238</v>
      </c>
      <c r="G187" s="18">
        <v>72.665999999999997</v>
      </c>
    </row>
    <row r="188" spans="1:7" x14ac:dyDescent="0.3">
      <c r="A188" s="36">
        <v>44804</v>
      </c>
      <c r="B188" s="9" t="s">
        <v>339</v>
      </c>
      <c r="C188" s="9" t="s">
        <v>229</v>
      </c>
      <c r="D188" s="9" t="s">
        <v>230</v>
      </c>
      <c r="E188" s="9" t="s">
        <v>239</v>
      </c>
      <c r="F188" s="9" t="s">
        <v>240</v>
      </c>
      <c r="G188" s="18">
        <v>98.204999999999998</v>
      </c>
    </row>
    <row r="189" spans="1:7" x14ac:dyDescent="0.3">
      <c r="A189" s="36">
        <v>44804</v>
      </c>
      <c r="B189" s="9" t="s">
        <v>339</v>
      </c>
      <c r="C189" s="9" t="s">
        <v>229</v>
      </c>
      <c r="D189" s="9" t="s">
        <v>230</v>
      </c>
      <c r="E189" s="9" t="s">
        <v>241</v>
      </c>
      <c r="F189" s="9" t="s">
        <v>242</v>
      </c>
      <c r="G189" s="18">
        <v>809.75099999999998</v>
      </c>
    </row>
    <row r="190" spans="1:7" x14ac:dyDescent="0.3">
      <c r="A190" s="36">
        <v>44804</v>
      </c>
      <c r="B190" s="9" t="s">
        <v>339</v>
      </c>
      <c r="C190" s="9" t="s">
        <v>229</v>
      </c>
      <c r="D190" s="9" t="s">
        <v>230</v>
      </c>
      <c r="E190" s="9" t="s">
        <v>243</v>
      </c>
      <c r="F190" s="9" t="s">
        <v>244</v>
      </c>
      <c r="G190" s="18">
        <v>2496.2049999999999</v>
      </c>
    </row>
    <row r="191" spans="1:7" x14ac:dyDescent="0.3">
      <c r="A191" s="36">
        <v>44804</v>
      </c>
      <c r="B191" s="9" t="s">
        <v>339</v>
      </c>
      <c r="C191" s="9" t="s">
        <v>229</v>
      </c>
      <c r="D191" s="9" t="s">
        <v>230</v>
      </c>
      <c r="E191" s="9" t="s">
        <v>245</v>
      </c>
      <c r="F191" s="9" t="s">
        <v>246</v>
      </c>
      <c r="G191" s="18">
        <v>427.65600000000001</v>
      </c>
    </row>
    <row r="192" spans="1:7" x14ac:dyDescent="0.3">
      <c r="A192" s="36">
        <v>44804</v>
      </c>
      <c r="B192" s="9" t="s">
        <v>339</v>
      </c>
      <c r="C192" s="9" t="s">
        <v>229</v>
      </c>
      <c r="D192" s="9" t="s">
        <v>230</v>
      </c>
      <c r="E192" s="9" t="s">
        <v>247</v>
      </c>
      <c r="F192" s="9" t="s">
        <v>248</v>
      </c>
      <c r="G192" s="18">
        <v>1057.8699999999999</v>
      </c>
    </row>
    <row r="193" spans="1:7" x14ac:dyDescent="0.3">
      <c r="A193" s="36">
        <v>44804</v>
      </c>
      <c r="B193" s="9" t="s">
        <v>339</v>
      </c>
      <c r="C193" s="9" t="s">
        <v>229</v>
      </c>
      <c r="D193" s="9" t="s">
        <v>230</v>
      </c>
      <c r="E193" s="9" t="s">
        <v>249</v>
      </c>
      <c r="F193" s="9" t="s">
        <v>250</v>
      </c>
      <c r="G193" s="18">
        <v>138.44</v>
      </c>
    </row>
    <row r="194" spans="1:7" x14ac:dyDescent="0.3">
      <c r="A194" s="36">
        <v>44804</v>
      </c>
      <c r="B194" s="9" t="s">
        <v>339</v>
      </c>
      <c r="C194" s="9" t="s">
        <v>229</v>
      </c>
      <c r="D194" s="9" t="s">
        <v>230</v>
      </c>
      <c r="E194" s="9" t="s">
        <v>251</v>
      </c>
      <c r="F194" s="9" t="s">
        <v>252</v>
      </c>
      <c r="G194" s="18">
        <v>129.87</v>
      </c>
    </row>
    <row r="195" spans="1:7" x14ac:dyDescent="0.3">
      <c r="A195" s="36">
        <v>44804</v>
      </c>
      <c r="B195" s="9" t="s">
        <v>339</v>
      </c>
      <c r="C195" s="9" t="s">
        <v>229</v>
      </c>
      <c r="D195" s="9" t="s">
        <v>230</v>
      </c>
      <c r="E195" s="9" t="s">
        <v>253</v>
      </c>
      <c r="F195" s="9" t="s">
        <v>254</v>
      </c>
      <c r="G195" s="18">
        <v>6.5780000000000003</v>
      </c>
    </row>
    <row r="196" spans="1:7" x14ac:dyDescent="0.3">
      <c r="A196" s="36">
        <v>44804</v>
      </c>
      <c r="B196" s="9" t="s">
        <v>339</v>
      </c>
      <c r="C196" s="9" t="s">
        <v>229</v>
      </c>
      <c r="D196" s="9" t="s">
        <v>230</v>
      </c>
      <c r="E196" s="9" t="s">
        <v>255</v>
      </c>
      <c r="F196" s="9" t="s">
        <v>256</v>
      </c>
      <c r="G196" s="18">
        <v>88.546000000000006</v>
      </c>
    </row>
    <row r="197" spans="1:7" x14ac:dyDescent="0.3">
      <c r="A197" s="36">
        <v>44804</v>
      </c>
      <c r="B197" s="9" t="s">
        <v>339</v>
      </c>
      <c r="C197" s="9" t="s">
        <v>229</v>
      </c>
      <c r="D197" s="9" t="s">
        <v>230</v>
      </c>
      <c r="E197" s="9" t="s">
        <v>257</v>
      </c>
      <c r="F197" s="9" t="s">
        <v>258</v>
      </c>
      <c r="G197" s="18">
        <v>14.7</v>
      </c>
    </row>
    <row r="198" spans="1:7" x14ac:dyDescent="0.3">
      <c r="A198" s="36">
        <v>44804</v>
      </c>
      <c r="B198" s="9" t="s">
        <v>339</v>
      </c>
      <c r="C198" s="9" t="s">
        <v>229</v>
      </c>
      <c r="D198" s="9" t="s">
        <v>230</v>
      </c>
      <c r="E198" s="9" t="s">
        <v>261</v>
      </c>
      <c r="F198" s="9" t="s">
        <v>262</v>
      </c>
      <c r="G198" s="18">
        <v>58.616</v>
      </c>
    </row>
    <row r="199" spans="1:7" x14ac:dyDescent="0.3">
      <c r="A199" s="36">
        <v>44804</v>
      </c>
      <c r="B199" s="9" t="s">
        <v>339</v>
      </c>
      <c r="C199" s="9" t="s">
        <v>263</v>
      </c>
      <c r="D199" s="9" t="s">
        <v>264</v>
      </c>
      <c r="E199" s="9" t="s">
        <v>265</v>
      </c>
      <c r="F199" s="9" t="s">
        <v>266</v>
      </c>
      <c r="G199" s="18">
        <v>352.935</v>
      </c>
    </row>
    <row r="200" spans="1:7" x14ac:dyDescent="0.3">
      <c r="A200" s="36">
        <v>44804</v>
      </c>
      <c r="B200" s="9" t="s">
        <v>339</v>
      </c>
      <c r="C200" s="9" t="s">
        <v>267</v>
      </c>
      <c r="D200" s="9" t="s">
        <v>268</v>
      </c>
      <c r="E200" s="9" t="s">
        <v>269</v>
      </c>
      <c r="F200" s="9" t="s">
        <v>270</v>
      </c>
      <c r="G200" s="18">
        <v>5091.5259999999998</v>
      </c>
    </row>
    <row r="201" spans="1:7" x14ac:dyDescent="0.3">
      <c r="A201" s="36">
        <v>44804</v>
      </c>
      <c r="B201" s="9" t="s">
        <v>339</v>
      </c>
      <c r="C201" s="9" t="s">
        <v>267</v>
      </c>
      <c r="D201" s="9" t="s">
        <v>268</v>
      </c>
      <c r="E201" s="9" t="s">
        <v>271</v>
      </c>
      <c r="F201" s="9" t="s">
        <v>272</v>
      </c>
      <c r="G201" s="18">
        <v>4110.6850000000004</v>
      </c>
    </row>
    <row r="202" spans="1:7" x14ac:dyDescent="0.3">
      <c r="A202" s="36">
        <v>44804</v>
      </c>
      <c r="B202" s="9" t="s">
        <v>339</v>
      </c>
      <c r="C202" s="9" t="s">
        <v>267</v>
      </c>
      <c r="D202" s="9" t="s">
        <v>268</v>
      </c>
      <c r="E202" s="9" t="s">
        <v>273</v>
      </c>
      <c r="F202" s="9" t="s">
        <v>82</v>
      </c>
      <c r="G202" s="18">
        <v>2155.136</v>
      </c>
    </row>
    <row r="203" spans="1:7" x14ac:dyDescent="0.3">
      <c r="A203" s="36">
        <v>44804</v>
      </c>
      <c r="B203" s="9" t="s">
        <v>339</v>
      </c>
      <c r="C203" s="9" t="s">
        <v>267</v>
      </c>
      <c r="D203" s="9" t="s">
        <v>268</v>
      </c>
      <c r="E203" s="9" t="s">
        <v>274</v>
      </c>
      <c r="F203" s="9" t="s">
        <v>275</v>
      </c>
      <c r="G203" s="18">
        <v>906.51</v>
      </c>
    </row>
    <row r="204" spans="1:7" x14ac:dyDescent="0.3">
      <c r="A204" s="36">
        <v>44804</v>
      </c>
      <c r="B204" s="9" t="s">
        <v>339</v>
      </c>
      <c r="C204" s="9" t="s">
        <v>267</v>
      </c>
      <c r="D204" s="9" t="s">
        <v>268</v>
      </c>
      <c r="E204" s="9" t="s">
        <v>276</v>
      </c>
      <c r="F204" s="9" t="s">
        <v>277</v>
      </c>
      <c r="G204" s="18">
        <v>225.38200000000001</v>
      </c>
    </row>
    <row r="205" spans="1:7" x14ac:dyDescent="0.3">
      <c r="A205" s="36">
        <v>44804</v>
      </c>
      <c r="B205" s="9" t="s">
        <v>339</v>
      </c>
      <c r="C205" s="9" t="s">
        <v>267</v>
      </c>
      <c r="D205" s="9" t="s">
        <v>268</v>
      </c>
      <c r="E205" s="9" t="s">
        <v>278</v>
      </c>
      <c r="F205" s="9" t="s">
        <v>279</v>
      </c>
      <c r="G205" s="18">
        <v>260.096</v>
      </c>
    </row>
    <row r="206" spans="1:7" x14ac:dyDescent="0.3">
      <c r="A206" s="36">
        <v>44804</v>
      </c>
      <c r="B206" s="9" t="s">
        <v>339</v>
      </c>
      <c r="C206" s="9" t="s">
        <v>267</v>
      </c>
      <c r="D206" s="9" t="s">
        <v>268</v>
      </c>
      <c r="E206" s="9" t="s">
        <v>387</v>
      </c>
      <c r="F206" s="9" t="s">
        <v>388</v>
      </c>
      <c r="G206" s="18">
        <v>0.1</v>
      </c>
    </row>
    <row r="207" spans="1:7" x14ac:dyDescent="0.3">
      <c r="A207" s="36">
        <v>44804</v>
      </c>
      <c r="B207" s="9" t="s">
        <v>339</v>
      </c>
      <c r="C207" s="9" t="s">
        <v>280</v>
      </c>
      <c r="D207" s="9" t="s">
        <v>281</v>
      </c>
      <c r="E207" s="9" t="s">
        <v>282</v>
      </c>
      <c r="F207" s="9" t="s">
        <v>283</v>
      </c>
      <c r="G207" s="18">
        <v>21</v>
      </c>
    </row>
    <row r="208" spans="1:7" x14ac:dyDescent="0.3">
      <c r="A208" s="36">
        <v>44804</v>
      </c>
      <c r="B208" s="9" t="s">
        <v>339</v>
      </c>
      <c r="C208" s="9" t="s">
        <v>284</v>
      </c>
      <c r="D208" s="9" t="s">
        <v>285</v>
      </c>
      <c r="E208" s="9" t="s">
        <v>286</v>
      </c>
      <c r="F208" s="9" t="s">
        <v>287</v>
      </c>
      <c r="G208" s="18">
        <v>46.204999999999998</v>
      </c>
    </row>
    <row r="209" spans="1:7" x14ac:dyDescent="0.3">
      <c r="A209" s="36">
        <v>44804</v>
      </c>
      <c r="B209" s="9" t="s">
        <v>339</v>
      </c>
      <c r="C209" s="9" t="s">
        <v>288</v>
      </c>
      <c r="D209" s="9" t="s">
        <v>289</v>
      </c>
      <c r="E209" s="9" t="s">
        <v>290</v>
      </c>
      <c r="F209" s="9" t="s">
        <v>291</v>
      </c>
      <c r="G209" s="18">
        <v>107.47499999999999</v>
      </c>
    </row>
    <row r="210" spans="1:7" x14ac:dyDescent="0.3">
      <c r="A210" s="36">
        <v>44804</v>
      </c>
      <c r="B210" s="9" t="s">
        <v>339</v>
      </c>
      <c r="C210" s="9" t="s">
        <v>288</v>
      </c>
      <c r="D210" s="9" t="s">
        <v>289</v>
      </c>
      <c r="E210" s="9" t="s">
        <v>292</v>
      </c>
      <c r="F210" s="9" t="s">
        <v>293</v>
      </c>
      <c r="G210" s="18">
        <v>1186.98</v>
      </c>
    </row>
    <row r="211" spans="1:7" x14ac:dyDescent="0.3">
      <c r="A211" s="36">
        <v>44804</v>
      </c>
      <c r="B211" s="9" t="s">
        <v>339</v>
      </c>
      <c r="C211" s="9" t="s">
        <v>294</v>
      </c>
      <c r="D211" s="9" t="s">
        <v>295</v>
      </c>
      <c r="E211" s="9" t="s">
        <v>296</v>
      </c>
      <c r="F211" s="9" t="s">
        <v>297</v>
      </c>
      <c r="G211" s="18">
        <v>8.5220000000000002</v>
      </c>
    </row>
    <row r="212" spans="1:7" x14ac:dyDescent="0.3">
      <c r="A212" s="36">
        <v>44804</v>
      </c>
      <c r="B212" s="9" t="s">
        <v>339</v>
      </c>
      <c r="C212" s="9" t="s">
        <v>310</v>
      </c>
      <c r="D212" s="9" t="s">
        <v>311</v>
      </c>
      <c r="E212" s="9" t="s">
        <v>312</v>
      </c>
      <c r="F212" s="9" t="s">
        <v>313</v>
      </c>
      <c r="G212" s="18">
        <v>39.225999999999999</v>
      </c>
    </row>
    <row r="213" spans="1:7" x14ac:dyDescent="0.3">
      <c r="A213" s="36">
        <v>44804</v>
      </c>
      <c r="B213" s="9" t="s">
        <v>339</v>
      </c>
      <c r="C213" s="9" t="s">
        <v>320</v>
      </c>
      <c r="D213" s="9" t="s">
        <v>321</v>
      </c>
      <c r="E213" s="9" t="s">
        <v>322</v>
      </c>
      <c r="F213" s="9" t="s">
        <v>323</v>
      </c>
      <c r="G213" s="18">
        <v>221.78100000000001</v>
      </c>
    </row>
    <row r="214" spans="1:7" x14ac:dyDescent="0.3">
      <c r="A214" s="36">
        <v>44804</v>
      </c>
      <c r="B214" s="9" t="s">
        <v>390</v>
      </c>
      <c r="C214" s="9" t="s">
        <v>89</v>
      </c>
      <c r="D214" s="9" t="s">
        <v>90</v>
      </c>
      <c r="E214" s="9" t="s">
        <v>93</v>
      </c>
      <c r="F214" s="9" t="s">
        <v>94</v>
      </c>
      <c r="G214" s="18">
        <v>-7912.1130000000003</v>
      </c>
    </row>
    <row r="215" spans="1:7" x14ac:dyDescent="0.3">
      <c r="A215" s="36">
        <v>44804</v>
      </c>
      <c r="B215" s="9" t="s">
        <v>390</v>
      </c>
      <c r="C215" s="9" t="s">
        <v>89</v>
      </c>
      <c r="D215" s="9" t="s">
        <v>90</v>
      </c>
      <c r="E215" s="9" t="s">
        <v>96</v>
      </c>
      <c r="F215" s="9" t="s">
        <v>97</v>
      </c>
      <c r="G215" s="18">
        <v>1667.7550000000001</v>
      </c>
    </row>
    <row r="216" spans="1:7" x14ac:dyDescent="0.3">
      <c r="A216" s="36">
        <v>44804</v>
      </c>
      <c r="B216" s="9" t="s">
        <v>390</v>
      </c>
      <c r="C216" s="9" t="s">
        <v>89</v>
      </c>
      <c r="D216" s="9" t="s">
        <v>90</v>
      </c>
      <c r="E216" s="9" t="s">
        <v>117</v>
      </c>
      <c r="F216" s="9" t="s">
        <v>118</v>
      </c>
      <c r="G216" s="18">
        <v>9984.616</v>
      </c>
    </row>
    <row r="217" spans="1:7" x14ac:dyDescent="0.3">
      <c r="A217" s="36">
        <v>44804</v>
      </c>
      <c r="B217" s="9" t="s">
        <v>390</v>
      </c>
      <c r="C217" s="9" t="s">
        <v>89</v>
      </c>
      <c r="D217" s="9" t="s">
        <v>90</v>
      </c>
      <c r="E217" s="9" t="s">
        <v>119</v>
      </c>
      <c r="F217" s="9" t="s">
        <v>120</v>
      </c>
      <c r="G217" s="18">
        <v>9972.8819999999996</v>
      </c>
    </row>
    <row r="218" spans="1:7" x14ac:dyDescent="0.3">
      <c r="A218" s="36">
        <v>44804</v>
      </c>
      <c r="B218" s="9" t="s">
        <v>390</v>
      </c>
      <c r="C218" s="9" t="s">
        <v>89</v>
      </c>
      <c r="D218" s="9" t="s">
        <v>90</v>
      </c>
      <c r="E218" s="9" t="s">
        <v>121</v>
      </c>
      <c r="F218" s="9" t="s">
        <v>122</v>
      </c>
      <c r="G218" s="18">
        <v>854.73699999999997</v>
      </c>
    </row>
    <row r="219" spans="1:7" x14ac:dyDescent="0.3">
      <c r="A219" s="36">
        <v>44804</v>
      </c>
      <c r="B219" s="9" t="s">
        <v>390</v>
      </c>
      <c r="C219" s="9" t="s">
        <v>89</v>
      </c>
      <c r="D219" s="9" t="s">
        <v>90</v>
      </c>
      <c r="E219" s="9" t="s">
        <v>123</v>
      </c>
      <c r="F219" s="9" t="s">
        <v>124</v>
      </c>
      <c r="G219" s="18">
        <v>411.72500000000002</v>
      </c>
    </row>
    <row r="220" spans="1:7" x14ac:dyDescent="0.3">
      <c r="A220" s="36">
        <v>44804</v>
      </c>
      <c r="B220" s="9" t="s">
        <v>390</v>
      </c>
      <c r="C220" s="9" t="s">
        <v>89</v>
      </c>
      <c r="D220" s="9" t="s">
        <v>90</v>
      </c>
      <c r="E220" s="9" t="s">
        <v>127</v>
      </c>
      <c r="F220" s="9" t="s">
        <v>128</v>
      </c>
      <c r="G220" s="18">
        <v>6455.5839999999998</v>
      </c>
    </row>
    <row r="221" spans="1:7" x14ac:dyDescent="0.3">
      <c r="A221" s="36">
        <v>44804</v>
      </c>
      <c r="B221" s="9" t="s">
        <v>390</v>
      </c>
      <c r="C221" s="9" t="s">
        <v>89</v>
      </c>
      <c r="D221" s="9" t="s">
        <v>90</v>
      </c>
      <c r="E221" s="9" t="s">
        <v>129</v>
      </c>
      <c r="F221" s="9" t="s">
        <v>130</v>
      </c>
      <c r="G221" s="18">
        <v>7505.6180000000004</v>
      </c>
    </row>
    <row r="222" spans="1:7" x14ac:dyDescent="0.3">
      <c r="A222" s="36">
        <v>44804</v>
      </c>
      <c r="B222" s="9" t="s">
        <v>390</v>
      </c>
      <c r="C222" s="9" t="s">
        <v>89</v>
      </c>
      <c r="D222" s="9" t="s">
        <v>90</v>
      </c>
      <c r="E222" s="9" t="s">
        <v>141</v>
      </c>
      <c r="F222" s="9" t="s">
        <v>142</v>
      </c>
      <c r="G222" s="18">
        <v>1924.4269999999999</v>
      </c>
    </row>
    <row r="223" spans="1:7" x14ac:dyDescent="0.3">
      <c r="A223" s="36">
        <v>44804</v>
      </c>
      <c r="B223" s="9" t="s">
        <v>390</v>
      </c>
      <c r="C223" s="9" t="s">
        <v>147</v>
      </c>
      <c r="D223" s="9" t="s">
        <v>148</v>
      </c>
      <c r="E223" s="9" t="s">
        <v>149</v>
      </c>
      <c r="F223" s="9" t="s">
        <v>150</v>
      </c>
      <c r="G223" s="18">
        <v>-21588.594000000001</v>
      </c>
    </row>
    <row r="224" spans="1:7" x14ac:dyDescent="0.3">
      <c r="A224" s="36">
        <v>44804</v>
      </c>
      <c r="B224" s="9" t="s">
        <v>392</v>
      </c>
      <c r="C224" s="9" t="s">
        <v>89</v>
      </c>
      <c r="D224" s="9" t="s">
        <v>90</v>
      </c>
      <c r="E224" s="9" t="s">
        <v>93</v>
      </c>
      <c r="F224" s="9" t="s">
        <v>94</v>
      </c>
      <c r="G224" s="18">
        <v>268.12299999999999</v>
      </c>
    </row>
    <row r="225" spans="1:7" x14ac:dyDescent="0.3">
      <c r="A225" s="36">
        <v>44804</v>
      </c>
      <c r="B225" s="9" t="s">
        <v>392</v>
      </c>
      <c r="C225" s="9" t="s">
        <v>89</v>
      </c>
      <c r="D225" s="9" t="s">
        <v>90</v>
      </c>
      <c r="E225" s="9" t="s">
        <v>117</v>
      </c>
      <c r="F225" s="9" t="s">
        <v>118</v>
      </c>
      <c r="G225" s="18">
        <v>3632.951</v>
      </c>
    </row>
    <row r="226" spans="1:7" x14ac:dyDescent="0.3">
      <c r="A226" s="36">
        <v>44804</v>
      </c>
      <c r="B226" s="9" t="s">
        <v>392</v>
      </c>
      <c r="C226" s="9" t="s">
        <v>89</v>
      </c>
      <c r="D226" s="9" t="s">
        <v>90</v>
      </c>
      <c r="E226" s="9" t="s">
        <v>119</v>
      </c>
      <c r="F226" s="9" t="s">
        <v>120</v>
      </c>
      <c r="G226" s="18">
        <v>3632.951</v>
      </c>
    </row>
    <row r="227" spans="1:7" x14ac:dyDescent="0.3">
      <c r="A227" s="36">
        <v>44804</v>
      </c>
      <c r="B227" s="9" t="s">
        <v>392</v>
      </c>
      <c r="C227" s="9" t="s">
        <v>143</v>
      </c>
      <c r="D227" s="9" t="s">
        <v>144</v>
      </c>
      <c r="E227" s="9" t="s">
        <v>145</v>
      </c>
      <c r="F227" s="9" t="s">
        <v>146</v>
      </c>
      <c r="G227" s="18">
        <v>122</v>
      </c>
    </row>
    <row r="228" spans="1:7" x14ac:dyDescent="0.3">
      <c r="A228" s="36">
        <v>44804</v>
      </c>
      <c r="B228" s="9" t="s">
        <v>392</v>
      </c>
      <c r="C228" s="9" t="s">
        <v>147</v>
      </c>
      <c r="D228" s="9" t="s">
        <v>148</v>
      </c>
      <c r="E228" s="9" t="s">
        <v>149</v>
      </c>
      <c r="F228" s="9" t="s">
        <v>150</v>
      </c>
      <c r="G228" s="18">
        <v>-5196.2640000000001</v>
      </c>
    </row>
    <row r="229" spans="1:7" x14ac:dyDescent="0.3">
      <c r="A229" s="36">
        <v>44804</v>
      </c>
      <c r="B229" s="9" t="s">
        <v>392</v>
      </c>
      <c r="C229" s="9" t="s">
        <v>151</v>
      </c>
      <c r="D229" s="9" t="s">
        <v>152</v>
      </c>
      <c r="E229" s="9" t="s">
        <v>163</v>
      </c>
      <c r="F229" s="9" t="s">
        <v>164</v>
      </c>
      <c r="G229" s="18">
        <v>53.703000000000003</v>
      </c>
    </row>
    <row r="230" spans="1:7" x14ac:dyDescent="0.3">
      <c r="A230" s="36">
        <v>44804</v>
      </c>
      <c r="B230" s="9" t="s">
        <v>392</v>
      </c>
      <c r="C230" s="9" t="s">
        <v>177</v>
      </c>
      <c r="D230" s="9" t="s">
        <v>178</v>
      </c>
      <c r="E230" s="9" t="s">
        <v>183</v>
      </c>
      <c r="F230" s="9" t="s">
        <v>184</v>
      </c>
      <c r="G230" s="18">
        <v>54.332000000000001</v>
      </c>
    </row>
    <row r="231" spans="1:7" x14ac:dyDescent="0.3">
      <c r="A231" s="36">
        <v>44804</v>
      </c>
      <c r="B231" s="9" t="s">
        <v>392</v>
      </c>
      <c r="C231" s="9" t="s">
        <v>185</v>
      </c>
      <c r="D231" s="9" t="s">
        <v>186</v>
      </c>
      <c r="E231" s="9" t="s">
        <v>211</v>
      </c>
      <c r="F231" s="9" t="s">
        <v>212</v>
      </c>
      <c r="G231" s="18">
        <v>268.33100000000002</v>
      </c>
    </row>
    <row r="232" spans="1:7" x14ac:dyDescent="0.3">
      <c r="A232" s="36">
        <v>44804</v>
      </c>
      <c r="B232" s="9" t="s">
        <v>392</v>
      </c>
      <c r="C232" s="9" t="s">
        <v>221</v>
      </c>
      <c r="D232" s="9" t="s">
        <v>222</v>
      </c>
      <c r="E232" s="9" t="s">
        <v>223</v>
      </c>
      <c r="F232" s="9" t="s">
        <v>224</v>
      </c>
      <c r="G232" s="18">
        <v>261.26299999999998</v>
      </c>
    </row>
    <row r="233" spans="1:7" x14ac:dyDescent="0.3">
      <c r="A233" s="36">
        <v>44804</v>
      </c>
      <c r="B233" s="9" t="s">
        <v>392</v>
      </c>
      <c r="C233" s="9" t="s">
        <v>225</v>
      </c>
      <c r="D233" s="9" t="s">
        <v>226</v>
      </c>
      <c r="E233" s="9" t="s">
        <v>227</v>
      </c>
      <c r="F233" s="9" t="s">
        <v>228</v>
      </c>
      <c r="G233" s="18">
        <v>3.7130000000000001</v>
      </c>
    </row>
    <row r="234" spans="1:7" x14ac:dyDescent="0.3">
      <c r="A234" s="36">
        <v>44804</v>
      </c>
      <c r="B234" s="9" t="s">
        <v>392</v>
      </c>
      <c r="C234" s="9" t="s">
        <v>263</v>
      </c>
      <c r="D234" s="9" t="s">
        <v>264</v>
      </c>
      <c r="E234" s="9" t="s">
        <v>265</v>
      </c>
      <c r="F234" s="9" t="s">
        <v>266</v>
      </c>
      <c r="G234" s="18">
        <v>706.03099999999995</v>
      </c>
    </row>
    <row r="235" spans="1:7" x14ac:dyDescent="0.3">
      <c r="A235" s="36">
        <v>44804</v>
      </c>
      <c r="B235" s="9" t="s">
        <v>392</v>
      </c>
      <c r="C235" s="9" t="s">
        <v>267</v>
      </c>
      <c r="D235" s="9" t="s">
        <v>268</v>
      </c>
      <c r="E235" s="9" t="s">
        <v>269</v>
      </c>
      <c r="F235" s="9" t="s">
        <v>270</v>
      </c>
      <c r="G235" s="18">
        <v>29.25</v>
      </c>
    </row>
    <row r="236" spans="1:7" x14ac:dyDescent="0.3">
      <c r="A236" s="36">
        <v>44804</v>
      </c>
      <c r="B236" s="9" t="s">
        <v>392</v>
      </c>
      <c r="C236" s="9" t="s">
        <v>284</v>
      </c>
      <c r="D236" s="9" t="s">
        <v>285</v>
      </c>
      <c r="E236" s="9" t="s">
        <v>286</v>
      </c>
      <c r="F236" s="9" t="s">
        <v>287</v>
      </c>
      <c r="G236" s="18">
        <v>110</v>
      </c>
    </row>
    <row r="237" spans="1:7" x14ac:dyDescent="0.3">
      <c r="A237" s="36">
        <v>44804</v>
      </c>
      <c r="B237" s="9" t="s">
        <v>392</v>
      </c>
      <c r="C237" s="9" t="s">
        <v>288</v>
      </c>
      <c r="D237" s="9" t="s">
        <v>289</v>
      </c>
      <c r="E237" s="9" t="s">
        <v>292</v>
      </c>
      <c r="F237" s="9" t="s">
        <v>293</v>
      </c>
      <c r="G237" s="18">
        <v>5890.2470000000003</v>
      </c>
    </row>
    <row r="238" spans="1:7" x14ac:dyDescent="0.3">
      <c r="A238" s="36">
        <v>44804</v>
      </c>
      <c r="B238" s="9" t="s">
        <v>396</v>
      </c>
      <c r="C238" s="9" t="s">
        <v>65</v>
      </c>
      <c r="D238" s="9" t="s">
        <v>66</v>
      </c>
      <c r="E238" s="9" t="s">
        <v>397</v>
      </c>
      <c r="F238" s="9" t="s">
        <v>97</v>
      </c>
      <c r="G238" s="18">
        <v>9.8290000000000006</v>
      </c>
    </row>
    <row r="239" spans="1:7" x14ac:dyDescent="0.3">
      <c r="A239" s="36">
        <v>44804</v>
      </c>
      <c r="B239" s="9" t="s">
        <v>396</v>
      </c>
      <c r="C239" s="9" t="s">
        <v>65</v>
      </c>
      <c r="D239" s="9" t="s">
        <v>66</v>
      </c>
      <c r="E239" s="9" t="s">
        <v>70</v>
      </c>
      <c r="F239" s="9" t="s">
        <v>71</v>
      </c>
      <c r="G239" s="18">
        <v>9.8290000000000006</v>
      </c>
    </row>
    <row r="240" spans="1:7" x14ac:dyDescent="0.3">
      <c r="A240" s="36">
        <v>44804</v>
      </c>
      <c r="B240" s="9" t="s">
        <v>396</v>
      </c>
      <c r="C240" s="9" t="s">
        <v>89</v>
      </c>
      <c r="D240" s="9" t="s">
        <v>90</v>
      </c>
      <c r="E240" s="9" t="s">
        <v>93</v>
      </c>
      <c r="F240" s="9" t="s">
        <v>94</v>
      </c>
      <c r="G240" s="18">
        <v>8.2539999999999996</v>
      </c>
    </row>
    <row r="241" spans="1:7" x14ac:dyDescent="0.3">
      <c r="A241" s="36">
        <v>44804</v>
      </c>
      <c r="B241" s="9" t="s">
        <v>396</v>
      </c>
      <c r="C241" s="9" t="s">
        <v>147</v>
      </c>
      <c r="D241" s="9" t="s">
        <v>148</v>
      </c>
      <c r="E241" s="9" t="s">
        <v>149</v>
      </c>
      <c r="F241" s="9" t="s">
        <v>150</v>
      </c>
      <c r="G241" s="18">
        <v>23411.645</v>
      </c>
    </row>
    <row r="242" spans="1:7" x14ac:dyDescent="0.3">
      <c r="A242" s="36">
        <v>44804</v>
      </c>
      <c r="B242" s="9" t="s">
        <v>396</v>
      </c>
      <c r="C242" s="9" t="s">
        <v>151</v>
      </c>
      <c r="D242" s="9" t="s">
        <v>152</v>
      </c>
      <c r="E242" s="9" t="s">
        <v>163</v>
      </c>
      <c r="F242" s="9" t="s">
        <v>164</v>
      </c>
      <c r="G242" s="18">
        <v>11.601000000000001</v>
      </c>
    </row>
    <row r="243" spans="1:7" x14ac:dyDescent="0.3">
      <c r="A243" s="36">
        <v>44804</v>
      </c>
      <c r="B243" s="9" t="s">
        <v>396</v>
      </c>
      <c r="C243" s="9" t="s">
        <v>185</v>
      </c>
      <c r="D243" s="9" t="s">
        <v>186</v>
      </c>
      <c r="E243" s="9" t="s">
        <v>211</v>
      </c>
      <c r="F243" s="9" t="s">
        <v>212</v>
      </c>
      <c r="G243" s="18">
        <v>99.108999999999995</v>
      </c>
    </row>
    <row r="244" spans="1:7" x14ac:dyDescent="0.3">
      <c r="A244" s="36">
        <v>44804</v>
      </c>
      <c r="B244" s="9" t="s">
        <v>396</v>
      </c>
      <c r="C244" s="9" t="s">
        <v>213</v>
      </c>
      <c r="D244" s="9" t="s">
        <v>214</v>
      </c>
      <c r="E244" s="9" t="s">
        <v>215</v>
      </c>
      <c r="F244" s="9" t="s">
        <v>216</v>
      </c>
      <c r="G244" s="18">
        <v>6.49</v>
      </c>
    </row>
    <row r="245" spans="1:7" x14ac:dyDescent="0.3">
      <c r="A245" s="36">
        <v>44804</v>
      </c>
      <c r="B245" s="9" t="s">
        <v>396</v>
      </c>
      <c r="C245" s="9" t="s">
        <v>217</v>
      </c>
      <c r="D245" s="9" t="s">
        <v>218</v>
      </c>
      <c r="E245" s="9" t="s">
        <v>219</v>
      </c>
      <c r="F245" s="9" t="s">
        <v>220</v>
      </c>
      <c r="G245" s="18">
        <v>4.6619999999999999</v>
      </c>
    </row>
    <row r="246" spans="1:7" x14ac:dyDescent="0.3">
      <c r="A246" s="36">
        <v>44804</v>
      </c>
      <c r="B246" s="9" t="s">
        <v>396</v>
      </c>
      <c r="C246" s="9" t="s">
        <v>225</v>
      </c>
      <c r="D246" s="9" t="s">
        <v>226</v>
      </c>
      <c r="E246" s="9" t="s">
        <v>227</v>
      </c>
      <c r="F246" s="9" t="s">
        <v>228</v>
      </c>
      <c r="G246" s="18">
        <v>2012.8030000000001</v>
      </c>
    </row>
    <row r="247" spans="1:7" x14ac:dyDescent="0.3">
      <c r="A247" s="36">
        <v>44804</v>
      </c>
      <c r="B247" s="9" t="s">
        <v>396</v>
      </c>
      <c r="C247" s="9" t="s">
        <v>263</v>
      </c>
      <c r="D247" s="9" t="s">
        <v>264</v>
      </c>
      <c r="E247" s="9" t="s">
        <v>265</v>
      </c>
      <c r="F247" s="9" t="s">
        <v>266</v>
      </c>
      <c r="G247" s="18">
        <v>93.539000000000001</v>
      </c>
    </row>
    <row r="248" spans="1:7" x14ac:dyDescent="0.3">
      <c r="A248" s="36">
        <v>44804</v>
      </c>
      <c r="B248" s="9" t="s">
        <v>396</v>
      </c>
      <c r="C248" s="9" t="s">
        <v>284</v>
      </c>
      <c r="D248" s="9" t="s">
        <v>285</v>
      </c>
      <c r="E248" s="9" t="s">
        <v>286</v>
      </c>
      <c r="F248" s="9" t="s">
        <v>287</v>
      </c>
      <c r="G248" s="18">
        <v>30.963999999999999</v>
      </c>
    </row>
    <row r="249" spans="1:7" x14ac:dyDescent="0.3">
      <c r="A249" s="36">
        <v>44804</v>
      </c>
      <c r="B249" s="9" t="s">
        <v>396</v>
      </c>
      <c r="C249" s="9" t="s">
        <v>294</v>
      </c>
      <c r="D249" s="9" t="s">
        <v>295</v>
      </c>
      <c r="E249" s="9" t="s">
        <v>296</v>
      </c>
      <c r="F249" s="9" t="s">
        <v>297</v>
      </c>
      <c r="G249" s="18">
        <v>4099.9970000000003</v>
      </c>
    </row>
    <row r="250" spans="1:7" x14ac:dyDescent="0.3">
      <c r="A250" s="36">
        <v>44804</v>
      </c>
      <c r="B250" s="9" t="s">
        <v>396</v>
      </c>
      <c r="C250" s="9" t="s">
        <v>306</v>
      </c>
      <c r="D250" s="9" t="s">
        <v>307</v>
      </c>
      <c r="E250" s="9" t="s">
        <v>308</v>
      </c>
      <c r="F250" s="9" t="s">
        <v>309</v>
      </c>
      <c r="G250" s="18">
        <v>186.32599999999999</v>
      </c>
    </row>
    <row r="251" spans="1:7" x14ac:dyDescent="0.3">
      <c r="A251" s="36">
        <v>44804</v>
      </c>
      <c r="B251" s="9" t="s">
        <v>396</v>
      </c>
      <c r="C251" s="9" t="s">
        <v>310</v>
      </c>
      <c r="D251" s="9" t="s">
        <v>311</v>
      </c>
      <c r="E251" s="9" t="s">
        <v>312</v>
      </c>
      <c r="F251" s="9" t="s">
        <v>313</v>
      </c>
      <c r="G251" s="18">
        <v>15.308999999999999</v>
      </c>
    </row>
    <row r="252" spans="1:7" x14ac:dyDescent="0.3">
      <c r="A252" s="36">
        <v>44804</v>
      </c>
      <c r="B252" s="9" t="s">
        <v>396</v>
      </c>
      <c r="C252" s="9" t="s">
        <v>320</v>
      </c>
      <c r="D252" s="9" t="s">
        <v>321</v>
      </c>
      <c r="E252" s="9" t="s">
        <v>322</v>
      </c>
      <c r="F252" s="9" t="s">
        <v>323</v>
      </c>
      <c r="G252" s="18">
        <v>8.9909999999999997</v>
      </c>
    </row>
    <row r="253" spans="1:7" x14ac:dyDescent="0.3">
      <c r="A253" s="36">
        <v>44804</v>
      </c>
      <c r="B253" s="9" t="s">
        <v>396</v>
      </c>
      <c r="C253" s="9" t="s">
        <v>328</v>
      </c>
      <c r="D253" s="9" t="s">
        <v>329</v>
      </c>
      <c r="E253" s="9" t="s">
        <v>330</v>
      </c>
      <c r="F253" s="9" t="s">
        <v>331</v>
      </c>
      <c r="G253" s="18">
        <v>23.835000000000001</v>
      </c>
    </row>
    <row r="254" spans="1:7" x14ac:dyDescent="0.3">
      <c r="A254" s="36">
        <v>44804</v>
      </c>
      <c r="B254" s="9" t="s">
        <v>399</v>
      </c>
      <c r="C254" s="9" t="s">
        <v>65</v>
      </c>
      <c r="D254" s="9" t="s">
        <v>66</v>
      </c>
      <c r="E254" s="9" t="s">
        <v>342</v>
      </c>
      <c r="F254" s="9" t="s">
        <v>343</v>
      </c>
      <c r="G254" s="18">
        <v>6329.1909999999998</v>
      </c>
    </row>
    <row r="255" spans="1:7" x14ac:dyDescent="0.3">
      <c r="A255" s="36">
        <v>44804</v>
      </c>
      <c r="B255" s="9" t="s">
        <v>399</v>
      </c>
      <c r="C255" s="9" t="s">
        <v>65</v>
      </c>
      <c r="D255" s="9" t="s">
        <v>66</v>
      </c>
      <c r="E255" s="9" t="s">
        <v>84</v>
      </c>
      <c r="F255" s="9" t="s">
        <v>85</v>
      </c>
      <c r="G255" s="18">
        <v>9501.26</v>
      </c>
    </row>
    <row r="256" spans="1:7" x14ac:dyDescent="0.3">
      <c r="A256" s="36">
        <v>44804</v>
      </c>
      <c r="B256" s="9" t="s">
        <v>399</v>
      </c>
      <c r="C256" s="9" t="s">
        <v>65</v>
      </c>
      <c r="D256" s="9" t="s">
        <v>66</v>
      </c>
      <c r="E256" s="9" t="s">
        <v>400</v>
      </c>
      <c r="F256" s="9" t="s">
        <v>401</v>
      </c>
      <c r="G256" s="18">
        <v>672.82799999999997</v>
      </c>
    </row>
    <row r="257" spans="1:7" x14ac:dyDescent="0.3">
      <c r="A257" s="36">
        <v>44804</v>
      </c>
      <c r="B257" s="9" t="s">
        <v>399</v>
      </c>
      <c r="C257" s="9" t="s">
        <v>89</v>
      </c>
      <c r="D257" s="9" t="s">
        <v>90</v>
      </c>
      <c r="E257" s="9" t="s">
        <v>93</v>
      </c>
      <c r="F257" s="9" t="s">
        <v>94</v>
      </c>
      <c r="G257" s="18">
        <v>17448.874</v>
      </c>
    </row>
    <row r="258" spans="1:7" x14ac:dyDescent="0.3">
      <c r="A258" s="36">
        <v>44804</v>
      </c>
      <c r="B258" s="9" t="s">
        <v>399</v>
      </c>
      <c r="C258" s="9" t="s">
        <v>89</v>
      </c>
      <c r="D258" s="9" t="s">
        <v>90</v>
      </c>
      <c r="E258" s="9" t="s">
        <v>117</v>
      </c>
      <c r="F258" s="9" t="s">
        <v>118</v>
      </c>
      <c r="G258" s="18">
        <v>448.84199999999998</v>
      </c>
    </row>
    <row r="259" spans="1:7" x14ac:dyDescent="0.3">
      <c r="A259" s="36">
        <v>44804</v>
      </c>
      <c r="B259" s="9" t="s">
        <v>399</v>
      </c>
      <c r="C259" s="9" t="s">
        <v>89</v>
      </c>
      <c r="D259" s="9" t="s">
        <v>90</v>
      </c>
      <c r="E259" s="9" t="s">
        <v>119</v>
      </c>
      <c r="F259" s="9" t="s">
        <v>120</v>
      </c>
      <c r="G259" s="18">
        <v>448.84199999999998</v>
      </c>
    </row>
    <row r="260" spans="1:7" x14ac:dyDescent="0.3">
      <c r="A260" s="36">
        <v>44804</v>
      </c>
      <c r="B260" s="9" t="s">
        <v>399</v>
      </c>
      <c r="C260" s="9" t="s">
        <v>89</v>
      </c>
      <c r="D260" s="9" t="s">
        <v>90</v>
      </c>
      <c r="E260" s="9" t="s">
        <v>121</v>
      </c>
      <c r="F260" s="9" t="s">
        <v>122</v>
      </c>
      <c r="G260" s="18">
        <v>67.397000000000006</v>
      </c>
    </row>
    <row r="261" spans="1:7" x14ac:dyDescent="0.3">
      <c r="A261" s="36">
        <v>44804</v>
      </c>
      <c r="B261" s="9" t="s">
        <v>399</v>
      </c>
      <c r="C261" s="9" t="s">
        <v>89</v>
      </c>
      <c r="D261" s="9" t="s">
        <v>90</v>
      </c>
      <c r="E261" s="9" t="s">
        <v>123</v>
      </c>
      <c r="F261" s="9" t="s">
        <v>124</v>
      </c>
      <c r="G261" s="18">
        <v>1.5660000000000001</v>
      </c>
    </row>
    <row r="262" spans="1:7" x14ac:dyDescent="0.3">
      <c r="A262" s="36">
        <v>44804</v>
      </c>
      <c r="B262" s="9" t="s">
        <v>399</v>
      </c>
      <c r="C262" s="9" t="s">
        <v>89</v>
      </c>
      <c r="D262" s="9" t="s">
        <v>90</v>
      </c>
      <c r="E262" s="9" t="s">
        <v>127</v>
      </c>
      <c r="F262" s="9" t="s">
        <v>128</v>
      </c>
      <c r="G262" s="18">
        <v>79.075999999999993</v>
      </c>
    </row>
    <row r="263" spans="1:7" x14ac:dyDescent="0.3">
      <c r="A263" s="36">
        <v>44804</v>
      </c>
      <c r="B263" s="9" t="s">
        <v>399</v>
      </c>
      <c r="C263" s="9" t="s">
        <v>89</v>
      </c>
      <c r="D263" s="9" t="s">
        <v>90</v>
      </c>
      <c r="E263" s="9" t="s">
        <v>131</v>
      </c>
      <c r="F263" s="9" t="s">
        <v>132</v>
      </c>
      <c r="G263" s="18">
        <v>9233.4680000000008</v>
      </c>
    </row>
    <row r="264" spans="1:7" x14ac:dyDescent="0.3">
      <c r="A264" s="36">
        <v>44804</v>
      </c>
      <c r="B264" s="9" t="s">
        <v>399</v>
      </c>
      <c r="C264" s="9" t="s">
        <v>89</v>
      </c>
      <c r="D264" s="9" t="s">
        <v>90</v>
      </c>
      <c r="E264" s="9" t="s">
        <v>135</v>
      </c>
      <c r="F264" s="9" t="s">
        <v>136</v>
      </c>
      <c r="G264" s="18">
        <v>1446.2560000000001</v>
      </c>
    </row>
    <row r="265" spans="1:7" x14ac:dyDescent="0.3">
      <c r="A265" s="36">
        <v>44804</v>
      </c>
      <c r="B265" s="9" t="s">
        <v>399</v>
      </c>
      <c r="C265" s="9" t="s">
        <v>147</v>
      </c>
      <c r="D265" s="9" t="s">
        <v>148</v>
      </c>
      <c r="E265" s="9" t="s">
        <v>149</v>
      </c>
      <c r="F265" s="9" t="s">
        <v>150</v>
      </c>
      <c r="G265" s="18">
        <v>50254.557000000001</v>
      </c>
    </row>
    <row r="266" spans="1:7" x14ac:dyDescent="0.3">
      <c r="A266" s="36">
        <v>44804</v>
      </c>
      <c r="B266" s="9" t="s">
        <v>399</v>
      </c>
      <c r="C266" s="9" t="s">
        <v>151</v>
      </c>
      <c r="D266" s="9" t="s">
        <v>152</v>
      </c>
      <c r="E266" s="9" t="s">
        <v>155</v>
      </c>
      <c r="F266" s="9" t="s">
        <v>156</v>
      </c>
      <c r="G266" s="18">
        <v>2166.8229999999999</v>
      </c>
    </row>
    <row r="267" spans="1:7" x14ac:dyDescent="0.3">
      <c r="A267" s="36">
        <v>44804</v>
      </c>
      <c r="B267" s="9" t="s">
        <v>399</v>
      </c>
      <c r="C267" s="9" t="s">
        <v>151</v>
      </c>
      <c r="D267" s="9" t="s">
        <v>152</v>
      </c>
      <c r="E267" s="9" t="s">
        <v>163</v>
      </c>
      <c r="F267" s="9" t="s">
        <v>164</v>
      </c>
      <c r="G267" s="18">
        <v>30147.401999999998</v>
      </c>
    </row>
    <row r="268" spans="1:7" x14ac:dyDescent="0.3">
      <c r="A268" s="36">
        <v>44804</v>
      </c>
      <c r="B268" s="9" t="s">
        <v>399</v>
      </c>
      <c r="C268" s="9" t="s">
        <v>151</v>
      </c>
      <c r="D268" s="9" t="s">
        <v>152</v>
      </c>
      <c r="E268" s="9" t="s">
        <v>167</v>
      </c>
      <c r="F268" s="9" t="s">
        <v>168</v>
      </c>
      <c r="G268" s="18">
        <v>37839.144999999997</v>
      </c>
    </row>
    <row r="269" spans="1:7" x14ac:dyDescent="0.3">
      <c r="A269" s="36">
        <v>44804</v>
      </c>
      <c r="B269" s="9" t="s">
        <v>399</v>
      </c>
      <c r="C269" s="9" t="s">
        <v>151</v>
      </c>
      <c r="D269" s="9" t="s">
        <v>152</v>
      </c>
      <c r="E269" s="9" t="s">
        <v>367</v>
      </c>
      <c r="F269" s="9" t="s">
        <v>368</v>
      </c>
      <c r="G269" s="18">
        <v>80505.366999999998</v>
      </c>
    </row>
    <row r="270" spans="1:7" x14ac:dyDescent="0.3">
      <c r="A270" s="36">
        <v>44804</v>
      </c>
      <c r="B270" s="9" t="s">
        <v>399</v>
      </c>
      <c r="C270" s="9" t="s">
        <v>151</v>
      </c>
      <c r="D270" s="9" t="s">
        <v>152</v>
      </c>
      <c r="E270" s="9" t="s">
        <v>169</v>
      </c>
      <c r="F270" s="9" t="s">
        <v>170</v>
      </c>
      <c r="G270" s="18">
        <v>16643.917000000001</v>
      </c>
    </row>
    <row r="271" spans="1:7" x14ac:dyDescent="0.3">
      <c r="A271" s="36">
        <v>44804</v>
      </c>
      <c r="B271" s="9" t="s">
        <v>399</v>
      </c>
      <c r="C271" s="9" t="s">
        <v>177</v>
      </c>
      <c r="D271" s="9" t="s">
        <v>178</v>
      </c>
      <c r="E271" s="9" t="s">
        <v>179</v>
      </c>
      <c r="F271" s="9" t="s">
        <v>180</v>
      </c>
      <c r="G271" s="18">
        <v>30666.546999999999</v>
      </c>
    </row>
    <row r="272" spans="1:7" x14ac:dyDescent="0.3">
      <c r="A272" s="36">
        <v>44804</v>
      </c>
      <c r="B272" s="9" t="s">
        <v>399</v>
      </c>
      <c r="C272" s="9" t="s">
        <v>177</v>
      </c>
      <c r="D272" s="9" t="s">
        <v>178</v>
      </c>
      <c r="E272" s="9" t="s">
        <v>181</v>
      </c>
      <c r="F272" s="9" t="s">
        <v>49</v>
      </c>
      <c r="G272" s="18">
        <v>56037.593000000001</v>
      </c>
    </row>
    <row r="273" spans="1:7" x14ac:dyDescent="0.3">
      <c r="A273" s="36">
        <v>44804</v>
      </c>
      <c r="B273" s="9" t="s">
        <v>399</v>
      </c>
      <c r="C273" s="9" t="s">
        <v>177</v>
      </c>
      <c r="D273" s="9" t="s">
        <v>178</v>
      </c>
      <c r="E273" s="9" t="s">
        <v>182</v>
      </c>
      <c r="F273" s="9" t="s">
        <v>50</v>
      </c>
      <c r="G273" s="18">
        <v>12992.003000000001</v>
      </c>
    </row>
    <row r="274" spans="1:7" x14ac:dyDescent="0.3">
      <c r="A274" s="36">
        <v>44804</v>
      </c>
      <c r="B274" s="9" t="s">
        <v>399</v>
      </c>
      <c r="C274" s="9" t="s">
        <v>177</v>
      </c>
      <c r="D274" s="9" t="s">
        <v>178</v>
      </c>
      <c r="E274" s="9" t="s">
        <v>183</v>
      </c>
      <c r="F274" s="9" t="s">
        <v>184</v>
      </c>
      <c r="G274" s="18">
        <v>7516.4489999999996</v>
      </c>
    </row>
    <row r="275" spans="1:7" x14ac:dyDescent="0.3">
      <c r="A275" s="36">
        <v>44804</v>
      </c>
      <c r="B275" s="9" t="s">
        <v>399</v>
      </c>
      <c r="C275" s="9" t="s">
        <v>185</v>
      </c>
      <c r="D275" s="9" t="s">
        <v>186</v>
      </c>
      <c r="E275" s="9" t="s">
        <v>187</v>
      </c>
      <c r="F275" s="9" t="s">
        <v>188</v>
      </c>
      <c r="G275" s="18">
        <v>505.97300000000001</v>
      </c>
    </row>
    <row r="276" spans="1:7" x14ac:dyDescent="0.3">
      <c r="A276" s="36">
        <v>44804</v>
      </c>
      <c r="B276" s="9" t="s">
        <v>399</v>
      </c>
      <c r="C276" s="9" t="s">
        <v>185</v>
      </c>
      <c r="D276" s="9" t="s">
        <v>186</v>
      </c>
      <c r="E276" s="9" t="s">
        <v>402</v>
      </c>
      <c r="F276" s="9" t="s">
        <v>403</v>
      </c>
      <c r="G276" s="18">
        <v>505.97300000000001</v>
      </c>
    </row>
    <row r="277" spans="1:7" x14ac:dyDescent="0.3">
      <c r="A277" s="36">
        <v>44804</v>
      </c>
      <c r="B277" s="9" t="s">
        <v>399</v>
      </c>
      <c r="C277" s="9" t="s">
        <v>185</v>
      </c>
      <c r="D277" s="9" t="s">
        <v>186</v>
      </c>
      <c r="E277" s="9" t="s">
        <v>189</v>
      </c>
      <c r="F277" s="9" t="s">
        <v>190</v>
      </c>
      <c r="G277" s="18">
        <v>3790.3670000000002</v>
      </c>
    </row>
    <row r="278" spans="1:7" x14ac:dyDescent="0.3">
      <c r="A278" s="36">
        <v>44804</v>
      </c>
      <c r="B278" s="9" t="s">
        <v>399</v>
      </c>
      <c r="C278" s="9" t="s">
        <v>185</v>
      </c>
      <c r="D278" s="9" t="s">
        <v>186</v>
      </c>
      <c r="E278" s="9" t="s">
        <v>379</v>
      </c>
      <c r="F278" s="9" t="s">
        <v>380</v>
      </c>
      <c r="G278" s="18">
        <v>1141.635</v>
      </c>
    </row>
    <row r="279" spans="1:7" x14ac:dyDescent="0.3">
      <c r="A279" s="36">
        <v>44804</v>
      </c>
      <c r="B279" s="9" t="s">
        <v>399</v>
      </c>
      <c r="C279" s="9" t="s">
        <v>185</v>
      </c>
      <c r="D279" s="9" t="s">
        <v>186</v>
      </c>
      <c r="E279" s="9" t="s">
        <v>205</v>
      </c>
      <c r="F279" s="9" t="s">
        <v>206</v>
      </c>
      <c r="G279" s="18">
        <v>3785.087</v>
      </c>
    </row>
    <row r="280" spans="1:7" x14ac:dyDescent="0.3">
      <c r="A280" s="36">
        <v>44804</v>
      </c>
      <c r="B280" s="9" t="s">
        <v>399</v>
      </c>
      <c r="C280" s="9" t="s">
        <v>185</v>
      </c>
      <c r="D280" s="9" t="s">
        <v>186</v>
      </c>
      <c r="E280" s="9" t="s">
        <v>383</v>
      </c>
      <c r="F280" s="9" t="s">
        <v>384</v>
      </c>
      <c r="G280" s="18">
        <v>15.134</v>
      </c>
    </row>
    <row r="281" spans="1:7" x14ac:dyDescent="0.3">
      <c r="A281" s="36">
        <v>44804</v>
      </c>
      <c r="B281" s="9" t="s">
        <v>399</v>
      </c>
      <c r="C281" s="9" t="s">
        <v>185</v>
      </c>
      <c r="D281" s="9" t="s">
        <v>186</v>
      </c>
      <c r="E281" s="9" t="s">
        <v>209</v>
      </c>
      <c r="F281" s="9" t="s">
        <v>210</v>
      </c>
      <c r="G281" s="18">
        <v>694.87300000000005</v>
      </c>
    </row>
    <row r="282" spans="1:7" x14ac:dyDescent="0.3">
      <c r="A282" s="36">
        <v>44804</v>
      </c>
      <c r="B282" s="9" t="s">
        <v>399</v>
      </c>
      <c r="C282" s="9" t="s">
        <v>185</v>
      </c>
      <c r="D282" s="9" t="s">
        <v>186</v>
      </c>
      <c r="E282" s="9" t="s">
        <v>211</v>
      </c>
      <c r="F282" s="9" t="s">
        <v>212</v>
      </c>
      <c r="G282" s="18">
        <v>1165.2159999999999</v>
      </c>
    </row>
    <row r="283" spans="1:7" x14ac:dyDescent="0.3">
      <c r="A283" s="36">
        <v>44804</v>
      </c>
      <c r="B283" s="9" t="s">
        <v>399</v>
      </c>
      <c r="C283" s="9" t="s">
        <v>185</v>
      </c>
      <c r="D283" s="9" t="s">
        <v>186</v>
      </c>
      <c r="E283" s="9" t="s">
        <v>404</v>
      </c>
      <c r="F283" s="9" t="s">
        <v>405</v>
      </c>
      <c r="G283" s="18">
        <v>1854.7159999999999</v>
      </c>
    </row>
    <row r="284" spans="1:7" x14ac:dyDescent="0.3">
      <c r="A284" s="36">
        <v>44804</v>
      </c>
      <c r="B284" s="9" t="s">
        <v>399</v>
      </c>
      <c r="C284" s="9" t="s">
        <v>213</v>
      </c>
      <c r="D284" s="9" t="s">
        <v>214</v>
      </c>
      <c r="E284" s="9" t="s">
        <v>215</v>
      </c>
      <c r="F284" s="9" t="s">
        <v>216</v>
      </c>
      <c r="G284" s="18">
        <v>803.46199999999999</v>
      </c>
    </row>
    <row r="285" spans="1:7" x14ac:dyDescent="0.3">
      <c r="A285" s="36">
        <v>44804</v>
      </c>
      <c r="B285" s="9" t="s">
        <v>399</v>
      </c>
      <c r="C285" s="9" t="s">
        <v>217</v>
      </c>
      <c r="D285" s="9" t="s">
        <v>218</v>
      </c>
      <c r="E285" s="9" t="s">
        <v>219</v>
      </c>
      <c r="F285" s="9" t="s">
        <v>220</v>
      </c>
      <c r="G285" s="18">
        <v>3416.5520000000001</v>
      </c>
    </row>
    <row r="286" spans="1:7" x14ac:dyDescent="0.3">
      <c r="A286" s="36">
        <v>44804</v>
      </c>
      <c r="B286" s="9" t="s">
        <v>399</v>
      </c>
      <c r="C286" s="9" t="s">
        <v>221</v>
      </c>
      <c r="D286" s="9" t="s">
        <v>222</v>
      </c>
      <c r="E286" s="9" t="s">
        <v>223</v>
      </c>
      <c r="F286" s="9" t="s">
        <v>224</v>
      </c>
      <c r="G286" s="18">
        <v>40592.167999999998</v>
      </c>
    </row>
    <row r="287" spans="1:7" x14ac:dyDescent="0.3">
      <c r="A287" s="36">
        <v>44804</v>
      </c>
      <c r="B287" s="9" t="s">
        <v>399</v>
      </c>
      <c r="C287" s="9" t="s">
        <v>225</v>
      </c>
      <c r="D287" s="9" t="s">
        <v>226</v>
      </c>
      <c r="E287" s="9" t="s">
        <v>227</v>
      </c>
      <c r="F287" s="9" t="s">
        <v>228</v>
      </c>
      <c r="G287" s="18">
        <v>26.164999999999999</v>
      </c>
    </row>
    <row r="288" spans="1:7" x14ac:dyDescent="0.3">
      <c r="A288" s="36">
        <v>44804</v>
      </c>
      <c r="B288" s="9" t="s">
        <v>399</v>
      </c>
      <c r="C288" s="9" t="s">
        <v>229</v>
      </c>
      <c r="D288" s="9" t="s">
        <v>230</v>
      </c>
      <c r="E288" s="9" t="s">
        <v>253</v>
      </c>
      <c r="F288" s="9" t="s">
        <v>254</v>
      </c>
      <c r="G288" s="18">
        <v>1522.912</v>
      </c>
    </row>
    <row r="289" spans="1:7" x14ac:dyDescent="0.3">
      <c r="A289" s="36">
        <v>44804</v>
      </c>
      <c r="B289" s="9" t="s">
        <v>399</v>
      </c>
      <c r="C289" s="9" t="s">
        <v>229</v>
      </c>
      <c r="D289" s="9" t="s">
        <v>230</v>
      </c>
      <c r="E289" s="9" t="s">
        <v>255</v>
      </c>
      <c r="F289" s="9" t="s">
        <v>256</v>
      </c>
      <c r="G289" s="18">
        <v>1522.912</v>
      </c>
    </row>
    <row r="290" spans="1:7" x14ac:dyDescent="0.3">
      <c r="A290" s="36">
        <v>44804</v>
      </c>
      <c r="B290" s="9" t="s">
        <v>399</v>
      </c>
      <c r="C290" s="9" t="s">
        <v>263</v>
      </c>
      <c r="D290" s="9" t="s">
        <v>264</v>
      </c>
      <c r="E290" s="9" t="s">
        <v>265</v>
      </c>
      <c r="F290" s="9" t="s">
        <v>266</v>
      </c>
      <c r="G290" s="18">
        <v>13203.661</v>
      </c>
    </row>
    <row r="291" spans="1:7" x14ac:dyDescent="0.3">
      <c r="A291" s="36">
        <v>44804</v>
      </c>
      <c r="B291" s="9" t="s">
        <v>399</v>
      </c>
      <c r="C291" s="9" t="s">
        <v>267</v>
      </c>
      <c r="D291" s="9" t="s">
        <v>268</v>
      </c>
      <c r="E291" s="9" t="s">
        <v>269</v>
      </c>
      <c r="F291" s="9" t="s">
        <v>270</v>
      </c>
      <c r="G291" s="18">
        <v>104.648</v>
      </c>
    </row>
    <row r="292" spans="1:7" x14ac:dyDescent="0.3">
      <c r="A292" s="36">
        <v>44804</v>
      </c>
      <c r="B292" s="9" t="s">
        <v>399</v>
      </c>
      <c r="C292" s="9" t="s">
        <v>288</v>
      </c>
      <c r="D292" s="9" t="s">
        <v>289</v>
      </c>
      <c r="E292" s="9" t="s">
        <v>290</v>
      </c>
      <c r="F292" s="9" t="s">
        <v>291</v>
      </c>
      <c r="G292" s="18">
        <v>1815.7760000000001</v>
      </c>
    </row>
    <row r="293" spans="1:7" x14ac:dyDescent="0.3">
      <c r="A293" s="36">
        <v>44804</v>
      </c>
      <c r="B293" s="9" t="s">
        <v>399</v>
      </c>
      <c r="C293" s="9" t="s">
        <v>288</v>
      </c>
      <c r="D293" s="9" t="s">
        <v>289</v>
      </c>
      <c r="E293" s="9" t="s">
        <v>292</v>
      </c>
      <c r="F293" s="9" t="s">
        <v>293</v>
      </c>
      <c r="G293" s="18">
        <v>833.57799999999997</v>
      </c>
    </row>
    <row r="294" spans="1:7" x14ac:dyDescent="0.3">
      <c r="A294" s="36">
        <v>44804</v>
      </c>
      <c r="B294" s="9" t="s">
        <v>399</v>
      </c>
      <c r="C294" s="9" t="s">
        <v>294</v>
      </c>
      <c r="D294" s="9" t="s">
        <v>295</v>
      </c>
      <c r="E294" s="9" t="s">
        <v>296</v>
      </c>
      <c r="F294" s="9" t="s">
        <v>297</v>
      </c>
      <c r="G294" s="18">
        <v>1894.9870000000001</v>
      </c>
    </row>
    <row r="295" spans="1:7" x14ac:dyDescent="0.3">
      <c r="A295" s="36">
        <v>44804</v>
      </c>
      <c r="B295" s="9" t="s">
        <v>399</v>
      </c>
      <c r="C295" s="9" t="s">
        <v>320</v>
      </c>
      <c r="D295" s="9" t="s">
        <v>321</v>
      </c>
      <c r="E295" s="9" t="s">
        <v>322</v>
      </c>
      <c r="F295" s="9" t="s">
        <v>323</v>
      </c>
      <c r="G295" s="18">
        <v>11.938000000000001</v>
      </c>
    </row>
    <row r="296" spans="1:7" x14ac:dyDescent="0.3">
      <c r="A296" s="36">
        <v>44804</v>
      </c>
      <c r="B296" s="9" t="s">
        <v>407</v>
      </c>
      <c r="C296" s="9" t="s">
        <v>147</v>
      </c>
      <c r="D296" s="9" t="s">
        <v>148</v>
      </c>
      <c r="E296" s="9" t="s">
        <v>149</v>
      </c>
      <c r="F296" s="9" t="s">
        <v>150</v>
      </c>
      <c r="G296" s="18">
        <v>67660.888000000006</v>
      </c>
    </row>
    <row r="297" spans="1:7" x14ac:dyDescent="0.3">
      <c r="A297" s="36">
        <v>44804</v>
      </c>
      <c r="B297" s="9" t="s">
        <v>411</v>
      </c>
      <c r="C297" s="9" t="s">
        <v>147</v>
      </c>
      <c r="D297" s="9" t="s">
        <v>148</v>
      </c>
      <c r="E297" s="9" t="s">
        <v>149</v>
      </c>
      <c r="F297" s="9" t="s">
        <v>150</v>
      </c>
      <c r="G297" s="18">
        <v>9334.0959999999995</v>
      </c>
    </row>
    <row r="298" spans="1:7" x14ac:dyDescent="0.3">
      <c r="A298" s="36">
        <v>44804</v>
      </c>
      <c r="B298" s="9" t="s">
        <v>427</v>
      </c>
      <c r="C298" s="9" t="s">
        <v>65</v>
      </c>
      <c r="D298" s="9" t="s">
        <v>66</v>
      </c>
      <c r="E298" s="9" t="s">
        <v>67</v>
      </c>
      <c r="F298" s="9" t="s">
        <v>68</v>
      </c>
      <c r="G298" s="18">
        <v>3417.99</v>
      </c>
    </row>
    <row r="299" spans="1:7" x14ac:dyDescent="0.3">
      <c r="A299" s="36">
        <v>44804</v>
      </c>
      <c r="B299" s="9" t="s">
        <v>427</v>
      </c>
      <c r="C299" s="9" t="s">
        <v>89</v>
      </c>
      <c r="D299" s="9" t="s">
        <v>90</v>
      </c>
      <c r="E299" s="9" t="s">
        <v>93</v>
      </c>
      <c r="F299" s="9" t="s">
        <v>94</v>
      </c>
      <c r="G299" s="18">
        <v>17638.7</v>
      </c>
    </row>
    <row r="300" spans="1:7" x14ac:dyDescent="0.3">
      <c r="A300" s="36">
        <v>44804</v>
      </c>
      <c r="B300" s="9" t="s">
        <v>427</v>
      </c>
      <c r="C300" s="9" t="s">
        <v>151</v>
      </c>
      <c r="D300" s="9" t="s">
        <v>152</v>
      </c>
      <c r="E300" s="9" t="s">
        <v>163</v>
      </c>
      <c r="F300" s="9" t="s">
        <v>164</v>
      </c>
      <c r="G300" s="18">
        <v>39701.53</v>
      </c>
    </row>
    <row r="301" spans="1:7" x14ac:dyDescent="0.3">
      <c r="A301" s="36">
        <v>44804</v>
      </c>
      <c r="B301" s="9" t="s">
        <v>427</v>
      </c>
      <c r="C301" s="9" t="s">
        <v>177</v>
      </c>
      <c r="D301" s="9" t="s">
        <v>178</v>
      </c>
      <c r="E301" s="9" t="s">
        <v>183</v>
      </c>
      <c r="F301" s="9" t="s">
        <v>184</v>
      </c>
      <c r="G301" s="18">
        <v>8701.6200000000008</v>
      </c>
    </row>
    <row r="302" spans="1:7" x14ac:dyDescent="0.3">
      <c r="A302" s="36">
        <v>44804</v>
      </c>
      <c r="B302" s="9" t="s">
        <v>427</v>
      </c>
      <c r="C302" s="9" t="s">
        <v>185</v>
      </c>
      <c r="D302" s="9" t="s">
        <v>186</v>
      </c>
      <c r="E302" s="9" t="s">
        <v>211</v>
      </c>
      <c r="F302" s="9" t="s">
        <v>212</v>
      </c>
      <c r="G302" s="18">
        <v>12301.12</v>
      </c>
    </row>
    <row r="303" spans="1:7" x14ac:dyDescent="0.3">
      <c r="A303" s="36">
        <v>44804</v>
      </c>
      <c r="B303" s="9" t="s">
        <v>427</v>
      </c>
      <c r="C303" s="9" t="s">
        <v>213</v>
      </c>
      <c r="D303" s="9" t="s">
        <v>214</v>
      </c>
      <c r="E303" s="9" t="s">
        <v>215</v>
      </c>
      <c r="F303" s="9" t="s">
        <v>216</v>
      </c>
      <c r="G303" s="18">
        <v>2538.31</v>
      </c>
    </row>
    <row r="304" spans="1:7" x14ac:dyDescent="0.3">
      <c r="A304" s="36">
        <v>44804</v>
      </c>
      <c r="B304" s="9" t="s">
        <v>427</v>
      </c>
      <c r="C304" s="9" t="s">
        <v>217</v>
      </c>
      <c r="D304" s="9" t="s">
        <v>218</v>
      </c>
      <c r="E304" s="9" t="s">
        <v>219</v>
      </c>
      <c r="F304" s="9" t="s">
        <v>220</v>
      </c>
      <c r="G304" s="18">
        <v>1298.17</v>
      </c>
    </row>
    <row r="305" spans="1:7" x14ac:dyDescent="0.3">
      <c r="A305" s="36">
        <v>44804</v>
      </c>
      <c r="B305" s="9" t="s">
        <v>427</v>
      </c>
      <c r="C305" s="9" t="s">
        <v>221</v>
      </c>
      <c r="D305" s="9" t="s">
        <v>222</v>
      </c>
      <c r="E305" s="9" t="s">
        <v>223</v>
      </c>
      <c r="F305" s="9" t="s">
        <v>224</v>
      </c>
      <c r="G305" s="18">
        <v>13734.24</v>
      </c>
    </row>
    <row r="306" spans="1:7" x14ac:dyDescent="0.3">
      <c r="A306" s="36">
        <v>44804</v>
      </c>
      <c r="B306" s="9" t="s">
        <v>427</v>
      </c>
      <c r="C306" s="9" t="s">
        <v>225</v>
      </c>
      <c r="D306" s="9" t="s">
        <v>226</v>
      </c>
      <c r="E306" s="9" t="s">
        <v>227</v>
      </c>
      <c r="F306" s="9" t="s">
        <v>228</v>
      </c>
      <c r="G306" s="18">
        <v>14353.46</v>
      </c>
    </row>
    <row r="307" spans="1:7" x14ac:dyDescent="0.3">
      <c r="A307" s="36">
        <v>44804</v>
      </c>
      <c r="B307" s="9" t="s">
        <v>427</v>
      </c>
      <c r="C307" s="9" t="s">
        <v>263</v>
      </c>
      <c r="D307" s="9" t="s">
        <v>264</v>
      </c>
      <c r="E307" s="9" t="s">
        <v>265</v>
      </c>
      <c r="F307" s="9" t="s">
        <v>266</v>
      </c>
      <c r="G307" s="18">
        <v>11650.47</v>
      </c>
    </row>
    <row r="308" spans="1:7" x14ac:dyDescent="0.3">
      <c r="A308" s="36">
        <v>44804</v>
      </c>
      <c r="B308" s="9" t="s">
        <v>427</v>
      </c>
      <c r="C308" s="9" t="s">
        <v>284</v>
      </c>
      <c r="D308" s="9" t="s">
        <v>285</v>
      </c>
      <c r="E308" s="9" t="s">
        <v>286</v>
      </c>
      <c r="F308" s="9" t="s">
        <v>287</v>
      </c>
      <c r="G308" s="18">
        <v>7105.6</v>
      </c>
    </row>
    <row r="309" spans="1:7" x14ac:dyDescent="0.3">
      <c r="A309" s="36">
        <v>44804</v>
      </c>
      <c r="B309" s="9" t="s">
        <v>427</v>
      </c>
      <c r="C309" s="9" t="s">
        <v>288</v>
      </c>
      <c r="D309" s="9" t="s">
        <v>289</v>
      </c>
      <c r="E309" s="9" t="s">
        <v>292</v>
      </c>
      <c r="F309" s="9" t="s">
        <v>293</v>
      </c>
      <c r="G309" s="18">
        <v>24812.69</v>
      </c>
    </row>
    <row r="310" spans="1:7" x14ac:dyDescent="0.3">
      <c r="A310" s="36">
        <v>44804</v>
      </c>
      <c r="B310" s="9" t="s">
        <v>427</v>
      </c>
      <c r="C310" s="9" t="s">
        <v>294</v>
      </c>
      <c r="D310" s="9" t="s">
        <v>295</v>
      </c>
      <c r="E310" s="9" t="s">
        <v>296</v>
      </c>
      <c r="F310" s="9" t="s">
        <v>297</v>
      </c>
      <c r="G310" s="18">
        <v>2352.08</v>
      </c>
    </row>
    <row r="311" spans="1:7" x14ac:dyDescent="0.3">
      <c r="A311" s="36">
        <v>44804</v>
      </c>
      <c r="B311" s="9" t="s">
        <v>429</v>
      </c>
      <c r="C311" s="9" t="s">
        <v>65</v>
      </c>
      <c r="D311" s="9" t="s">
        <v>66</v>
      </c>
      <c r="E311" s="9" t="s">
        <v>67</v>
      </c>
      <c r="F311" s="9" t="s">
        <v>68</v>
      </c>
      <c r="G311" s="18">
        <v>18561.740000000002</v>
      </c>
    </row>
    <row r="312" spans="1:7" x14ac:dyDescent="0.3">
      <c r="A312" s="36">
        <v>44804</v>
      </c>
      <c r="B312" s="9" t="s">
        <v>429</v>
      </c>
      <c r="C312" s="9" t="s">
        <v>89</v>
      </c>
      <c r="D312" s="9" t="s">
        <v>90</v>
      </c>
      <c r="E312" s="9" t="s">
        <v>93</v>
      </c>
      <c r="F312" s="9" t="s">
        <v>94</v>
      </c>
      <c r="G312" s="18">
        <v>110399.97</v>
      </c>
    </row>
    <row r="313" spans="1:7" x14ac:dyDescent="0.3">
      <c r="A313" s="36">
        <v>44804</v>
      </c>
      <c r="B313" s="9" t="s">
        <v>429</v>
      </c>
      <c r="C313" s="9" t="s">
        <v>147</v>
      </c>
      <c r="D313" s="9" t="s">
        <v>148</v>
      </c>
      <c r="E313" s="9" t="s">
        <v>149</v>
      </c>
      <c r="F313" s="9" t="s">
        <v>150</v>
      </c>
      <c r="G313" s="18">
        <v>310.89999999999998</v>
      </c>
    </row>
    <row r="314" spans="1:7" x14ac:dyDescent="0.3">
      <c r="A314" s="36">
        <v>44804</v>
      </c>
      <c r="B314" s="9" t="s">
        <v>429</v>
      </c>
      <c r="C314" s="9" t="s">
        <v>151</v>
      </c>
      <c r="D314" s="9" t="s">
        <v>152</v>
      </c>
      <c r="E314" s="9" t="s">
        <v>163</v>
      </c>
      <c r="F314" s="9" t="s">
        <v>164</v>
      </c>
      <c r="G314" s="18">
        <v>154681.10999999999</v>
      </c>
    </row>
    <row r="315" spans="1:7" x14ac:dyDescent="0.3">
      <c r="A315" s="36">
        <v>44804</v>
      </c>
      <c r="B315" s="9" t="s">
        <v>429</v>
      </c>
      <c r="C315" s="9" t="s">
        <v>177</v>
      </c>
      <c r="D315" s="9" t="s">
        <v>178</v>
      </c>
      <c r="E315" s="9" t="s">
        <v>183</v>
      </c>
      <c r="F315" s="9" t="s">
        <v>184</v>
      </c>
      <c r="G315" s="18">
        <v>44795.48</v>
      </c>
    </row>
    <row r="316" spans="1:7" x14ac:dyDescent="0.3">
      <c r="A316" s="36">
        <v>44804</v>
      </c>
      <c r="B316" s="9" t="s">
        <v>429</v>
      </c>
      <c r="C316" s="9" t="s">
        <v>185</v>
      </c>
      <c r="D316" s="9" t="s">
        <v>186</v>
      </c>
      <c r="E316" s="9" t="s">
        <v>211</v>
      </c>
      <c r="F316" s="9" t="s">
        <v>212</v>
      </c>
      <c r="G316" s="18">
        <v>51893.33</v>
      </c>
    </row>
    <row r="317" spans="1:7" x14ac:dyDescent="0.3">
      <c r="A317" s="36">
        <v>44804</v>
      </c>
      <c r="B317" s="9" t="s">
        <v>429</v>
      </c>
      <c r="C317" s="9" t="s">
        <v>213</v>
      </c>
      <c r="D317" s="9" t="s">
        <v>214</v>
      </c>
      <c r="E317" s="9" t="s">
        <v>215</v>
      </c>
      <c r="F317" s="9" t="s">
        <v>216</v>
      </c>
      <c r="G317" s="18">
        <v>11375.61</v>
      </c>
    </row>
    <row r="318" spans="1:7" x14ac:dyDescent="0.3">
      <c r="A318" s="36">
        <v>44804</v>
      </c>
      <c r="B318" s="9" t="s">
        <v>429</v>
      </c>
      <c r="C318" s="9" t="s">
        <v>217</v>
      </c>
      <c r="D318" s="9" t="s">
        <v>218</v>
      </c>
      <c r="E318" s="9" t="s">
        <v>219</v>
      </c>
      <c r="F318" s="9" t="s">
        <v>220</v>
      </c>
      <c r="G318" s="18">
        <v>49630.35</v>
      </c>
    </row>
    <row r="319" spans="1:7" x14ac:dyDescent="0.3">
      <c r="A319" s="36">
        <v>44804</v>
      </c>
      <c r="B319" s="9" t="s">
        <v>429</v>
      </c>
      <c r="C319" s="9" t="s">
        <v>221</v>
      </c>
      <c r="D319" s="9" t="s">
        <v>222</v>
      </c>
      <c r="E319" s="9" t="s">
        <v>223</v>
      </c>
      <c r="F319" s="9" t="s">
        <v>224</v>
      </c>
      <c r="G319" s="18">
        <v>49146.775000000001</v>
      </c>
    </row>
    <row r="320" spans="1:7" x14ac:dyDescent="0.3">
      <c r="A320" s="36">
        <v>44804</v>
      </c>
      <c r="B320" s="9" t="s">
        <v>429</v>
      </c>
      <c r="C320" s="9" t="s">
        <v>225</v>
      </c>
      <c r="D320" s="9" t="s">
        <v>226</v>
      </c>
      <c r="E320" s="9" t="s">
        <v>227</v>
      </c>
      <c r="F320" s="9" t="s">
        <v>228</v>
      </c>
      <c r="G320" s="18">
        <v>55575.86</v>
      </c>
    </row>
    <row r="321" spans="1:7" x14ac:dyDescent="0.3">
      <c r="A321" s="36">
        <v>44804</v>
      </c>
      <c r="B321" s="9" t="s">
        <v>429</v>
      </c>
      <c r="C321" s="9" t="s">
        <v>263</v>
      </c>
      <c r="D321" s="9" t="s">
        <v>264</v>
      </c>
      <c r="E321" s="9" t="s">
        <v>265</v>
      </c>
      <c r="F321" s="9" t="s">
        <v>266</v>
      </c>
      <c r="G321" s="18">
        <v>40780.53</v>
      </c>
    </row>
    <row r="322" spans="1:7" x14ac:dyDescent="0.3">
      <c r="A322" s="36">
        <v>44804</v>
      </c>
      <c r="B322" s="9" t="s">
        <v>429</v>
      </c>
      <c r="C322" s="9" t="s">
        <v>416</v>
      </c>
      <c r="D322" s="9" t="s">
        <v>417</v>
      </c>
      <c r="E322" s="9" t="s">
        <v>418</v>
      </c>
      <c r="F322" s="9" t="s">
        <v>419</v>
      </c>
      <c r="G322" s="18">
        <v>2519.98</v>
      </c>
    </row>
    <row r="323" spans="1:7" x14ac:dyDescent="0.3">
      <c r="A323" s="36">
        <v>44804</v>
      </c>
      <c r="B323" s="9" t="s">
        <v>429</v>
      </c>
      <c r="C323" s="9" t="s">
        <v>280</v>
      </c>
      <c r="D323" s="9" t="s">
        <v>281</v>
      </c>
      <c r="E323" s="9" t="s">
        <v>282</v>
      </c>
      <c r="F323" s="9" t="s">
        <v>283</v>
      </c>
      <c r="G323" s="18">
        <v>15547.86</v>
      </c>
    </row>
    <row r="324" spans="1:7" x14ac:dyDescent="0.3">
      <c r="A324" s="36">
        <v>44804</v>
      </c>
      <c r="B324" s="9" t="s">
        <v>429</v>
      </c>
      <c r="C324" s="9" t="s">
        <v>284</v>
      </c>
      <c r="D324" s="9" t="s">
        <v>285</v>
      </c>
      <c r="E324" s="9" t="s">
        <v>286</v>
      </c>
      <c r="F324" s="9" t="s">
        <v>287</v>
      </c>
      <c r="G324" s="18">
        <v>23948.04</v>
      </c>
    </row>
    <row r="325" spans="1:7" x14ac:dyDescent="0.3">
      <c r="A325" s="36">
        <v>44804</v>
      </c>
      <c r="B325" s="9" t="s">
        <v>429</v>
      </c>
      <c r="C325" s="9" t="s">
        <v>288</v>
      </c>
      <c r="D325" s="9" t="s">
        <v>289</v>
      </c>
      <c r="E325" s="9" t="s">
        <v>292</v>
      </c>
      <c r="F325" s="9" t="s">
        <v>293</v>
      </c>
      <c r="G325" s="18">
        <v>105243.1</v>
      </c>
    </row>
    <row r="326" spans="1:7" x14ac:dyDescent="0.3">
      <c r="A326" s="36">
        <v>44804</v>
      </c>
      <c r="B326" s="9" t="s">
        <v>429</v>
      </c>
      <c r="C326" s="9" t="s">
        <v>294</v>
      </c>
      <c r="D326" s="9" t="s">
        <v>295</v>
      </c>
      <c r="E326" s="9" t="s">
        <v>296</v>
      </c>
      <c r="F326" s="9" t="s">
        <v>297</v>
      </c>
      <c r="G326" s="18">
        <v>37115.527999999998</v>
      </c>
    </row>
    <row r="327" spans="1:7" x14ac:dyDescent="0.3">
      <c r="A327" s="36">
        <v>44804</v>
      </c>
      <c r="B327" s="9" t="s">
        <v>429</v>
      </c>
      <c r="C327" s="9" t="s">
        <v>310</v>
      </c>
      <c r="D327" s="9" t="s">
        <v>311</v>
      </c>
      <c r="E327" s="9" t="s">
        <v>312</v>
      </c>
      <c r="F327" s="9" t="s">
        <v>313</v>
      </c>
      <c r="G327" s="18">
        <v>94.3</v>
      </c>
    </row>
    <row r="328" spans="1:7" x14ac:dyDescent="0.3">
      <c r="A328" s="36">
        <v>44804</v>
      </c>
      <c r="B328" s="9" t="s">
        <v>431</v>
      </c>
      <c r="C328" s="9" t="s">
        <v>89</v>
      </c>
      <c r="D328" s="9" t="s">
        <v>90</v>
      </c>
      <c r="E328" s="9" t="s">
        <v>93</v>
      </c>
      <c r="F328" s="9" t="s">
        <v>94</v>
      </c>
      <c r="G328" s="18">
        <v>9909.4560000000001</v>
      </c>
    </row>
    <row r="329" spans="1:7" x14ac:dyDescent="0.3">
      <c r="A329" s="36">
        <v>44804</v>
      </c>
      <c r="B329" s="9" t="s">
        <v>431</v>
      </c>
      <c r="C329" s="9" t="s">
        <v>151</v>
      </c>
      <c r="D329" s="9" t="s">
        <v>152</v>
      </c>
      <c r="E329" s="9" t="s">
        <v>163</v>
      </c>
      <c r="F329" s="9" t="s">
        <v>164</v>
      </c>
      <c r="G329" s="18">
        <v>4934.4049999999997</v>
      </c>
    </row>
    <row r="330" spans="1:7" x14ac:dyDescent="0.3">
      <c r="A330" s="36">
        <v>44804</v>
      </c>
      <c r="B330" s="9" t="s">
        <v>431</v>
      </c>
      <c r="C330" s="9" t="s">
        <v>177</v>
      </c>
      <c r="D330" s="9" t="s">
        <v>178</v>
      </c>
      <c r="E330" s="9" t="s">
        <v>183</v>
      </c>
      <c r="F330" s="9" t="s">
        <v>184</v>
      </c>
      <c r="G330" s="18">
        <v>1338.325</v>
      </c>
    </row>
    <row r="331" spans="1:7" x14ac:dyDescent="0.3">
      <c r="A331" s="36">
        <v>44804</v>
      </c>
      <c r="B331" s="9" t="s">
        <v>431</v>
      </c>
      <c r="C331" s="9" t="s">
        <v>185</v>
      </c>
      <c r="D331" s="9" t="s">
        <v>186</v>
      </c>
      <c r="E331" s="9" t="s">
        <v>211</v>
      </c>
      <c r="F331" s="9" t="s">
        <v>212</v>
      </c>
      <c r="G331" s="18">
        <v>2615.8000000000002</v>
      </c>
    </row>
    <row r="332" spans="1:7" x14ac:dyDescent="0.3">
      <c r="A332" s="36">
        <v>44804</v>
      </c>
      <c r="B332" s="9" t="s">
        <v>431</v>
      </c>
      <c r="C332" s="9" t="s">
        <v>213</v>
      </c>
      <c r="D332" s="9" t="s">
        <v>214</v>
      </c>
      <c r="E332" s="9" t="s">
        <v>215</v>
      </c>
      <c r="F332" s="9" t="s">
        <v>216</v>
      </c>
      <c r="G332" s="18">
        <v>328.041</v>
      </c>
    </row>
    <row r="333" spans="1:7" x14ac:dyDescent="0.3">
      <c r="A333" s="36">
        <v>44804</v>
      </c>
      <c r="B333" s="9" t="s">
        <v>431</v>
      </c>
      <c r="C333" s="9" t="s">
        <v>217</v>
      </c>
      <c r="D333" s="9" t="s">
        <v>218</v>
      </c>
      <c r="E333" s="9" t="s">
        <v>219</v>
      </c>
      <c r="F333" s="9" t="s">
        <v>220</v>
      </c>
      <c r="G333" s="18">
        <v>6032.72</v>
      </c>
    </row>
    <row r="334" spans="1:7" x14ac:dyDescent="0.3">
      <c r="A334" s="36">
        <v>44804</v>
      </c>
      <c r="B334" s="9" t="s">
        <v>431</v>
      </c>
      <c r="C334" s="9" t="s">
        <v>221</v>
      </c>
      <c r="D334" s="9" t="s">
        <v>222</v>
      </c>
      <c r="E334" s="9" t="s">
        <v>223</v>
      </c>
      <c r="F334" s="9" t="s">
        <v>224</v>
      </c>
      <c r="G334" s="18">
        <v>1694.31</v>
      </c>
    </row>
    <row r="335" spans="1:7" x14ac:dyDescent="0.3">
      <c r="A335" s="36">
        <v>44804</v>
      </c>
      <c r="B335" s="9" t="s">
        <v>431</v>
      </c>
      <c r="C335" s="9" t="s">
        <v>225</v>
      </c>
      <c r="D335" s="9" t="s">
        <v>226</v>
      </c>
      <c r="E335" s="9" t="s">
        <v>227</v>
      </c>
      <c r="F335" s="9" t="s">
        <v>228</v>
      </c>
      <c r="G335" s="18">
        <v>4796.4120000000003</v>
      </c>
    </row>
    <row r="336" spans="1:7" x14ac:dyDescent="0.3">
      <c r="A336" s="36">
        <v>44804</v>
      </c>
      <c r="B336" s="9" t="s">
        <v>431</v>
      </c>
      <c r="C336" s="9" t="s">
        <v>263</v>
      </c>
      <c r="D336" s="9" t="s">
        <v>264</v>
      </c>
      <c r="E336" s="9" t="s">
        <v>265</v>
      </c>
      <c r="F336" s="9" t="s">
        <v>266</v>
      </c>
      <c r="G336" s="18">
        <v>1684.9760000000001</v>
      </c>
    </row>
    <row r="337" spans="1:7" x14ac:dyDescent="0.3">
      <c r="A337" s="36">
        <v>44804</v>
      </c>
      <c r="B337" s="9" t="s">
        <v>431</v>
      </c>
      <c r="C337" s="9" t="s">
        <v>280</v>
      </c>
      <c r="D337" s="9" t="s">
        <v>281</v>
      </c>
      <c r="E337" s="9" t="s">
        <v>282</v>
      </c>
      <c r="F337" s="9" t="s">
        <v>283</v>
      </c>
      <c r="G337" s="18">
        <v>368.47199999999998</v>
      </c>
    </row>
    <row r="338" spans="1:7" x14ac:dyDescent="0.3">
      <c r="A338" s="36">
        <v>44804</v>
      </c>
      <c r="B338" s="9" t="s">
        <v>431</v>
      </c>
      <c r="C338" s="9" t="s">
        <v>284</v>
      </c>
      <c r="D338" s="9" t="s">
        <v>285</v>
      </c>
      <c r="E338" s="9" t="s">
        <v>286</v>
      </c>
      <c r="F338" s="9" t="s">
        <v>287</v>
      </c>
      <c r="G338" s="18">
        <v>1341.5840000000001</v>
      </c>
    </row>
    <row r="339" spans="1:7" x14ac:dyDescent="0.3">
      <c r="A339" s="36">
        <v>44804</v>
      </c>
      <c r="B339" s="9" t="s">
        <v>431</v>
      </c>
      <c r="C339" s="9" t="s">
        <v>288</v>
      </c>
      <c r="D339" s="9" t="s">
        <v>289</v>
      </c>
      <c r="E339" s="9" t="s">
        <v>292</v>
      </c>
      <c r="F339" s="9" t="s">
        <v>293</v>
      </c>
      <c r="G339" s="18">
        <v>2552.7220000000002</v>
      </c>
    </row>
    <row r="340" spans="1:7" x14ac:dyDescent="0.3">
      <c r="A340" s="36">
        <v>44804</v>
      </c>
      <c r="B340" s="9" t="s">
        <v>431</v>
      </c>
      <c r="C340" s="9" t="s">
        <v>294</v>
      </c>
      <c r="D340" s="9" t="s">
        <v>295</v>
      </c>
      <c r="E340" s="9" t="s">
        <v>296</v>
      </c>
      <c r="F340" s="9" t="s">
        <v>297</v>
      </c>
      <c r="G340" s="18">
        <v>3231.5970000000002</v>
      </c>
    </row>
    <row r="341" spans="1:7" x14ac:dyDescent="0.3">
      <c r="A341" s="36">
        <v>44804</v>
      </c>
      <c r="B341" s="9" t="s">
        <v>431</v>
      </c>
      <c r="C341" s="9" t="s">
        <v>306</v>
      </c>
      <c r="D341" s="9" t="s">
        <v>307</v>
      </c>
      <c r="E341" s="9" t="s">
        <v>308</v>
      </c>
      <c r="F341" s="9" t="s">
        <v>309</v>
      </c>
      <c r="G341" s="18">
        <v>-13.682</v>
      </c>
    </row>
    <row r="342" spans="1:7" x14ac:dyDescent="0.3">
      <c r="A342" s="36">
        <v>44804</v>
      </c>
      <c r="B342" s="9" t="s">
        <v>435</v>
      </c>
      <c r="C342" s="9" t="s">
        <v>147</v>
      </c>
      <c r="D342" s="9" t="s">
        <v>148</v>
      </c>
      <c r="E342" s="9" t="s">
        <v>149</v>
      </c>
      <c r="F342" s="9" t="s">
        <v>150</v>
      </c>
      <c r="G342" s="18">
        <v>998.65499999999997</v>
      </c>
    </row>
    <row r="343" spans="1:7" x14ac:dyDescent="0.3">
      <c r="A343" s="36">
        <v>44804</v>
      </c>
      <c r="B343" s="9" t="s">
        <v>435</v>
      </c>
      <c r="C343" s="9" t="s">
        <v>151</v>
      </c>
      <c r="D343" s="9" t="s">
        <v>152</v>
      </c>
      <c r="E343" s="9" t="s">
        <v>163</v>
      </c>
      <c r="F343" s="9" t="s">
        <v>164</v>
      </c>
      <c r="G343" s="18">
        <v>-12.305999999999999</v>
      </c>
    </row>
    <row r="344" spans="1:7" x14ac:dyDescent="0.3">
      <c r="A344" s="36">
        <v>44804</v>
      </c>
      <c r="B344" s="9" t="s">
        <v>435</v>
      </c>
      <c r="C344" s="9" t="s">
        <v>213</v>
      </c>
      <c r="D344" s="9" t="s">
        <v>214</v>
      </c>
      <c r="E344" s="9" t="s">
        <v>215</v>
      </c>
      <c r="F344" s="9" t="s">
        <v>216</v>
      </c>
      <c r="G344" s="18">
        <v>-19.853999999999999</v>
      </c>
    </row>
    <row r="345" spans="1:7" x14ac:dyDescent="0.3">
      <c r="A345" s="36">
        <v>44804</v>
      </c>
      <c r="B345" s="9" t="s">
        <v>435</v>
      </c>
      <c r="C345" s="9" t="s">
        <v>221</v>
      </c>
      <c r="D345" s="9" t="s">
        <v>222</v>
      </c>
      <c r="E345" s="9" t="s">
        <v>223</v>
      </c>
      <c r="F345" s="9" t="s">
        <v>224</v>
      </c>
      <c r="G345" s="18">
        <v>7.4009999999999998</v>
      </c>
    </row>
    <row r="346" spans="1:7" x14ac:dyDescent="0.3">
      <c r="A346" s="36">
        <v>44804</v>
      </c>
      <c r="B346" s="9" t="s">
        <v>435</v>
      </c>
      <c r="C346" s="9" t="s">
        <v>263</v>
      </c>
      <c r="D346" s="9" t="s">
        <v>264</v>
      </c>
      <c r="E346" s="9" t="s">
        <v>265</v>
      </c>
      <c r="F346" s="9" t="s">
        <v>266</v>
      </c>
      <c r="G346" s="18">
        <v>30.46</v>
      </c>
    </row>
    <row r="347" spans="1:7" x14ac:dyDescent="0.3">
      <c r="A347" s="36">
        <v>44804</v>
      </c>
      <c r="B347" s="9" t="s">
        <v>435</v>
      </c>
      <c r="C347" s="9" t="s">
        <v>320</v>
      </c>
      <c r="D347" s="9" t="s">
        <v>321</v>
      </c>
      <c r="E347" s="9" t="s">
        <v>322</v>
      </c>
      <c r="F347" s="9" t="s">
        <v>323</v>
      </c>
      <c r="G347" s="18">
        <v>-7.2</v>
      </c>
    </row>
    <row r="348" spans="1:7" x14ac:dyDescent="0.3">
      <c r="A348" s="36">
        <v>44804</v>
      </c>
      <c r="B348" s="9" t="s">
        <v>435</v>
      </c>
      <c r="C348" s="9" t="s">
        <v>328</v>
      </c>
      <c r="D348" s="9" t="s">
        <v>329</v>
      </c>
      <c r="E348" s="9" t="s">
        <v>330</v>
      </c>
      <c r="F348" s="9" t="s">
        <v>331</v>
      </c>
      <c r="G348" s="18">
        <v>264.64999999999998</v>
      </c>
    </row>
    <row r="349" spans="1:7" x14ac:dyDescent="0.3">
      <c r="A349" s="36">
        <v>44804</v>
      </c>
      <c r="B349" s="9" t="s">
        <v>437</v>
      </c>
      <c r="C349" s="9" t="s">
        <v>147</v>
      </c>
      <c r="D349" s="9" t="s">
        <v>148</v>
      </c>
      <c r="E349" s="9" t="s">
        <v>149</v>
      </c>
      <c r="F349" s="9" t="s">
        <v>150</v>
      </c>
      <c r="G349" s="18">
        <v>-1834</v>
      </c>
    </row>
    <row r="350" spans="1:7" x14ac:dyDescent="0.3">
      <c r="A350" s="36">
        <v>44804</v>
      </c>
      <c r="B350" s="9" t="s">
        <v>437</v>
      </c>
      <c r="C350" s="9" t="s">
        <v>294</v>
      </c>
      <c r="D350" s="9" t="s">
        <v>295</v>
      </c>
      <c r="E350" s="9" t="s">
        <v>296</v>
      </c>
      <c r="F350" s="9" t="s">
        <v>297</v>
      </c>
      <c r="G350" s="18">
        <v>3150</v>
      </c>
    </row>
    <row r="351" spans="1:7" x14ac:dyDescent="0.3">
      <c r="A351" s="36">
        <v>44804</v>
      </c>
      <c r="B351" s="9" t="s">
        <v>439</v>
      </c>
      <c r="C351" s="9" t="s">
        <v>147</v>
      </c>
      <c r="D351" s="9" t="s">
        <v>148</v>
      </c>
      <c r="E351" s="9" t="s">
        <v>149</v>
      </c>
      <c r="F351" s="9" t="s">
        <v>150</v>
      </c>
      <c r="G351" s="18">
        <v>3391</v>
      </c>
    </row>
    <row r="352" spans="1:7" x14ac:dyDescent="0.3">
      <c r="A352" s="36">
        <v>44804</v>
      </c>
      <c r="B352" s="9" t="s">
        <v>439</v>
      </c>
      <c r="C352" s="9" t="s">
        <v>221</v>
      </c>
      <c r="D352" s="9" t="s">
        <v>222</v>
      </c>
      <c r="E352" s="9" t="s">
        <v>223</v>
      </c>
      <c r="F352" s="9" t="s">
        <v>224</v>
      </c>
      <c r="G352" s="18">
        <v>64</v>
      </c>
    </row>
    <row r="353" spans="1:7" x14ac:dyDescent="0.3">
      <c r="A353" s="36">
        <v>44804</v>
      </c>
      <c r="B353" s="9" t="s">
        <v>439</v>
      </c>
      <c r="C353" s="9" t="s">
        <v>229</v>
      </c>
      <c r="D353" s="9" t="s">
        <v>230</v>
      </c>
      <c r="E353" s="9" t="s">
        <v>243</v>
      </c>
      <c r="F353" s="9" t="s">
        <v>244</v>
      </c>
      <c r="G353" s="18">
        <v>1128.5999999999999</v>
      </c>
    </row>
    <row r="354" spans="1:7" x14ac:dyDescent="0.3">
      <c r="A354" s="36">
        <v>44804</v>
      </c>
      <c r="B354" s="9" t="s">
        <v>439</v>
      </c>
      <c r="C354" s="9" t="s">
        <v>263</v>
      </c>
      <c r="D354" s="9" t="s">
        <v>264</v>
      </c>
      <c r="E354" s="9" t="s">
        <v>265</v>
      </c>
      <c r="F354" s="9" t="s">
        <v>266</v>
      </c>
      <c r="G354" s="18">
        <v>436</v>
      </c>
    </row>
    <row r="355" spans="1:7" x14ac:dyDescent="0.3">
      <c r="A355" s="36">
        <v>44804</v>
      </c>
      <c r="B355" s="9" t="s">
        <v>439</v>
      </c>
      <c r="C355" s="9" t="s">
        <v>288</v>
      </c>
      <c r="D355" s="9" t="s">
        <v>289</v>
      </c>
      <c r="E355" s="9" t="s">
        <v>290</v>
      </c>
      <c r="F355" s="9" t="s">
        <v>291</v>
      </c>
      <c r="G355" s="18">
        <v>133</v>
      </c>
    </row>
    <row r="356" spans="1:7" x14ac:dyDescent="0.3">
      <c r="A356" s="36">
        <v>44804</v>
      </c>
      <c r="B356" s="9" t="s">
        <v>439</v>
      </c>
      <c r="C356" s="9" t="s">
        <v>294</v>
      </c>
      <c r="D356" s="9" t="s">
        <v>295</v>
      </c>
      <c r="E356" s="9" t="s">
        <v>296</v>
      </c>
      <c r="F356" s="9" t="s">
        <v>297</v>
      </c>
      <c r="G356" s="18">
        <v>155</v>
      </c>
    </row>
    <row r="357" spans="1:7" x14ac:dyDescent="0.3">
      <c r="A357" s="36">
        <v>44804</v>
      </c>
      <c r="B357" s="9" t="s">
        <v>439</v>
      </c>
      <c r="C357" s="9" t="s">
        <v>306</v>
      </c>
      <c r="D357" s="9" t="s">
        <v>307</v>
      </c>
      <c r="E357" s="9" t="s">
        <v>308</v>
      </c>
      <c r="F357" s="9" t="s">
        <v>309</v>
      </c>
      <c r="G357" s="18">
        <v>125</v>
      </c>
    </row>
    <row r="358" spans="1:7" x14ac:dyDescent="0.3">
      <c r="A358" s="36">
        <v>44804</v>
      </c>
      <c r="B358" s="9" t="s">
        <v>439</v>
      </c>
      <c r="C358" s="9" t="s">
        <v>324</v>
      </c>
      <c r="D358" s="9" t="s">
        <v>325</v>
      </c>
      <c r="E358" s="9" t="s">
        <v>326</v>
      </c>
      <c r="F358" s="9" t="s">
        <v>327</v>
      </c>
      <c r="G358" s="18">
        <v>38</v>
      </c>
    </row>
    <row r="359" spans="1:7" x14ac:dyDescent="0.3">
      <c r="A359" s="36">
        <v>44804</v>
      </c>
      <c r="B359" s="9" t="s">
        <v>443</v>
      </c>
      <c r="C359" s="9" t="s">
        <v>65</v>
      </c>
      <c r="D359" s="9" t="s">
        <v>66</v>
      </c>
      <c r="E359" s="9" t="s">
        <v>67</v>
      </c>
      <c r="F359" s="9" t="s">
        <v>68</v>
      </c>
      <c r="G359" s="18">
        <v>313.5</v>
      </c>
    </row>
    <row r="360" spans="1:7" x14ac:dyDescent="0.3">
      <c r="A360" s="36">
        <v>44804</v>
      </c>
      <c r="B360" s="9" t="s">
        <v>443</v>
      </c>
      <c r="C360" s="9" t="s">
        <v>65</v>
      </c>
      <c r="D360" s="9" t="s">
        <v>66</v>
      </c>
      <c r="E360" s="9" t="s">
        <v>73</v>
      </c>
      <c r="F360" s="9" t="s">
        <v>74</v>
      </c>
      <c r="G360" s="18">
        <v>40</v>
      </c>
    </row>
    <row r="361" spans="1:7" x14ac:dyDescent="0.3">
      <c r="A361" s="36">
        <v>44804</v>
      </c>
      <c r="B361" s="9" t="s">
        <v>443</v>
      </c>
      <c r="C361" s="9" t="s">
        <v>65</v>
      </c>
      <c r="D361" s="9" t="s">
        <v>66</v>
      </c>
      <c r="E361" s="9" t="s">
        <v>75</v>
      </c>
      <c r="F361" s="9" t="s">
        <v>76</v>
      </c>
      <c r="G361" s="18">
        <v>285</v>
      </c>
    </row>
    <row r="362" spans="1:7" x14ac:dyDescent="0.3">
      <c r="A362" s="36">
        <v>44804</v>
      </c>
      <c r="B362" s="9" t="s">
        <v>443</v>
      </c>
      <c r="C362" s="9" t="s">
        <v>89</v>
      </c>
      <c r="D362" s="9" t="s">
        <v>90</v>
      </c>
      <c r="E362" s="9" t="s">
        <v>93</v>
      </c>
      <c r="F362" s="9" t="s">
        <v>94</v>
      </c>
      <c r="G362" s="18">
        <v>3589.4</v>
      </c>
    </row>
    <row r="363" spans="1:7" x14ac:dyDescent="0.3">
      <c r="A363" s="36">
        <v>44804</v>
      </c>
      <c r="B363" s="9" t="s">
        <v>443</v>
      </c>
      <c r="C363" s="9" t="s">
        <v>89</v>
      </c>
      <c r="D363" s="9" t="s">
        <v>90</v>
      </c>
      <c r="E363" s="9" t="s">
        <v>99</v>
      </c>
      <c r="F363" s="9" t="s">
        <v>71</v>
      </c>
      <c r="G363" s="18">
        <v>132</v>
      </c>
    </row>
    <row r="364" spans="1:7" x14ac:dyDescent="0.3">
      <c r="A364" s="36">
        <v>44804</v>
      </c>
      <c r="B364" s="9" t="s">
        <v>443</v>
      </c>
      <c r="C364" s="9" t="s">
        <v>89</v>
      </c>
      <c r="D364" s="9" t="s">
        <v>90</v>
      </c>
      <c r="E364" s="9" t="s">
        <v>121</v>
      </c>
      <c r="F364" s="9" t="s">
        <v>122</v>
      </c>
      <c r="G364" s="18">
        <v>480</v>
      </c>
    </row>
    <row r="365" spans="1:7" x14ac:dyDescent="0.3">
      <c r="A365" s="36">
        <v>44804</v>
      </c>
      <c r="B365" s="9" t="s">
        <v>443</v>
      </c>
      <c r="C365" s="9" t="s">
        <v>89</v>
      </c>
      <c r="D365" s="9" t="s">
        <v>90</v>
      </c>
      <c r="E365" s="9" t="s">
        <v>129</v>
      </c>
      <c r="F365" s="9" t="s">
        <v>130</v>
      </c>
      <c r="G365" s="18">
        <v>53.5</v>
      </c>
    </row>
    <row r="366" spans="1:7" x14ac:dyDescent="0.3">
      <c r="A366" s="36">
        <v>44804</v>
      </c>
      <c r="B366" s="9" t="s">
        <v>443</v>
      </c>
      <c r="C366" s="9" t="s">
        <v>89</v>
      </c>
      <c r="D366" s="9" t="s">
        <v>90</v>
      </c>
      <c r="E366" s="9" t="s">
        <v>139</v>
      </c>
      <c r="F366" s="9" t="s">
        <v>140</v>
      </c>
      <c r="G366" s="18">
        <v>250</v>
      </c>
    </row>
    <row r="367" spans="1:7" x14ac:dyDescent="0.3">
      <c r="A367" s="36">
        <v>44804</v>
      </c>
      <c r="B367" s="9" t="s">
        <v>443</v>
      </c>
      <c r="C367" s="9" t="s">
        <v>147</v>
      </c>
      <c r="D367" s="9" t="s">
        <v>148</v>
      </c>
      <c r="E367" s="9" t="s">
        <v>149</v>
      </c>
      <c r="F367" s="9" t="s">
        <v>150</v>
      </c>
      <c r="G367" s="18">
        <v>25022.799999999999</v>
      </c>
    </row>
    <row r="368" spans="1:7" x14ac:dyDescent="0.3">
      <c r="A368" s="36">
        <v>44804</v>
      </c>
      <c r="B368" s="9" t="s">
        <v>443</v>
      </c>
      <c r="C368" s="9" t="s">
        <v>151</v>
      </c>
      <c r="D368" s="9" t="s">
        <v>152</v>
      </c>
      <c r="E368" s="9" t="s">
        <v>153</v>
      </c>
      <c r="F368" s="9" t="s">
        <v>154</v>
      </c>
      <c r="G368" s="18">
        <v>380</v>
      </c>
    </row>
    <row r="369" spans="1:7" x14ac:dyDescent="0.3">
      <c r="A369" s="36">
        <v>44804</v>
      </c>
      <c r="B369" s="9" t="s">
        <v>443</v>
      </c>
      <c r="C369" s="9" t="s">
        <v>151</v>
      </c>
      <c r="D369" s="9" t="s">
        <v>152</v>
      </c>
      <c r="E369" s="9" t="s">
        <v>155</v>
      </c>
      <c r="F369" s="9" t="s">
        <v>156</v>
      </c>
      <c r="G369" s="18">
        <v>60</v>
      </c>
    </row>
    <row r="370" spans="1:7" x14ac:dyDescent="0.3">
      <c r="A370" s="36">
        <v>44804</v>
      </c>
      <c r="B370" s="9" t="s">
        <v>443</v>
      </c>
      <c r="C370" s="9" t="s">
        <v>151</v>
      </c>
      <c r="D370" s="9" t="s">
        <v>152</v>
      </c>
      <c r="E370" s="9" t="s">
        <v>359</v>
      </c>
      <c r="F370" s="9" t="s">
        <v>360</v>
      </c>
      <c r="G370" s="18">
        <v>137.5</v>
      </c>
    </row>
    <row r="371" spans="1:7" x14ac:dyDescent="0.3">
      <c r="A371" s="36">
        <v>44804</v>
      </c>
      <c r="B371" s="9" t="s">
        <v>443</v>
      </c>
      <c r="C371" s="9" t="s">
        <v>151</v>
      </c>
      <c r="D371" s="9" t="s">
        <v>152</v>
      </c>
      <c r="E371" s="9" t="s">
        <v>163</v>
      </c>
      <c r="F371" s="9" t="s">
        <v>164</v>
      </c>
      <c r="G371" s="18">
        <v>317.92</v>
      </c>
    </row>
    <row r="372" spans="1:7" x14ac:dyDescent="0.3">
      <c r="A372" s="36">
        <v>44804</v>
      </c>
      <c r="B372" s="9" t="s">
        <v>443</v>
      </c>
      <c r="C372" s="9" t="s">
        <v>151</v>
      </c>
      <c r="D372" s="9" t="s">
        <v>152</v>
      </c>
      <c r="E372" s="9" t="s">
        <v>167</v>
      </c>
      <c r="F372" s="9" t="s">
        <v>168</v>
      </c>
      <c r="G372" s="18">
        <v>300</v>
      </c>
    </row>
    <row r="373" spans="1:7" x14ac:dyDescent="0.3">
      <c r="A373" s="36">
        <v>44804</v>
      </c>
      <c r="B373" s="9" t="s">
        <v>443</v>
      </c>
      <c r="C373" s="9" t="s">
        <v>177</v>
      </c>
      <c r="D373" s="9" t="s">
        <v>178</v>
      </c>
      <c r="E373" s="9" t="s">
        <v>179</v>
      </c>
      <c r="F373" s="9" t="s">
        <v>180</v>
      </c>
      <c r="G373" s="18">
        <v>30</v>
      </c>
    </row>
    <row r="374" spans="1:7" x14ac:dyDescent="0.3">
      <c r="A374" s="36">
        <v>44804</v>
      </c>
      <c r="B374" s="9" t="s">
        <v>443</v>
      </c>
      <c r="C374" s="9" t="s">
        <v>177</v>
      </c>
      <c r="D374" s="9" t="s">
        <v>178</v>
      </c>
      <c r="E374" s="9" t="s">
        <v>181</v>
      </c>
      <c r="F374" s="9" t="s">
        <v>49</v>
      </c>
      <c r="G374" s="18">
        <v>416.5</v>
      </c>
    </row>
    <row r="375" spans="1:7" x14ac:dyDescent="0.3">
      <c r="A375" s="36">
        <v>44804</v>
      </c>
      <c r="B375" s="9" t="s">
        <v>443</v>
      </c>
      <c r="C375" s="9" t="s">
        <v>177</v>
      </c>
      <c r="D375" s="9" t="s">
        <v>178</v>
      </c>
      <c r="E375" s="9" t="s">
        <v>183</v>
      </c>
      <c r="F375" s="9" t="s">
        <v>184</v>
      </c>
      <c r="G375" s="18">
        <v>392.86599999999999</v>
      </c>
    </row>
    <row r="376" spans="1:7" x14ac:dyDescent="0.3">
      <c r="A376" s="36">
        <v>44804</v>
      </c>
      <c r="B376" s="9" t="s">
        <v>443</v>
      </c>
      <c r="C376" s="9" t="s">
        <v>185</v>
      </c>
      <c r="D376" s="9" t="s">
        <v>186</v>
      </c>
      <c r="E376" s="9" t="s">
        <v>193</v>
      </c>
      <c r="F376" s="9" t="s">
        <v>194</v>
      </c>
      <c r="G376" s="18">
        <v>18</v>
      </c>
    </row>
    <row r="377" spans="1:7" x14ac:dyDescent="0.3">
      <c r="A377" s="36">
        <v>44804</v>
      </c>
      <c r="B377" s="9" t="s">
        <v>443</v>
      </c>
      <c r="C377" s="9" t="s">
        <v>185</v>
      </c>
      <c r="D377" s="9" t="s">
        <v>186</v>
      </c>
      <c r="E377" s="9" t="s">
        <v>197</v>
      </c>
      <c r="F377" s="9" t="s">
        <v>198</v>
      </c>
      <c r="G377" s="18">
        <v>1219</v>
      </c>
    </row>
    <row r="378" spans="1:7" x14ac:dyDescent="0.3">
      <c r="A378" s="36">
        <v>44804</v>
      </c>
      <c r="B378" s="9" t="s">
        <v>443</v>
      </c>
      <c r="C378" s="9" t="s">
        <v>185</v>
      </c>
      <c r="D378" s="9" t="s">
        <v>186</v>
      </c>
      <c r="E378" s="9" t="s">
        <v>209</v>
      </c>
      <c r="F378" s="9" t="s">
        <v>210</v>
      </c>
      <c r="G378" s="18">
        <v>54</v>
      </c>
    </row>
    <row r="379" spans="1:7" x14ac:dyDescent="0.3">
      <c r="A379" s="36">
        <v>44804</v>
      </c>
      <c r="B379" s="9" t="s">
        <v>443</v>
      </c>
      <c r="C379" s="9" t="s">
        <v>185</v>
      </c>
      <c r="D379" s="9" t="s">
        <v>186</v>
      </c>
      <c r="E379" s="9" t="s">
        <v>211</v>
      </c>
      <c r="F379" s="9" t="s">
        <v>212</v>
      </c>
      <c r="G379" s="18">
        <v>594.92399999999998</v>
      </c>
    </row>
    <row r="380" spans="1:7" x14ac:dyDescent="0.3">
      <c r="A380" s="36">
        <v>44804</v>
      </c>
      <c r="B380" s="9" t="s">
        <v>443</v>
      </c>
      <c r="C380" s="9" t="s">
        <v>213</v>
      </c>
      <c r="D380" s="9" t="s">
        <v>214</v>
      </c>
      <c r="E380" s="9" t="s">
        <v>215</v>
      </c>
      <c r="F380" s="9" t="s">
        <v>216</v>
      </c>
      <c r="G380" s="18">
        <v>447.67500000000001</v>
      </c>
    </row>
    <row r="381" spans="1:7" x14ac:dyDescent="0.3">
      <c r="A381" s="36">
        <v>44804</v>
      </c>
      <c r="B381" s="9" t="s">
        <v>443</v>
      </c>
      <c r="C381" s="9" t="s">
        <v>217</v>
      </c>
      <c r="D381" s="9" t="s">
        <v>218</v>
      </c>
      <c r="E381" s="9" t="s">
        <v>219</v>
      </c>
      <c r="F381" s="9" t="s">
        <v>220</v>
      </c>
      <c r="G381" s="18">
        <v>3109.6</v>
      </c>
    </row>
    <row r="382" spans="1:7" x14ac:dyDescent="0.3">
      <c r="A382" s="36">
        <v>44804</v>
      </c>
      <c r="B382" s="9" t="s">
        <v>443</v>
      </c>
      <c r="C382" s="9" t="s">
        <v>221</v>
      </c>
      <c r="D382" s="9" t="s">
        <v>222</v>
      </c>
      <c r="E382" s="9" t="s">
        <v>223</v>
      </c>
      <c r="F382" s="9" t="s">
        <v>224</v>
      </c>
      <c r="G382" s="18">
        <v>6.3</v>
      </c>
    </row>
    <row r="383" spans="1:7" x14ac:dyDescent="0.3">
      <c r="A383" s="36">
        <v>44804</v>
      </c>
      <c r="B383" s="9" t="s">
        <v>443</v>
      </c>
      <c r="C383" s="9" t="s">
        <v>229</v>
      </c>
      <c r="D383" s="9" t="s">
        <v>230</v>
      </c>
      <c r="E383" s="9" t="s">
        <v>237</v>
      </c>
      <c r="F383" s="9" t="s">
        <v>238</v>
      </c>
      <c r="G383" s="18">
        <v>8</v>
      </c>
    </row>
    <row r="384" spans="1:7" x14ac:dyDescent="0.3">
      <c r="A384" s="36">
        <v>44804</v>
      </c>
      <c r="B384" s="9" t="s">
        <v>443</v>
      </c>
      <c r="C384" s="9" t="s">
        <v>229</v>
      </c>
      <c r="D384" s="9" t="s">
        <v>230</v>
      </c>
      <c r="E384" s="9" t="s">
        <v>241</v>
      </c>
      <c r="F384" s="9" t="s">
        <v>242</v>
      </c>
      <c r="G384" s="18">
        <v>17.600000000000001</v>
      </c>
    </row>
    <row r="385" spans="1:7" x14ac:dyDescent="0.3">
      <c r="A385" s="36">
        <v>44804</v>
      </c>
      <c r="B385" s="9" t="s">
        <v>443</v>
      </c>
      <c r="C385" s="9" t="s">
        <v>229</v>
      </c>
      <c r="D385" s="9" t="s">
        <v>230</v>
      </c>
      <c r="E385" s="9" t="s">
        <v>251</v>
      </c>
      <c r="F385" s="9" t="s">
        <v>252</v>
      </c>
      <c r="G385" s="18">
        <v>83</v>
      </c>
    </row>
    <row r="386" spans="1:7" x14ac:dyDescent="0.3">
      <c r="A386" s="36">
        <v>44804</v>
      </c>
      <c r="B386" s="9" t="s">
        <v>443</v>
      </c>
      <c r="C386" s="9" t="s">
        <v>229</v>
      </c>
      <c r="D386" s="9" t="s">
        <v>230</v>
      </c>
      <c r="E386" s="9" t="s">
        <v>255</v>
      </c>
      <c r="F386" s="9" t="s">
        <v>256</v>
      </c>
      <c r="G386" s="18">
        <v>144</v>
      </c>
    </row>
    <row r="387" spans="1:7" x14ac:dyDescent="0.3">
      <c r="A387" s="36">
        <v>44804</v>
      </c>
      <c r="B387" s="9" t="s">
        <v>443</v>
      </c>
      <c r="C387" s="9" t="s">
        <v>229</v>
      </c>
      <c r="D387" s="9" t="s">
        <v>230</v>
      </c>
      <c r="E387" s="9" t="s">
        <v>261</v>
      </c>
      <c r="F387" s="9" t="s">
        <v>262</v>
      </c>
      <c r="G387" s="18">
        <v>104</v>
      </c>
    </row>
    <row r="388" spans="1:7" x14ac:dyDescent="0.3">
      <c r="A388" s="36">
        <v>44804</v>
      </c>
      <c r="B388" s="9" t="s">
        <v>443</v>
      </c>
      <c r="C388" s="9" t="s">
        <v>444</v>
      </c>
      <c r="D388" s="9" t="s">
        <v>445</v>
      </c>
      <c r="E388" s="9" t="s">
        <v>446</v>
      </c>
      <c r="F388" s="9" t="s">
        <v>447</v>
      </c>
      <c r="G388" s="18">
        <v>1100</v>
      </c>
    </row>
    <row r="389" spans="1:7" x14ac:dyDescent="0.3">
      <c r="A389" s="36">
        <v>44804</v>
      </c>
      <c r="B389" s="9" t="s">
        <v>443</v>
      </c>
      <c r="C389" s="9" t="s">
        <v>263</v>
      </c>
      <c r="D389" s="9" t="s">
        <v>264</v>
      </c>
      <c r="E389" s="9" t="s">
        <v>265</v>
      </c>
      <c r="F389" s="9" t="s">
        <v>266</v>
      </c>
      <c r="G389" s="18">
        <v>522</v>
      </c>
    </row>
    <row r="390" spans="1:7" x14ac:dyDescent="0.3">
      <c r="A390" s="36">
        <v>44804</v>
      </c>
      <c r="B390" s="9" t="s">
        <v>443</v>
      </c>
      <c r="C390" s="9" t="s">
        <v>267</v>
      </c>
      <c r="D390" s="9" t="s">
        <v>268</v>
      </c>
      <c r="E390" s="9" t="s">
        <v>269</v>
      </c>
      <c r="F390" s="9" t="s">
        <v>270</v>
      </c>
      <c r="G390" s="18">
        <v>575</v>
      </c>
    </row>
    <row r="391" spans="1:7" x14ac:dyDescent="0.3">
      <c r="A391" s="36">
        <v>44804</v>
      </c>
      <c r="B391" s="9" t="s">
        <v>443</v>
      </c>
      <c r="C391" s="9" t="s">
        <v>267</v>
      </c>
      <c r="D391" s="9" t="s">
        <v>268</v>
      </c>
      <c r="E391" s="9" t="s">
        <v>271</v>
      </c>
      <c r="F391" s="9" t="s">
        <v>272</v>
      </c>
      <c r="G391" s="18">
        <v>495</v>
      </c>
    </row>
    <row r="392" spans="1:7" x14ac:dyDescent="0.3">
      <c r="A392" s="36">
        <v>44804</v>
      </c>
      <c r="B392" s="9" t="s">
        <v>443</v>
      </c>
      <c r="C392" s="9" t="s">
        <v>267</v>
      </c>
      <c r="D392" s="9" t="s">
        <v>268</v>
      </c>
      <c r="E392" s="9" t="s">
        <v>278</v>
      </c>
      <c r="F392" s="9" t="s">
        <v>279</v>
      </c>
      <c r="G392" s="18">
        <v>55</v>
      </c>
    </row>
    <row r="393" spans="1:7" x14ac:dyDescent="0.3">
      <c r="A393" s="36">
        <v>44804</v>
      </c>
      <c r="B393" s="9" t="s">
        <v>443</v>
      </c>
      <c r="C393" s="9" t="s">
        <v>267</v>
      </c>
      <c r="D393" s="9" t="s">
        <v>268</v>
      </c>
      <c r="E393" s="9" t="s">
        <v>387</v>
      </c>
      <c r="F393" s="9" t="s">
        <v>388</v>
      </c>
      <c r="G393" s="18">
        <v>64.5</v>
      </c>
    </row>
    <row r="394" spans="1:7" x14ac:dyDescent="0.3">
      <c r="A394" s="36">
        <v>44804</v>
      </c>
      <c r="B394" s="9" t="s">
        <v>443</v>
      </c>
      <c r="C394" s="9" t="s">
        <v>288</v>
      </c>
      <c r="D394" s="9" t="s">
        <v>289</v>
      </c>
      <c r="E394" s="9" t="s">
        <v>292</v>
      </c>
      <c r="F394" s="9" t="s">
        <v>293</v>
      </c>
      <c r="G394" s="18">
        <v>1156.2080000000001</v>
      </c>
    </row>
    <row r="395" spans="1:7" x14ac:dyDescent="0.3">
      <c r="A395" s="36">
        <v>44804</v>
      </c>
      <c r="B395" s="9" t="s">
        <v>443</v>
      </c>
      <c r="C395" s="9" t="s">
        <v>294</v>
      </c>
      <c r="D395" s="9" t="s">
        <v>295</v>
      </c>
      <c r="E395" s="9" t="s">
        <v>296</v>
      </c>
      <c r="F395" s="9" t="s">
        <v>297</v>
      </c>
      <c r="G395" s="18">
        <v>154</v>
      </c>
    </row>
    <row r="396" spans="1:7" x14ac:dyDescent="0.3">
      <c r="A396" s="36">
        <v>44804</v>
      </c>
      <c r="B396" s="9" t="s">
        <v>443</v>
      </c>
      <c r="C396" s="9" t="s">
        <v>306</v>
      </c>
      <c r="D396" s="9" t="s">
        <v>307</v>
      </c>
      <c r="E396" s="9" t="s">
        <v>448</v>
      </c>
      <c r="F396" s="9" t="s">
        <v>449</v>
      </c>
      <c r="G396" s="18">
        <v>1673.5</v>
      </c>
    </row>
    <row r="397" spans="1:7" x14ac:dyDescent="0.3">
      <c r="A397" s="36">
        <v>44804</v>
      </c>
      <c r="B397" s="9" t="s">
        <v>443</v>
      </c>
      <c r="C397" s="9" t="s">
        <v>306</v>
      </c>
      <c r="D397" s="9" t="s">
        <v>307</v>
      </c>
      <c r="E397" s="9" t="s">
        <v>308</v>
      </c>
      <c r="F397" s="9" t="s">
        <v>309</v>
      </c>
      <c r="G397" s="18">
        <v>1000</v>
      </c>
    </row>
    <row r="398" spans="1:7" x14ac:dyDescent="0.3">
      <c r="A398" s="36">
        <v>44804</v>
      </c>
      <c r="B398" s="9" t="s">
        <v>443</v>
      </c>
      <c r="C398" s="9" t="s">
        <v>310</v>
      </c>
      <c r="D398" s="9" t="s">
        <v>311</v>
      </c>
      <c r="E398" s="9" t="s">
        <v>312</v>
      </c>
      <c r="F398" s="9" t="s">
        <v>313</v>
      </c>
      <c r="G398" s="18">
        <v>925</v>
      </c>
    </row>
    <row r="399" spans="1:7" x14ac:dyDescent="0.3">
      <c r="A399" s="36">
        <v>44804</v>
      </c>
      <c r="B399" s="9" t="s">
        <v>443</v>
      </c>
      <c r="C399" s="9" t="s">
        <v>320</v>
      </c>
      <c r="D399" s="9" t="s">
        <v>321</v>
      </c>
      <c r="E399" s="9" t="s">
        <v>322</v>
      </c>
      <c r="F399" s="9" t="s">
        <v>323</v>
      </c>
      <c r="G399" s="18">
        <v>11.23</v>
      </c>
    </row>
    <row r="400" spans="1:7" x14ac:dyDescent="0.3">
      <c r="A400" s="36">
        <v>44804</v>
      </c>
      <c r="B400" s="9" t="s">
        <v>443</v>
      </c>
      <c r="C400" s="9" t="s">
        <v>328</v>
      </c>
      <c r="D400" s="9" t="s">
        <v>329</v>
      </c>
      <c r="E400" s="9" t="s">
        <v>330</v>
      </c>
      <c r="F400" s="9" t="s">
        <v>331</v>
      </c>
      <c r="G400" s="18">
        <v>135.67500000000001</v>
      </c>
    </row>
    <row r="401" spans="1:8" x14ac:dyDescent="0.3">
      <c r="A401" s="36">
        <v>44804</v>
      </c>
      <c r="B401" s="9" t="s">
        <v>453</v>
      </c>
      <c r="C401" s="9" t="s">
        <v>89</v>
      </c>
      <c r="D401" s="9" t="s">
        <v>90</v>
      </c>
      <c r="E401" s="9" t="s">
        <v>93</v>
      </c>
      <c r="F401" s="9" t="s">
        <v>94</v>
      </c>
      <c r="G401" s="18">
        <v>-427.55700000000002</v>
      </c>
    </row>
    <row r="402" spans="1:8" x14ac:dyDescent="0.3">
      <c r="A402" s="36">
        <v>44804</v>
      </c>
      <c r="B402" s="9" t="s">
        <v>453</v>
      </c>
      <c r="C402" s="9" t="s">
        <v>147</v>
      </c>
      <c r="D402" s="9" t="s">
        <v>148</v>
      </c>
      <c r="E402" s="9" t="s">
        <v>149</v>
      </c>
      <c r="F402" s="9" t="s">
        <v>150</v>
      </c>
      <c r="G402" s="18">
        <v>-14560.111000000001</v>
      </c>
    </row>
    <row r="403" spans="1:8" x14ac:dyDescent="0.3">
      <c r="A403" s="36">
        <v>44804</v>
      </c>
      <c r="B403" s="9" t="s">
        <v>453</v>
      </c>
      <c r="C403" s="9" t="s">
        <v>151</v>
      </c>
      <c r="D403" s="9" t="s">
        <v>152</v>
      </c>
      <c r="E403" s="9" t="s">
        <v>163</v>
      </c>
      <c r="F403" s="9" t="s">
        <v>164</v>
      </c>
      <c r="G403" s="18">
        <v>23.451000000000001</v>
      </c>
    </row>
    <row r="404" spans="1:8" x14ac:dyDescent="0.3">
      <c r="A404" s="36">
        <v>44804</v>
      </c>
      <c r="B404" s="9" t="s">
        <v>453</v>
      </c>
      <c r="C404" s="9" t="s">
        <v>177</v>
      </c>
      <c r="D404" s="9" t="s">
        <v>178</v>
      </c>
      <c r="E404" s="9" t="s">
        <v>183</v>
      </c>
      <c r="F404" s="9" t="s">
        <v>184</v>
      </c>
      <c r="G404" s="18">
        <v>76.677999999999997</v>
      </c>
    </row>
    <row r="405" spans="1:8" x14ac:dyDescent="0.3">
      <c r="A405" s="36">
        <v>44804</v>
      </c>
      <c r="B405" s="9" t="s">
        <v>453</v>
      </c>
      <c r="C405" s="9" t="s">
        <v>185</v>
      </c>
      <c r="D405" s="9" t="s">
        <v>186</v>
      </c>
      <c r="E405" s="9" t="s">
        <v>211</v>
      </c>
      <c r="F405" s="9" t="s">
        <v>212</v>
      </c>
      <c r="G405" s="18">
        <v>16.797000000000001</v>
      </c>
    </row>
    <row r="406" spans="1:8" x14ac:dyDescent="0.3">
      <c r="A406" s="36">
        <v>44804</v>
      </c>
      <c r="B406" s="9" t="s">
        <v>453</v>
      </c>
      <c r="C406" s="9" t="s">
        <v>213</v>
      </c>
      <c r="D406" s="9" t="s">
        <v>214</v>
      </c>
      <c r="E406" s="9" t="s">
        <v>215</v>
      </c>
      <c r="F406" s="9" t="s">
        <v>216</v>
      </c>
      <c r="G406" s="18">
        <v>263.33800000000002</v>
      </c>
    </row>
    <row r="407" spans="1:8" x14ac:dyDescent="0.3">
      <c r="A407" s="36">
        <v>44804</v>
      </c>
      <c r="B407" s="9" t="s">
        <v>453</v>
      </c>
      <c r="C407" s="9" t="s">
        <v>221</v>
      </c>
      <c r="D407" s="9" t="s">
        <v>222</v>
      </c>
      <c r="E407" s="9" t="s">
        <v>223</v>
      </c>
      <c r="F407" s="9" t="s">
        <v>224</v>
      </c>
      <c r="G407" s="18">
        <v>186.339</v>
      </c>
    </row>
    <row r="408" spans="1:8" x14ac:dyDescent="0.3">
      <c r="A408" s="36">
        <v>44804</v>
      </c>
      <c r="B408" s="9" t="s">
        <v>453</v>
      </c>
      <c r="C408" s="9" t="s">
        <v>225</v>
      </c>
      <c r="D408" s="9" t="s">
        <v>226</v>
      </c>
      <c r="E408" s="9" t="s">
        <v>227</v>
      </c>
      <c r="F408" s="9" t="s">
        <v>228</v>
      </c>
      <c r="G408" s="18">
        <v>6</v>
      </c>
    </row>
    <row r="409" spans="1:8" x14ac:dyDescent="0.3">
      <c r="A409" s="36">
        <v>44804</v>
      </c>
      <c r="B409" s="9" t="s">
        <v>453</v>
      </c>
      <c r="C409" s="9" t="s">
        <v>263</v>
      </c>
      <c r="D409" s="9" t="s">
        <v>264</v>
      </c>
      <c r="E409" s="9" t="s">
        <v>265</v>
      </c>
      <c r="F409" s="9" t="s">
        <v>266</v>
      </c>
      <c r="G409" s="18">
        <v>-264.77600000000001</v>
      </c>
    </row>
    <row r="410" spans="1:8" x14ac:dyDescent="0.3">
      <c r="A410" s="36">
        <v>44804</v>
      </c>
      <c r="B410" s="9" t="s">
        <v>453</v>
      </c>
      <c r="C410" s="9" t="s">
        <v>324</v>
      </c>
      <c r="D410" s="9" t="s">
        <v>325</v>
      </c>
      <c r="E410" s="9" t="s">
        <v>326</v>
      </c>
      <c r="F410" s="9" t="s">
        <v>327</v>
      </c>
      <c r="G410" s="18">
        <v>-38</v>
      </c>
    </row>
    <row r="411" spans="1:8" x14ac:dyDescent="0.3">
      <c r="A411" s="36">
        <v>44804</v>
      </c>
      <c r="B411" s="9" t="s">
        <v>451</v>
      </c>
      <c r="C411" s="9" t="s">
        <v>147</v>
      </c>
      <c r="D411" s="9" t="s">
        <v>148</v>
      </c>
      <c r="E411" s="9" t="s">
        <v>149</v>
      </c>
      <c r="F411" s="9" t="s">
        <v>150</v>
      </c>
      <c r="G411" s="18">
        <v>3016.62</v>
      </c>
    </row>
    <row r="412" spans="1:8" x14ac:dyDescent="0.3">
      <c r="A412" s="36">
        <v>44804</v>
      </c>
      <c r="B412" s="37" t="s">
        <v>455</v>
      </c>
      <c r="C412" s="37" t="s">
        <v>147</v>
      </c>
      <c r="D412" s="37" t="s">
        <v>148</v>
      </c>
      <c r="E412" s="37" t="s">
        <v>149</v>
      </c>
      <c r="F412" s="37" t="s">
        <v>150</v>
      </c>
      <c r="G412" s="38">
        <v>47315.91</v>
      </c>
    </row>
    <row r="413" spans="1:8" x14ac:dyDescent="0.3">
      <c r="A413" s="36">
        <v>44804</v>
      </c>
      <c r="B413" s="39" t="s">
        <v>44</v>
      </c>
      <c r="C413" s="39" t="s">
        <v>147</v>
      </c>
      <c r="D413" s="39" t="s">
        <v>148</v>
      </c>
      <c r="E413" s="39" t="s">
        <v>149</v>
      </c>
      <c r="F413" s="39" t="s">
        <v>150</v>
      </c>
      <c r="G413" s="40">
        <f>ROUND((771014.84-G415-G416)*0.3,3)</f>
        <v>230045.03400000001</v>
      </c>
    </row>
    <row r="414" spans="1:8" x14ac:dyDescent="0.3">
      <c r="A414" s="36">
        <v>44804</v>
      </c>
      <c r="B414" s="39" t="s">
        <v>466</v>
      </c>
      <c r="C414" s="39" t="s">
        <v>147</v>
      </c>
      <c r="D414" s="39" t="s">
        <v>148</v>
      </c>
      <c r="E414" s="39" t="s">
        <v>149</v>
      </c>
      <c r="F414" s="39" t="s">
        <v>150</v>
      </c>
      <c r="G414" s="40">
        <f>ROUND((771014.84-G415-G416)*0.7,3)</f>
        <v>536771.74699999997</v>
      </c>
    </row>
    <row r="415" spans="1:8" x14ac:dyDescent="0.3">
      <c r="A415" s="36">
        <v>44804</v>
      </c>
      <c r="B415" s="39" t="s">
        <v>44</v>
      </c>
      <c r="C415" s="39" t="s">
        <v>65</v>
      </c>
      <c r="D415" s="39" t="s">
        <v>66</v>
      </c>
      <c r="E415" s="39" t="s">
        <v>342</v>
      </c>
      <c r="F415" s="39" t="s">
        <v>343</v>
      </c>
      <c r="G415" s="40">
        <v>739.74599999999998</v>
      </c>
      <c r="H415" s="4" t="s">
        <v>1086</v>
      </c>
    </row>
    <row r="416" spans="1:8" x14ac:dyDescent="0.3">
      <c r="A416" s="36">
        <v>44804</v>
      </c>
      <c r="B416" s="39" t="s">
        <v>44</v>
      </c>
      <c r="C416" s="39" t="s">
        <v>65</v>
      </c>
      <c r="D416" s="39" t="s">
        <v>66</v>
      </c>
      <c r="E416" s="39" t="s">
        <v>84</v>
      </c>
      <c r="F416" s="39" t="s">
        <v>85</v>
      </c>
      <c r="G416" s="40">
        <v>3458.3130000000001</v>
      </c>
    </row>
    <row r="417" spans="1:7" x14ac:dyDescent="0.3">
      <c r="A417" s="36">
        <v>44804</v>
      </c>
      <c r="B417" s="39" t="s">
        <v>45</v>
      </c>
      <c r="C417" s="39" t="s">
        <v>147</v>
      </c>
      <c r="D417" s="39" t="s">
        <v>148</v>
      </c>
      <c r="E417" s="39" t="s">
        <v>149</v>
      </c>
      <c r="F417" s="39" t="s">
        <v>150</v>
      </c>
      <c r="G417" s="40">
        <f>669860.787-G418-G419</f>
        <v>662540.33100000001</v>
      </c>
    </row>
    <row r="418" spans="1:7" x14ac:dyDescent="0.3">
      <c r="A418" s="36">
        <v>44804</v>
      </c>
      <c r="B418" s="39" t="s">
        <v>45</v>
      </c>
      <c r="C418" s="39" t="s">
        <v>65</v>
      </c>
      <c r="D418" s="39" t="s">
        <v>66</v>
      </c>
      <c r="E418" s="39" t="s">
        <v>342</v>
      </c>
      <c r="F418" s="39" t="s">
        <v>343</v>
      </c>
      <c r="G418" s="40">
        <v>1544.4</v>
      </c>
    </row>
    <row r="419" spans="1:7" x14ac:dyDescent="0.3">
      <c r="A419" s="36">
        <v>44804</v>
      </c>
      <c r="B419" s="39" t="s">
        <v>45</v>
      </c>
      <c r="C419" s="39" t="s">
        <v>65</v>
      </c>
      <c r="D419" s="39" t="s">
        <v>66</v>
      </c>
      <c r="E419" s="39" t="s">
        <v>84</v>
      </c>
      <c r="F419" s="39" t="s">
        <v>85</v>
      </c>
      <c r="G419" s="40">
        <v>5776.0559999999996</v>
      </c>
    </row>
    <row r="420" spans="1:7" x14ac:dyDescent="0.3">
      <c r="A420" s="36">
        <v>44804</v>
      </c>
      <c r="B420" s="9" t="s">
        <v>415</v>
      </c>
      <c r="C420" s="9" t="s">
        <v>65</v>
      </c>
      <c r="D420" s="9" t="s">
        <v>66</v>
      </c>
      <c r="E420" s="9" t="s">
        <v>67</v>
      </c>
      <c r="F420" s="9" t="s">
        <v>68</v>
      </c>
      <c r="G420" s="18">
        <v>512.34799999999996</v>
      </c>
    </row>
    <row r="421" spans="1:7" x14ac:dyDescent="0.3">
      <c r="A421" s="36">
        <v>44804</v>
      </c>
      <c r="B421" s="9" t="s">
        <v>415</v>
      </c>
      <c r="C421" s="9" t="s">
        <v>89</v>
      </c>
      <c r="D421" s="9" t="s">
        <v>90</v>
      </c>
      <c r="E421" s="9" t="s">
        <v>93</v>
      </c>
      <c r="F421" s="9" t="s">
        <v>94</v>
      </c>
      <c r="G421" s="18">
        <v>772.17499999999995</v>
      </c>
    </row>
    <row r="422" spans="1:7" x14ac:dyDescent="0.3">
      <c r="A422" s="36">
        <v>44804</v>
      </c>
      <c r="B422" s="9" t="s">
        <v>415</v>
      </c>
      <c r="C422" s="9" t="s">
        <v>147</v>
      </c>
      <c r="D422" s="9" t="s">
        <v>148</v>
      </c>
      <c r="E422" s="9" t="s">
        <v>149</v>
      </c>
      <c r="F422" s="9" t="s">
        <v>150</v>
      </c>
      <c r="G422" s="18">
        <v>7000</v>
      </c>
    </row>
    <row r="423" spans="1:7" x14ac:dyDescent="0.3">
      <c r="A423" s="36">
        <v>44804</v>
      </c>
      <c r="B423" s="9" t="s">
        <v>415</v>
      </c>
      <c r="C423" s="9" t="s">
        <v>151</v>
      </c>
      <c r="D423" s="9" t="s">
        <v>152</v>
      </c>
      <c r="E423" s="9" t="s">
        <v>163</v>
      </c>
      <c r="F423" s="9" t="s">
        <v>164</v>
      </c>
      <c r="G423" s="18">
        <v>-413.84100000000001</v>
      </c>
    </row>
    <row r="424" spans="1:7" x14ac:dyDescent="0.3">
      <c r="A424" s="36">
        <v>44804</v>
      </c>
      <c r="B424" s="9" t="s">
        <v>415</v>
      </c>
      <c r="C424" s="9" t="s">
        <v>177</v>
      </c>
      <c r="D424" s="9" t="s">
        <v>178</v>
      </c>
      <c r="E424" s="9" t="s">
        <v>183</v>
      </c>
      <c r="F424" s="9" t="s">
        <v>184</v>
      </c>
      <c r="G424" s="18">
        <v>1014.208</v>
      </c>
    </row>
    <row r="425" spans="1:7" x14ac:dyDescent="0.3">
      <c r="A425" s="36">
        <v>44804</v>
      </c>
      <c r="B425" s="9" t="s">
        <v>415</v>
      </c>
      <c r="C425" s="9" t="s">
        <v>185</v>
      </c>
      <c r="D425" s="9" t="s">
        <v>186</v>
      </c>
      <c r="E425" s="9" t="s">
        <v>211</v>
      </c>
      <c r="F425" s="9" t="s">
        <v>212</v>
      </c>
      <c r="G425" s="18">
        <v>3403.328</v>
      </c>
    </row>
    <row r="426" spans="1:7" x14ac:dyDescent="0.3">
      <c r="A426" s="36">
        <v>44804</v>
      </c>
      <c r="B426" s="9" t="s">
        <v>415</v>
      </c>
      <c r="C426" s="9" t="s">
        <v>213</v>
      </c>
      <c r="D426" s="9" t="s">
        <v>214</v>
      </c>
      <c r="E426" s="9" t="s">
        <v>215</v>
      </c>
      <c r="F426" s="9" t="s">
        <v>216</v>
      </c>
      <c r="G426" s="18">
        <v>372.51600000000002</v>
      </c>
    </row>
    <row r="427" spans="1:7" x14ac:dyDescent="0.3">
      <c r="A427" s="36">
        <v>44804</v>
      </c>
      <c r="B427" s="9" t="s">
        <v>415</v>
      </c>
      <c r="C427" s="9" t="s">
        <v>221</v>
      </c>
      <c r="D427" s="9" t="s">
        <v>222</v>
      </c>
      <c r="E427" s="9" t="s">
        <v>223</v>
      </c>
      <c r="F427" s="9" t="s">
        <v>224</v>
      </c>
      <c r="G427" s="18">
        <v>206.179</v>
      </c>
    </row>
    <row r="428" spans="1:7" x14ac:dyDescent="0.3">
      <c r="A428" s="36">
        <v>44804</v>
      </c>
      <c r="B428" s="9" t="s">
        <v>415</v>
      </c>
      <c r="C428" s="9" t="s">
        <v>225</v>
      </c>
      <c r="D428" s="9" t="s">
        <v>226</v>
      </c>
      <c r="E428" s="9" t="s">
        <v>227</v>
      </c>
      <c r="F428" s="9" t="s">
        <v>228</v>
      </c>
      <c r="G428" s="18">
        <v>666.77599999999995</v>
      </c>
    </row>
    <row r="429" spans="1:7" x14ac:dyDescent="0.3">
      <c r="A429" s="36">
        <v>44804</v>
      </c>
      <c r="B429" s="9" t="s">
        <v>415</v>
      </c>
      <c r="C429" s="9" t="s">
        <v>263</v>
      </c>
      <c r="D429" s="9" t="s">
        <v>264</v>
      </c>
      <c r="E429" s="9" t="s">
        <v>265</v>
      </c>
      <c r="F429" s="9" t="s">
        <v>266</v>
      </c>
      <c r="G429" s="18">
        <v>1106.596</v>
      </c>
    </row>
    <row r="430" spans="1:7" x14ac:dyDescent="0.3">
      <c r="A430" s="36">
        <v>44804</v>
      </c>
      <c r="B430" s="9" t="s">
        <v>415</v>
      </c>
      <c r="C430" s="9" t="s">
        <v>416</v>
      </c>
      <c r="D430" s="9" t="s">
        <v>417</v>
      </c>
      <c r="E430" s="9" t="s">
        <v>418</v>
      </c>
      <c r="F430" s="9" t="s">
        <v>419</v>
      </c>
      <c r="G430" s="18">
        <v>-190.71100000000001</v>
      </c>
    </row>
    <row r="431" spans="1:7" x14ac:dyDescent="0.3">
      <c r="A431" s="36">
        <v>44804</v>
      </c>
      <c r="B431" s="9" t="s">
        <v>415</v>
      </c>
      <c r="C431" s="9" t="s">
        <v>280</v>
      </c>
      <c r="D431" s="9" t="s">
        <v>281</v>
      </c>
      <c r="E431" s="9" t="s">
        <v>282</v>
      </c>
      <c r="F431" s="9" t="s">
        <v>283</v>
      </c>
      <c r="G431" s="18">
        <v>219.11699999999999</v>
      </c>
    </row>
    <row r="432" spans="1:7" x14ac:dyDescent="0.3">
      <c r="A432" s="36">
        <v>44804</v>
      </c>
      <c r="B432" s="9" t="s">
        <v>415</v>
      </c>
      <c r="C432" s="9" t="s">
        <v>284</v>
      </c>
      <c r="D432" s="9" t="s">
        <v>285</v>
      </c>
      <c r="E432" s="9" t="s">
        <v>286</v>
      </c>
      <c r="F432" s="9" t="s">
        <v>287</v>
      </c>
      <c r="G432" s="18">
        <v>511.00599999999997</v>
      </c>
    </row>
    <row r="433" spans="1:7" x14ac:dyDescent="0.3">
      <c r="A433" s="36">
        <v>44804</v>
      </c>
      <c r="B433" s="9" t="s">
        <v>415</v>
      </c>
      <c r="C433" s="9" t="s">
        <v>288</v>
      </c>
      <c r="D433" s="9" t="s">
        <v>289</v>
      </c>
      <c r="E433" s="9" t="s">
        <v>292</v>
      </c>
      <c r="F433" s="9" t="s">
        <v>293</v>
      </c>
      <c r="G433" s="18">
        <v>2221.8580000000002</v>
      </c>
    </row>
    <row r="434" spans="1:7" x14ac:dyDescent="0.3">
      <c r="A434" s="36">
        <v>44804</v>
      </c>
      <c r="B434" s="9" t="s">
        <v>415</v>
      </c>
      <c r="C434" s="9" t="s">
        <v>294</v>
      </c>
      <c r="D434" s="9" t="s">
        <v>295</v>
      </c>
      <c r="E434" s="9" t="s">
        <v>296</v>
      </c>
      <c r="F434" s="9" t="s">
        <v>297</v>
      </c>
      <c r="G434" s="18">
        <v>330.52199999999999</v>
      </c>
    </row>
    <row r="435" spans="1:7" x14ac:dyDescent="0.3">
      <c r="A435" s="36">
        <v>44804</v>
      </c>
      <c r="B435" s="9" t="s">
        <v>415</v>
      </c>
      <c r="C435" s="9" t="s">
        <v>306</v>
      </c>
      <c r="D435" s="9" t="s">
        <v>307</v>
      </c>
      <c r="E435" s="9" t="s">
        <v>308</v>
      </c>
      <c r="F435" s="9" t="s">
        <v>309</v>
      </c>
      <c r="G435" s="18">
        <v>120</v>
      </c>
    </row>
    <row r="436" spans="1:7" x14ac:dyDescent="0.3">
      <c r="A436" s="36">
        <v>44804</v>
      </c>
      <c r="B436" s="9" t="s">
        <v>421</v>
      </c>
      <c r="C436" s="9" t="s">
        <v>65</v>
      </c>
      <c r="D436" s="9" t="s">
        <v>66</v>
      </c>
      <c r="E436" s="9" t="s">
        <v>67</v>
      </c>
      <c r="F436" s="9" t="s">
        <v>68</v>
      </c>
      <c r="G436" s="18">
        <v>19881.041000000001</v>
      </c>
    </row>
    <row r="437" spans="1:7" x14ac:dyDescent="0.3">
      <c r="A437" s="36">
        <v>44804</v>
      </c>
      <c r="B437" s="9" t="s">
        <v>421</v>
      </c>
      <c r="C437" s="9" t="s">
        <v>65</v>
      </c>
      <c r="D437" s="9" t="s">
        <v>66</v>
      </c>
      <c r="E437" s="9" t="s">
        <v>397</v>
      </c>
      <c r="F437" s="9" t="s">
        <v>97</v>
      </c>
      <c r="G437" s="18">
        <v>521.42999999999995</v>
      </c>
    </row>
    <row r="438" spans="1:7" x14ac:dyDescent="0.3">
      <c r="A438" s="36">
        <v>44804</v>
      </c>
      <c r="B438" s="9" t="s">
        <v>421</v>
      </c>
      <c r="C438" s="9" t="s">
        <v>89</v>
      </c>
      <c r="D438" s="9" t="s">
        <v>90</v>
      </c>
      <c r="E438" s="9" t="s">
        <v>93</v>
      </c>
      <c r="F438" s="9" t="s">
        <v>94</v>
      </c>
      <c r="G438" s="18">
        <v>28901.352999999999</v>
      </c>
    </row>
    <row r="439" spans="1:7" x14ac:dyDescent="0.3">
      <c r="A439" s="36">
        <v>44804</v>
      </c>
      <c r="B439" s="9" t="s">
        <v>421</v>
      </c>
      <c r="C439" s="9" t="s">
        <v>147</v>
      </c>
      <c r="D439" s="9" t="s">
        <v>148</v>
      </c>
      <c r="E439" s="9" t="s">
        <v>149</v>
      </c>
      <c r="F439" s="9" t="s">
        <v>150</v>
      </c>
      <c r="G439" s="18">
        <v>34633</v>
      </c>
    </row>
    <row r="440" spans="1:7" x14ac:dyDescent="0.3">
      <c r="A440" s="36">
        <v>44804</v>
      </c>
      <c r="B440" s="9" t="s">
        <v>421</v>
      </c>
      <c r="C440" s="9" t="s">
        <v>151</v>
      </c>
      <c r="D440" s="9" t="s">
        <v>152</v>
      </c>
      <c r="E440" s="9" t="s">
        <v>163</v>
      </c>
      <c r="F440" s="9" t="s">
        <v>164</v>
      </c>
      <c r="G440" s="18">
        <v>4258.33</v>
      </c>
    </row>
    <row r="441" spans="1:7" x14ac:dyDescent="0.3">
      <c r="A441" s="36">
        <v>44804</v>
      </c>
      <c r="B441" s="9" t="s">
        <v>421</v>
      </c>
      <c r="C441" s="9" t="s">
        <v>177</v>
      </c>
      <c r="D441" s="9" t="s">
        <v>178</v>
      </c>
      <c r="E441" s="9" t="s">
        <v>183</v>
      </c>
      <c r="F441" s="9" t="s">
        <v>184</v>
      </c>
      <c r="G441" s="18">
        <v>9605.58</v>
      </c>
    </row>
    <row r="442" spans="1:7" x14ac:dyDescent="0.3">
      <c r="A442" s="36">
        <v>44804</v>
      </c>
      <c r="B442" s="9" t="s">
        <v>421</v>
      </c>
      <c r="C442" s="9" t="s">
        <v>185</v>
      </c>
      <c r="D442" s="9" t="s">
        <v>186</v>
      </c>
      <c r="E442" s="9" t="s">
        <v>211</v>
      </c>
      <c r="F442" s="9" t="s">
        <v>212</v>
      </c>
      <c r="G442" s="18">
        <v>3441.915</v>
      </c>
    </row>
    <row r="443" spans="1:7" x14ac:dyDescent="0.3">
      <c r="A443" s="36">
        <v>44804</v>
      </c>
      <c r="B443" s="9" t="s">
        <v>421</v>
      </c>
      <c r="C443" s="9" t="s">
        <v>217</v>
      </c>
      <c r="D443" s="9" t="s">
        <v>218</v>
      </c>
      <c r="E443" s="9" t="s">
        <v>219</v>
      </c>
      <c r="F443" s="9" t="s">
        <v>220</v>
      </c>
      <c r="G443" s="18">
        <v>1503.375</v>
      </c>
    </row>
    <row r="444" spans="1:7" x14ac:dyDescent="0.3">
      <c r="A444" s="36">
        <v>44804</v>
      </c>
      <c r="B444" s="9" t="s">
        <v>421</v>
      </c>
      <c r="C444" s="9" t="s">
        <v>221</v>
      </c>
      <c r="D444" s="9" t="s">
        <v>222</v>
      </c>
      <c r="E444" s="9" t="s">
        <v>223</v>
      </c>
      <c r="F444" s="9" t="s">
        <v>224</v>
      </c>
      <c r="G444" s="18">
        <v>1350.615</v>
      </c>
    </row>
    <row r="445" spans="1:7" x14ac:dyDescent="0.3">
      <c r="A445" s="36">
        <v>44804</v>
      </c>
      <c r="B445" s="9" t="s">
        <v>421</v>
      </c>
      <c r="C445" s="9" t="s">
        <v>225</v>
      </c>
      <c r="D445" s="9" t="s">
        <v>226</v>
      </c>
      <c r="E445" s="9" t="s">
        <v>227</v>
      </c>
      <c r="F445" s="9" t="s">
        <v>228</v>
      </c>
      <c r="G445" s="18">
        <v>12841.934999999999</v>
      </c>
    </row>
    <row r="446" spans="1:7" x14ac:dyDescent="0.3">
      <c r="A446" s="36">
        <v>44804</v>
      </c>
      <c r="B446" s="9" t="s">
        <v>421</v>
      </c>
      <c r="C446" s="9" t="s">
        <v>263</v>
      </c>
      <c r="D446" s="9" t="s">
        <v>264</v>
      </c>
      <c r="E446" s="9" t="s">
        <v>265</v>
      </c>
      <c r="F446" s="9" t="s">
        <v>266</v>
      </c>
      <c r="G446" s="18">
        <v>2721.415</v>
      </c>
    </row>
    <row r="447" spans="1:7" x14ac:dyDescent="0.3">
      <c r="A447" s="36">
        <v>44804</v>
      </c>
      <c r="B447" s="9" t="s">
        <v>421</v>
      </c>
      <c r="C447" s="9" t="s">
        <v>280</v>
      </c>
      <c r="D447" s="9" t="s">
        <v>281</v>
      </c>
      <c r="E447" s="9" t="s">
        <v>282</v>
      </c>
      <c r="F447" s="9" t="s">
        <v>283</v>
      </c>
      <c r="G447" s="18">
        <v>2424.36</v>
      </c>
    </row>
    <row r="448" spans="1:7" x14ac:dyDescent="0.3">
      <c r="A448" s="36">
        <v>44804</v>
      </c>
      <c r="B448" s="9" t="s">
        <v>421</v>
      </c>
      <c r="C448" s="9" t="s">
        <v>284</v>
      </c>
      <c r="D448" s="9" t="s">
        <v>285</v>
      </c>
      <c r="E448" s="9" t="s">
        <v>286</v>
      </c>
      <c r="F448" s="9" t="s">
        <v>287</v>
      </c>
      <c r="G448" s="18">
        <v>1200.48</v>
      </c>
    </row>
    <row r="449" spans="1:7" x14ac:dyDescent="0.3">
      <c r="A449" s="36">
        <v>44804</v>
      </c>
      <c r="B449" s="9" t="s">
        <v>421</v>
      </c>
      <c r="C449" s="9" t="s">
        <v>288</v>
      </c>
      <c r="D449" s="9" t="s">
        <v>289</v>
      </c>
      <c r="E449" s="9" t="s">
        <v>292</v>
      </c>
      <c r="F449" s="9" t="s">
        <v>293</v>
      </c>
      <c r="G449" s="18">
        <v>86779.628999999986</v>
      </c>
    </row>
    <row r="450" spans="1:7" x14ac:dyDescent="0.3">
      <c r="A450" s="36">
        <v>44804</v>
      </c>
      <c r="B450" s="9" t="s">
        <v>421</v>
      </c>
      <c r="C450" s="9" t="s">
        <v>294</v>
      </c>
      <c r="D450" s="9" t="s">
        <v>295</v>
      </c>
      <c r="E450" s="9" t="s">
        <v>296</v>
      </c>
      <c r="F450" s="9" t="s">
        <v>297</v>
      </c>
      <c r="G450" s="18">
        <v>5046.665</v>
      </c>
    </row>
    <row r="451" spans="1:7" x14ac:dyDescent="0.3">
      <c r="A451" s="36">
        <v>44804</v>
      </c>
      <c r="B451" s="9" t="s">
        <v>421</v>
      </c>
      <c r="C451" s="9" t="s">
        <v>332</v>
      </c>
      <c r="D451" s="9" t="s">
        <v>333</v>
      </c>
      <c r="E451" s="9" t="s">
        <v>334</v>
      </c>
      <c r="F451" s="9" t="s">
        <v>335</v>
      </c>
      <c r="G451" s="18">
        <v>204.23500000000001</v>
      </c>
    </row>
    <row r="452" spans="1:7" x14ac:dyDescent="0.3">
      <c r="A452" s="36">
        <v>44804</v>
      </c>
      <c r="B452" s="9" t="s">
        <v>423</v>
      </c>
      <c r="C452" s="9" t="s">
        <v>65</v>
      </c>
      <c r="D452" s="9" t="s">
        <v>66</v>
      </c>
      <c r="E452" s="9" t="s">
        <v>67</v>
      </c>
      <c r="F452" s="9" t="s">
        <v>68</v>
      </c>
      <c r="G452" s="18">
        <v>800.14099999999996</v>
      </c>
    </row>
    <row r="453" spans="1:7" x14ac:dyDescent="0.3">
      <c r="A453" s="36">
        <v>44804</v>
      </c>
      <c r="B453" s="9" t="s">
        <v>423</v>
      </c>
      <c r="C453" s="9" t="s">
        <v>89</v>
      </c>
      <c r="D453" s="9" t="s">
        <v>90</v>
      </c>
      <c r="E453" s="9" t="s">
        <v>93</v>
      </c>
      <c r="F453" s="9" t="s">
        <v>94</v>
      </c>
      <c r="G453" s="18">
        <v>1306.5509999999999</v>
      </c>
    </row>
    <row r="454" spans="1:7" x14ac:dyDescent="0.3">
      <c r="A454" s="36">
        <v>44804</v>
      </c>
      <c r="B454" s="9" t="s">
        <v>423</v>
      </c>
      <c r="C454" s="9" t="s">
        <v>151</v>
      </c>
      <c r="D454" s="9" t="s">
        <v>152</v>
      </c>
      <c r="E454" s="9" t="s">
        <v>163</v>
      </c>
      <c r="F454" s="9" t="s">
        <v>164</v>
      </c>
      <c r="G454" s="18">
        <v>2920.8380000000002</v>
      </c>
    </row>
    <row r="455" spans="1:7" x14ac:dyDescent="0.3">
      <c r="A455" s="36">
        <v>44804</v>
      </c>
      <c r="B455" s="9" t="s">
        <v>423</v>
      </c>
      <c r="C455" s="9" t="s">
        <v>177</v>
      </c>
      <c r="D455" s="9" t="s">
        <v>178</v>
      </c>
      <c r="E455" s="9" t="s">
        <v>183</v>
      </c>
      <c r="F455" s="9" t="s">
        <v>184</v>
      </c>
      <c r="G455" s="18">
        <v>1474.5250000000001</v>
      </c>
    </row>
    <row r="456" spans="1:7" x14ac:dyDescent="0.3">
      <c r="A456" s="36">
        <v>44804</v>
      </c>
      <c r="B456" s="9" t="s">
        <v>423</v>
      </c>
      <c r="C456" s="9" t="s">
        <v>185</v>
      </c>
      <c r="D456" s="9" t="s">
        <v>186</v>
      </c>
      <c r="E456" s="9" t="s">
        <v>211</v>
      </c>
      <c r="F456" s="9" t="s">
        <v>212</v>
      </c>
      <c r="G456" s="18">
        <v>1266.2929999999999</v>
      </c>
    </row>
    <row r="457" spans="1:7" x14ac:dyDescent="0.3">
      <c r="A457" s="36">
        <v>44804</v>
      </c>
      <c r="B457" s="9" t="s">
        <v>423</v>
      </c>
      <c r="C457" s="9" t="s">
        <v>213</v>
      </c>
      <c r="D457" s="9" t="s">
        <v>214</v>
      </c>
      <c r="E457" s="9" t="s">
        <v>215</v>
      </c>
      <c r="F457" s="9" t="s">
        <v>216</v>
      </c>
      <c r="G457" s="18">
        <v>291.33699999999999</v>
      </c>
    </row>
    <row r="458" spans="1:7" x14ac:dyDescent="0.3">
      <c r="A458" s="36">
        <v>44804</v>
      </c>
      <c r="B458" s="9" t="s">
        <v>423</v>
      </c>
      <c r="C458" s="9" t="s">
        <v>221</v>
      </c>
      <c r="D458" s="9" t="s">
        <v>222</v>
      </c>
      <c r="E458" s="9" t="s">
        <v>223</v>
      </c>
      <c r="F458" s="9" t="s">
        <v>224</v>
      </c>
      <c r="G458" s="18">
        <v>1118.921</v>
      </c>
    </row>
    <row r="459" spans="1:7" x14ac:dyDescent="0.3">
      <c r="A459" s="36">
        <v>44804</v>
      </c>
      <c r="B459" s="9" t="s">
        <v>423</v>
      </c>
      <c r="C459" s="9" t="s">
        <v>225</v>
      </c>
      <c r="D459" s="9" t="s">
        <v>226</v>
      </c>
      <c r="E459" s="9" t="s">
        <v>227</v>
      </c>
      <c r="F459" s="9" t="s">
        <v>228</v>
      </c>
      <c r="G459" s="18">
        <v>719.96500000000003</v>
      </c>
    </row>
    <row r="460" spans="1:7" x14ac:dyDescent="0.3">
      <c r="A460" s="36">
        <v>44804</v>
      </c>
      <c r="B460" s="9" t="s">
        <v>423</v>
      </c>
      <c r="C460" s="9" t="s">
        <v>263</v>
      </c>
      <c r="D460" s="9" t="s">
        <v>264</v>
      </c>
      <c r="E460" s="9" t="s">
        <v>265</v>
      </c>
      <c r="F460" s="9" t="s">
        <v>266</v>
      </c>
      <c r="G460" s="18">
        <v>942.91099999999994</v>
      </c>
    </row>
    <row r="461" spans="1:7" x14ac:dyDescent="0.3">
      <c r="A461" s="36">
        <v>44804</v>
      </c>
      <c r="B461" s="9" t="s">
        <v>423</v>
      </c>
      <c r="C461" s="9" t="s">
        <v>416</v>
      </c>
      <c r="D461" s="9" t="s">
        <v>417</v>
      </c>
      <c r="E461" s="9" t="s">
        <v>418</v>
      </c>
      <c r="F461" s="9" t="s">
        <v>419</v>
      </c>
      <c r="G461" s="18">
        <v>63.338000000000001</v>
      </c>
    </row>
    <row r="462" spans="1:7" x14ac:dyDescent="0.3">
      <c r="A462" s="36">
        <v>44804</v>
      </c>
      <c r="B462" s="9" t="s">
        <v>423</v>
      </c>
      <c r="C462" s="9" t="s">
        <v>280</v>
      </c>
      <c r="D462" s="9" t="s">
        <v>281</v>
      </c>
      <c r="E462" s="9" t="s">
        <v>282</v>
      </c>
      <c r="F462" s="9" t="s">
        <v>283</v>
      </c>
      <c r="G462" s="18">
        <v>567.91099999999994</v>
      </c>
    </row>
    <row r="463" spans="1:7" x14ac:dyDescent="0.3">
      <c r="A463" s="36">
        <v>44804</v>
      </c>
      <c r="B463" s="9" t="s">
        <v>423</v>
      </c>
      <c r="C463" s="9" t="s">
        <v>284</v>
      </c>
      <c r="D463" s="9" t="s">
        <v>285</v>
      </c>
      <c r="E463" s="9" t="s">
        <v>286</v>
      </c>
      <c r="F463" s="9" t="s">
        <v>287</v>
      </c>
      <c r="G463" s="18">
        <v>613.625</v>
      </c>
    </row>
    <row r="464" spans="1:7" x14ac:dyDescent="0.3">
      <c r="A464" s="36">
        <v>44804</v>
      </c>
      <c r="B464" s="9" t="s">
        <v>423</v>
      </c>
      <c r="C464" s="9" t="s">
        <v>288</v>
      </c>
      <c r="D464" s="9" t="s">
        <v>289</v>
      </c>
      <c r="E464" s="9" t="s">
        <v>292</v>
      </c>
      <c r="F464" s="9" t="s">
        <v>293</v>
      </c>
      <c r="G464" s="18">
        <v>3839.8150000000001</v>
      </c>
    </row>
    <row r="465" spans="1:7" x14ac:dyDescent="0.3">
      <c r="A465" s="36">
        <v>44804</v>
      </c>
      <c r="B465" s="9" t="s">
        <v>423</v>
      </c>
      <c r="C465" s="9" t="s">
        <v>294</v>
      </c>
      <c r="D465" s="9" t="s">
        <v>295</v>
      </c>
      <c r="E465" s="9" t="s">
        <v>296</v>
      </c>
      <c r="F465" s="9" t="s">
        <v>297</v>
      </c>
      <c r="G465" s="18">
        <v>490.01400000000001</v>
      </c>
    </row>
    <row r="466" spans="1:7" x14ac:dyDescent="0.3">
      <c r="A466" s="36">
        <v>44804</v>
      </c>
      <c r="B466" s="9" t="s">
        <v>425</v>
      </c>
      <c r="C466" s="9" t="s">
        <v>65</v>
      </c>
      <c r="D466" s="9" t="s">
        <v>66</v>
      </c>
      <c r="E466" s="9" t="s">
        <v>67</v>
      </c>
      <c r="F466" s="9" t="s">
        <v>68</v>
      </c>
      <c r="G466" s="18">
        <v>2021.7149999999999</v>
      </c>
    </row>
    <row r="467" spans="1:7" x14ac:dyDescent="0.3">
      <c r="A467" s="36">
        <v>44804</v>
      </c>
      <c r="B467" s="9" t="s">
        <v>425</v>
      </c>
      <c r="C467" s="9" t="s">
        <v>89</v>
      </c>
      <c r="D467" s="9" t="s">
        <v>90</v>
      </c>
      <c r="E467" s="9" t="s">
        <v>93</v>
      </c>
      <c r="F467" s="9" t="s">
        <v>94</v>
      </c>
      <c r="G467" s="18">
        <v>11972.304</v>
      </c>
    </row>
    <row r="468" spans="1:7" x14ac:dyDescent="0.3">
      <c r="A468" s="36">
        <v>44804</v>
      </c>
      <c r="B468" s="9" t="s">
        <v>425</v>
      </c>
      <c r="C468" s="9" t="s">
        <v>151</v>
      </c>
      <c r="D468" s="9" t="s">
        <v>152</v>
      </c>
      <c r="E468" s="9" t="s">
        <v>163</v>
      </c>
      <c r="F468" s="9" t="s">
        <v>164</v>
      </c>
      <c r="G468" s="18">
        <v>9861.3809999999994</v>
      </c>
    </row>
    <row r="469" spans="1:7" x14ac:dyDescent="0.3">
      <c r="A469" s="36">
        <v>44804</v>
      </c>
      <c r="B469" s="9" t="s">
        <v>425</v>
      </c>
      <c r="C469" s="9" t="s">
        <v>177</v>
      </c>
      <c r="D469" s="9" t="s">
        <v>178</v>
      </c>
      <c r="E469" s="9" t="s">
        <v>183</v>
      </c>
      <c r="F469" s="9" t="s">
        <v>184</v>
      </c>
      <c r="G469" s="18">
        <v>4948.8649999999998</v>
      </c>
    </row>
    <row r="470" spans="1:7" x14ac:dyDescent="0.3">
      <c r="A470" s="36">
        <v>44804</v>
      </c>
      <c r="B470" s="9" t="s">
        <v>425</v>
      </c>
      <c r="C470" s="9" t="s">
        <v>185</v>
      </c>
      <c r="D470" s="9" t="s">
        <v>186</v>
      </c>
      <c r="E470" s="9" t="s">
        <v>211</v>
      </c>
      <c r="F470" s="9" t="s">
        <v>212</v>
      </c>
      <c r="G470" s="18">
        <v>4740.4179999999997</v>
      </c>
    </row>
    <row r="471" spans="1:7" x14ac:dyDescent="0.3">
      <c r="A471" s="36">
        <v>44804</v>
      </c>
      <c r="B471" s="9" t="s">
        <v>425</v>
      </c>
      <c r="C471" s="9" t="s">
        <v>213</v>
      </c>
      <c r="D471" s="9" t="s">
        <v>214</v>
      </c>
      <c r="E471" s="9" t="s">
        <v>215</v>
      </c>
      <c r="F471" s="9" t="s">
        <v>216</v>
      </c>
      <c r="G471" s="18">
        <v>960.80700000000002</v>
      </c>
    </row>
    <row r="472" spans="1:7" x14ac:dyDescent="0.3">
      <c r="A472" s="36">
        <v>44804</v>
      </c>
      <c r="B472" s="9" t="s">
        <v>425</v>
      </c>
      <c r="C472" s="9" t="s">
        <v>217</v>
      </c>
      <c r="D472" s="9" t="s">
        <v>218</v>
      </c>
      <c r="E472" s="9" t="s">
        <v>219</v>
      </c>
      <c r="F472" s="9" t="s">
        <v>220</v>
      </c>
      <c r="G472" s="18">
        <v>3589.5949999999998</v>
      </c>
    </row>
    <row r="473" spans="1:7" x14ac:dyDescent="0.3">
      <c r="A473" s="36">
        <v>44804</v>
      </c>
      <c r="B473" s="9" t="s">
        <v>425</v>
      </c>
      <c r="C473" s="9" t="s">
        <v>221</v>
      </c>
      <c r="D473" s="9" t="s">
        <v>222</v>
      </c>
      <c r="E473" s="9" t="s">
        <v>223</v>
      </c>
      <c r="F473" s="9" t="s">
        <v>224</v>
      </c>
      <c r="G473" s="18">
        <v>3962.7660000000001</v>
      </c>
    </row>
    <row r="474" spans="1:7" x14ac:dyDescent="0.3">
      <c r="A474" s="36">
        <v>44804</v>
      </c>
      <c r="B474" s="9" t="s">
        <v>425</v>
      </c>
      <c r="C474" s="9" t="s">
        <v>225</v>
      </c>
      <c r="D474" s="9" t="s">
        <v>226</v>
      </c>
      <c r="E474" s="9" t="s">
        <v>227</v>
      </c>
      <c r="F474" s="9" t="s">
        <v>228</v>
      </c>
      <c r="G474" s="18">
        <v>760.97199999999998</v>
      </c>
    </row>
    <row r="475" spans="1:7" x14ac:dyDescent="0.3">
      <c r="A475" s="36">
        <v>44804</v>
      </c>
      <c r="B475" s="9" t="s">
        <v>425</v>
      </c>
      <c r="C475" s="9" t="s">
        <v>263</v>
      </c>
      <c r="D475" s="9" t="s">
        <v>264</v>
      </c>
      <c r="E475" s="9" t="s">
        <v>265</v>
      </c>
      <c r="F475" s="9" t="s">
        <v>266</v>
      </c>
      <c r="G475" s="18">
        <v>3653.87</v>
      </c>
    </row>
    <row r="476" spans="1:7" x14ac:dyDescent="0.3">
      <c r="A476" s="36">
        <v>44804</v>
      </c>
      <c r="B476" s="9" t="s">
        <v>425</v>
      </c>
      <c r="C476" s="9" t="s">
        <v>416</v>
      </c>
      <c r="D476" s="9" t="s">
        <v>417</v>
      </c>
      <c r="E476" s="9" t="s">
        <v>418</v>
      </c>
      <c r="F476" s="9" t="s">
        <v>419</v>
      </c>
      <c r="G476" s="18">
        <v>1129.482</v>
      </c>
    </row>
    <row r="477" spans="1:7" x14ac:dyDescent="0.3">
      <c r="A477" s="36">
        <v>44804</v>
      </c>
      <c r="B477" s="9" t="s">
        <v>425</v>
      </c>
      <c r="C477" s="9" t="s">
        <v>280</v>
      </c>
      <c r="D477" s="9" t="s">
        <v>281</v>
      </c>
      <c r="E477" s="9" t="s">
        <v>282</v>
      </c>
      <c r="F477" s="9" t="s">
        <v>283</v>
      </c>
      <c r="G477" s="18">
        <v>1639.579</v>
      </c>
    </row>
    <row r="478" spans="1:7" x14ac:dyDescent="0.3">
      <c r="A478" s="36">
        <v>44804</v>
      </c>
      <c r="B478" s="9" t="s">
        <v>425</v>
      </c>
      <c r="C478" s="9" t="s">
        <v>284</v>
      </c>
      <c r="D478" s="9" t="s">
        <v>285</v>
      </c>
      <c r="E478" s="9" t="s">
        <v>286</v>
      </c>
      <c r="F478" s="9" t="s">
        <v>287</v>
      </c>
      <c r="G478" s="18">
        <v>1260.3040000000001</v>
      </c>
    </row>
    <row r="479" spans="1:7" x14ac:dyDescent="0.3">
      <c r="A479" s="36">
        <v>44804</v>
      </c>
      <c r="B479" s="9" t="s">
        <v>425</v>
      </c>
      <c r="C479" s="9" t="s">
        <v>288</v>
      </c>
      <c r="D479" s="9" t="s">
        <v>289</v>
      </c>
      <c r="E479" s="9" t="s">
        <v>292</v>
      </c>
      <c r="F479" s="9" t="s">
        <v>293</v>
      </c>
      <c r="G479" s="18">
        <v>10667.289000000001</v>
      </c>
    </row>
    <row r="480" spans="1:7" x14ac:dyDescent="0.3">
      <c r="A480" s="36">
        <v>44804</v>
      </c>
      <c r="B480" s="9" t="s">
        <v>425</v>
      </c>
      <c r="C480" s="9" t="s">
        <v>294</v>
      </c>
      <c r="D480" s="9" t="s">
        <v>295</v>
      </c>
      <c r="E480" s="9" t="s">
        <v>296</v>
      </c>
      <c r="F480" s="9" t="s">
        <v>297</v>
      </c>
      <c r="G480" s="18">
        <v>7035.1229999999996</v>
      </c>
    </row>
  </sheetData>
  <conditionalFormatting sqref="C2:C181 C183:C290">
    <cfRule type="containsText" dxfId="3" priority="4" operator="containsText" text="12">
      <formula>NOT(ISERROR(SEARCH("12",C2)))</formula>
    </cfRule>
  </conditionalFormatting>
  <conditionalFormatting sqref="C291 C295">
    <cfRule type="containsText" dxfId="2" priority="3" operator="containsText" text="12">
      <formula>NOT(ISERROR(SEARCH("12",C291)))</formula>
    </cfRule>
  </conditionalFormatting>
  <conditionalFormatting sqref="C182">
    <cfRule type="containsText" dxfId="1" priority="2" operator="containsText" text="12">
      <formula>NOT(ISERROR(SEARCH("12",C182)))</formula>
    </cfRule>
  </conditionalFormatting>
  <conditionalFormatting sqref="C413 C417">
    <cfRule type="containsText" dxfId="0" priority="1" operator="containsText" text="12">
      <formula>NOT(ISERROR(SEARCH("12",C413)))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42C5-099E-4B83-BC9E-DF01C7A129C1}">
  <dimension ref="A1:J12"/>
  <sheetViews>
    <sheetView workbookViewId="0">
      <selection activeCell="G7" sqref="G7"/>
    </sheetView>
  </sheetViews>
  <sheetFormatPr defaultRowHeight="14.4" x14ac:dyDescent="0.3"/>
  <cols>
    <col min="1" max="1" width="14.109375" style="2" customWidth="1"/>
    <col min="2" max="2" width="16.5546875" style="2" customWidth="1"/>
    <col min="3" max="3" width="16.33203125" style="2" customWidth="1"/>
    <col min="4" max="4" width="23.109375" style="2" customWidth="1"/>
    <col min="5" max="5" width="17.109375" style="2" customWidth="1"/>
    <col min="6" max="6" width="14.109375" style="2" customWidth="1"/>
    <col min="7" max="7" width="11.88671875" style="2" customWidth="1"/>
    <col min="8" max="8" width="23.5546875" style="2" customWidth="1"/>
    <col min="9" max="9" width="29.44140625" style="2" customWidth="1"/>
    <col min="10" max="10" width="15.77734375" style="2" customWidth="1"/>
    <col min="11" max="16384" width="8.88671875" style="2"/>
  </cols>
  <sheetData>
    <row r="1" spans="1:10" ht="15.6" x14ac:dyDescent="0.3">
      <c r="A1" s="43" t="s">
        <v>571</v>
      </c>
      <c r="B1" s="43" t="s">
        <v>572</v>
      </c>
      <c r="C1" s="43" t="s">
        <v>470</v>
      </c>
      <c r="D1" s="43" t="s">
        <v>471</v>
      </c>
      <c r="E1" s="43" t="s">
        <v>573</v>
      </c>
      <c r="F1" s="43" t="s">
        <v>574</v>
      </c>
      <c r="G1" s="43" t="s">
        <v>575</v>
      </c>
      <c r="H1" s="43" t="s">
        <v>576</v>
      </c>
      <c r="I1" s="43" t="s">
        <v>577</v>
      </c>
      <c r="J1" s="43" t="s">
        <v>578</v>
      </c>
    </row>
    <row r="2" spans="1:10" ht="31.2" x14ac:dyDescent="0.3">
      <c r="A2" s="44" t="s">
        <v>3</v>
      </c>
      <c r="B2" s="44" t="s">
        <v>579</v>
      </c>
      <c r="C2" s="44" t="s">
        <v>479</v>
      </c>
      <c r="D2" s="44" t="s">
        <v>480</v>
      </c>
      <c r="E2" s="49">
        <f>I2-J2</f>
        <v>310088.64199999999</v>
      </c>
      <c r="F2" s="44" t="s">
        <v>580</v>
      </c>
      <c r="G2" s="45">
        <v>1</v>
      </c>
      <c r="H2" s="46">
        <f>ROUND(E2/G2,3)</f>
        <v>310088.64199999999</v>
      </c>
      <c r="I2" s="49">
        <f>SUMIF(PRIM_MFG_ALL_T!$D$2:$D$59,Overhead_T!C2,PRIM_MFG_ALL_T!$I$2:$I$59)</f>
        <v>317587.27100000001</v>
      </c>
      <c r="J2" s="88">
        <f>SUMIF(PRIM_MFG_ALL_T!$D$2:$D$13,Overhead_T!C2,PRIM_MFG_ALL_T!$I$2:$I$13)</f>
        <v>7498.6290000000008</v>
      </c>
    </row>
    <row r="3" spans="1:10" ht="15.6" x14ac:dyDescent="0.3">
      <c r="A3" s="44" t="s">
        <v>4</v>
      </c>
      <c r="B3" s="44" t="s">
        <v>579</v>
      </c>
      <c r="C3" s="44" t="s">
        <v>486</v>
      </c>
      <c r="D3" s="44" t="s">
        <v>83</v>
      </c>
      <c r="E3" s="49">
        <f t="shared" ref="E3:E10" si="0">I3-J3</f>
        <v>462117.36000000004</v>
      </c>
      <c r="F3" s="44" t="s">
        <v>580</v>
      </c>
      <c r="G3" s="45">
        <v>1</v>
      </c>
      <c r="H3" s="46">
        <f t="shared" ref="H3:H10" si="1">ROUND(E3/G3,3)</f>
        <v>462117.36</v>
      </c>
      <c r="I3" s="49">
        <f>SUMIF(PRIM_MFG_ALL_T!$D$2:$D$59,Overhead_T!C3,PRIM_MFG_ALL_T!$I$2:$I$59)</f>
        <v>479688.18700000003</v>
      </c>
      <c r="J3" s="88">
        <f>SUMIF(PRIM_MFG_ALL_T!$D$2:$D$13,Overhead_T!C3,PRIM_MFG_ALL_T!$I$2:$I$13)</f>
        <v>17570.827000000001</v>
      </c>
    </row>
    <row r="4" spans="1:10" ht="15.6" x14ac:dyDescent="0.3">
      <c r="A4" s="44" t="s">
        <v>5</v>
      </c>
      <c r="B4" s="44" t="s">
        <v>579</v>
      </c>
      <c r="C4" s="44" t="s">
        <v>530</v>
      </c>
      <c r="D4" s="44" t="s">
        <v>86</v>
      </c>
      <c r="E4" s="49">
        <f t="shared" si="0"/>
        <v>76994.985000000001</v>
      </c>
      <c r="F4" s="44" t="s">
        <v>581</v>
      </c>
      <c r="G4" s="45">
        <v>5</v>
      </c>
      <c r="H4" s="46">
        <f t="shared" si="1"/>
        <v>15398.996999999999</v>
      </c>
      <c r="I4" s="49">
        <f>SUMIF(PRIM_MFG_ALL_T!$D$2:$D$59,Overhead_T!C4,PRIM_MFG_ALL_T!$I$2:$I$59)</f>
        <v>76994.985000000001</v>
      </c>
      <c r="J4" s="88">
        <f>SUMIF(PRIM_MFG_ALL_T!$D$2:$D$13,Overhead_T!C4,PRIM_MFG_ALL_T!$I$2:$I$13)</f>
        <v>0</v>
      </c>
    </row>
    <row r="5" spans="1:10" ht="15.6" x14ac:dyDescent="0.3">
      <c r="A5" s="44" t="s">
        <v>13</v>
      </c>
      <c r="B5" s="44" t="s">
        <v>579</v>
      </c>
      <c r="C5" s="44" t="s">
        <v>476</v>
      </c>
      <c r="D5" s="44" t="s">
        <v>477</v>
      </c>
      <c r="E5" s="49">
        <f t="shared" si="0"/>
        <v>1225261.4349999998</v>
      </c>
      <c r="F5" s="44" t="s">
        <v>580</v>
      </c>
      <c r="G5" s="45">
        <v>1</v>
      </c>
      <c r="H5" s="46">
        <f t="shared" si="1"/>
        <v>1225261.4350000001</v>
      </c>
      <c r="I5" s="49">
        <f>SUMIF(PRIM_MFG_ALL_T!$D$2:$D$59,Overhead_T!C5,PRIM_MFG_ALL_T!$I$2:$I$59)</f>
        <v>1289829.5989999999</v>
      </c>
      <c r="J5" s="88">
        <f>SUMIF(PRIM_MFG_ALL_T!$D$2:$D$13,Overhead_T!C5,PRIM_MFG_ALL_T!$I$2:$I$13)</f>
        <v>64568.164000000004</v>
      </c>
    </row>
    <row r="6" spans="1:10" ht="15.6" x14ac:dyDescent="0.3">
      <c r="A6" s="44" t="s">
        <v>14</v>
      </c>
      <c r="B6" s="44" t="s">
        <v>579</v>
      </c>
      <c r="C6" s="44" t="s">
        <v>498</v>
      </c>
      <c r="D6" s="44" t="s">
        <v>23</v>
      </c>
      <c r="E6" s="49">
        <f t="shared" si="0"/>
        <v>662540.32000000007</v>
      </c>
      <c r="F6" s="44" t="s">
        <v>582</v>
      </c>
      <c r="G6" s="45">
        <f>OH_BASIST!B3</f>
        <v>104</v>
      </c>
      <c r="H6" s="46">
        <f t="shared" si="1"/>
        <v>6370.58</v>
      </c>
      <c r="I6" s="49">
        <f>SUMIF(PRIM_MFG_ALL_T!$D$2:$D$59,Overhead_T!C6,PRIM_MFG_ALL_T!$I$2:$I$59)</f>
        <v>669860.77600000007</v>
      </c>
      <c r="J6" s="88">
        <f>SUMIF(PRIM_MFG_ALL_T!$D$2:$D$13,Overhead_T!C6,PRIM_MFG_ALL_T!$I$2:$I$13)</f>
        <v>7320.4560000000001</v>
      </c>
    </row>
    <row r="7" spans="1:10" ht="15.6" x14ac:dyDescent="0.3">
      <c r="A7" s="44" t="s">
        <v>512</v>
      </c>
      <c r="B7" s="44" t="s">
        <v>583</v>
      </c>
      <c r="C7" s="44" t="s">
        <v>495</v>
      </c>
      <c r="D7" s="44" t="s">
        <v>496</v>
      </c>
      <c r="E7" s="49">
        <f t="shared" si="0"/>
        <v>230044.91999999998</v>
      </c>
      <c r="F7" s="44" t="s">
        <v>584</v>
      </c>
      <c r="G7" s="46">
        <f>OH_BASIST!B13</f>
        <v>68040</v>
      </c>
      <c r="H7" s="46">
        <f t="shared" si="1"/>
        <v>3.3809999999999998</v>
      </c>
      <c r="I7" s="49">
        <f>SUMIF(PRIM_MFG_ALL_T!$D$2:$D$59,Overhead_T!C7,PRIM_MFG_ALL_T!$I$2:$I$59)</f>
        <v>234242.97899999999</v>
      </c>
      <c r="J7" s="88">
        <f>SUMIF(PRIM_MFG_ALL_T!$D$2:$D$13,Overhead_T!C7,PRIM_MFG_ALL_T!$I$2:$I$13)</f>
        <v>4198.0590000000002</v>
      </c>
    </row>
    <row r="8" spans="1:10" ht="15.6" x14ac:dyDescent="0.3">
      <c r="A8" s="44" t="s">
        <v>505</v>
      </c>
      <c r="B8" s="44" t="s">
        <v>583</v>
      </c>
      <c r="C8" s="44" t="s">
        <v>533</v>
      </c>
      <c r="D8" s="44" t="s">
        <v>95</v>
      </c>
      <c r="E8" s="49">
        <f t="shared" si="0"/>
        <v>50332.520000000004</v>
      </c>
      <c r="F8" s="44" t="s">
        <v>584</v>
      </c>
      <c r="G8" s="46">
        <f>OH_BASIST!B13</f>
        <v>68040</v>
      </c>
      <c r="H8" s="46">
        <f t="shared" si="1"/>
        <v>0.74</v>
      </c>
      <c r="I8" s="49">
        <f>SUMIF(PRIM_MFG_ALL_T!$D$2:$D$59,Overhead_T!C8,PRIM_MFG_ALL_T!$I$2:$I$59)</f>
        <v>50332.520000000004</v>
      </c>
      <c r="J8" s="88">
        <f>SUMIF(PRIM_MFG_ALL_T!$D$2:$D$13,Overhead_T!C8,PRIM_MFG_ALL_T!$I$2:$I$13)</f>
        <v>0</v>
      </c>
    </row>
    <row r="9" spans="1:10" ht="15.6" x14ac:dyDescent="0.3">
      <c r="A9" s="44" t="s">
        <v>503</v>
      </c>
      <c r="B9" s="44" t="s">
        <v>579</v>
      </c>
      <c r="C9" s="44" t="s">
        <v>482</v>
      </c>
      <c r="D9" s="44" t="s">
        <v>483</v>
      </c>
      <c r="E9" s="49">
        <f t="shared" si="0"/>
        <v>49702.927000000003</v>
      </c>
      <c r="F9" s="44" t="s">
        <v>580</v>
      </c>
      <c r="G9" s="45">
        <v>1</v>
      </c>
      <c r="H9" s="46">
        <f t="shared" si="1"/>
        <v>49702.927000000003</v>
      </c>
      <c r="I9" s="49">
        <f>SUMIF(PRIM_MFG_ALL_T!$D$2:$D$59,Overhead_T!C9,PRIM_MFG_ALL_T!$I$2:$I$59)</f>
        <v>52660.857000000004</v>
      </c>
      <c r="J9" s="88">
        <f>SUMIF(PRIM_MFG_ALL_T!$D$2:$D$13,Overhead_T!C9,PRIM_MFG_ALL_T!$I$2:$I$13)</f>
        <v>2957.9300000000003</v>
      </c>
    </row>
    <row r="10" spans="1:10" ht="15.6" x14ac:dyDescent="0.3">
      <c r="A10" s="44" t="s">
        <v>515</v>
      </c>
      <c r="B10" s="44" t="s">
        <v>579</v>
      </c>
      <c r="C10" s="44" t="s">
        <v>536</v>
      </c>
      <c r="D10" s="44" t="s">
        <v>537</v>
      </c>
      <c r="E10" s="49">
        <f t="shared" si="0"/>
        <v>536771.76799999992</v>
      </c>
      <c r="F10" s="44" t="s">
        <v>582</v>
      </c>
      <c r="G10" s="45">
        <f>OH_BASIST!B3</f>
        <v>104</v>
      </c>
      <c r="H10" s="46">
        <f t="shared" si="1"/>
        <v>5161.2669999999998</v>
      </c>
      <c r="I10" s="49">
        <f>SUMIF(PRIM_MFG_ALL_T!$D$2:$D$59,Overhead_T!C10,PRIM_MFG_ALL_T!$I$2:$I$59)</f>
        <v>536771.76799999992</v>
      </c>
      <c r="J10" s="88">
        <f>SUMIF(PRIM_MFG_ALL_T!$D$2:$D$13,Overhead_T!C10,PRIM_MFG_ALL_T!$I$2:$I$13)</f>
        <v>0</v>
      </c>
    </row>
    <row r="11" spans="1:10" ht="15.6" x14ac:dyDescent="0.3">
      <c r="A11" s="45" t="s">
        <v>0</v>
      </c>
      <c r="B11" s="45" t="s">
        <v>0</v>
      </c>
      <c r="C11" s="45" t="s">
        <v>0</v>
      </c>
      <c r="D11" s="45" t="s">
        <v>0</v>
      </c>
      <c r="E11" s="87">
        <f>SUM(E2:E10)</f>
        <v>3603854.8769999994</v>
      </c>
      <c r="F11" s="45" t="s">
        <v>0</v>
      </c>
      <c r="G11" s="45" t="s">
        <v>0</v>
      </c>
      <c r="H11" s="45" t="s">
        <v>0</v>
      </c>
      <c r="I11" s="87">
        <f>SUM(I2:I10)</f>
        <v>3707968.9419999998</v>
      </c>
      <c r="J11" s="87">
        <f>SUM(J2:J10)</f>
        <v>104114.065</v>
      </c>
    </row>
    <row r="12" spans="1:10" customFormat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025A-4ECB-4841-A02C-B32873B82C0C}">
  <dimension ref="A1:L481"/>
  <sheetViews>
    <sheetView workbookViewId="0">
      <selection activeCell="G2" sqref="G2"/>
    </sheetView>
  </sheetViews>
  <sheetFormatPr defaultRowHeight="14.4" x14ac:dyDescent="0.3"/>
  <cols>
    <col min="1" max="1" width="12.5546875" style="2" customWidth="1"/>
    <col min="2" max="2" width="38.33203125" style="2" customWidth="1"/>
    <col min="3" max="3" width="13.44140625" style="2" customWidth="1"/>
    <col min="4" max="4" width="22.44140625" style="2" customWidth="1"/>
    <col min="5" max="5" width="18.77734375" style="2" customWidth="1"/>
    <col min="6" max="6" width="27.33203125" style="2" customWidth="1"/>
    <col min="7" max="7" width="15.21875" style="2" customWidth="1"/>
    <col min="8" max="8" width="17.33203125" style="2" customWidth="1"/>
    <col min="9" max="9" width="22.109375" style="2" customWidth="1"/>
    <col min="10" max="10" width="16.33203125" style="2" customWidth="1"/>
    <col min="11" max="11" width="22.44140625" style="2" customWidth="1"/>
    <col min="12" max="12" width="20.109375" style="2" customWidth="1"/>
    <col min="13" max="16384" width="8.88671875" style="2"/>
  </cols>
  <sheetData>
    <row r="1" spans="1:12" x14ac:dyDescent="0.3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  <c r="H1" s="1" t="s">
        <v>468</v>
      </c>
      <c r="I1" s="1" t="s">
        <v>469</v>
      </c>
      <c r="J1" s="1" t="s">
        <v>470</v>
      </c>
      <c r="K1" s="1" t="s">
        <v>471</v>
      </c>
      <c r="L1" s="1" t="s">
        <v>472</v>
      </c>
    </row>
    <row r="2" spans="1:12" x14ac:dyDescent="0.3">
      <c r="A2" s="41">
        <v>44804</v>
      </c>
      <c r="B2" s="3" t="s">
        <v>429</v>
      </c>
      <c r="C2" s="3" t="s">
        <v>65</v>
      </c>
      <c r="D2" s="3" t="s">
        <v>473</v>
      </c>
      <c r="E2" s="3" t="s">
        <v>67</v>
      </c>
      <c r="F2" s="3" t="s">
        <v>68</v>
      </c>
      <c r="G2" s="42">
        <v>18561.740000000002</v>
      </c>
      <c r="H2" s="3" t="s">
        <v>474</v>
      </c>
      <c r="I2" s="3" t="s">
        <v>475</v>
      </c>
      <c r="J2" s="3" t="s">
        <v>476</v>
      </c>
      <c r="K2" s="3" t="s">
        <v>477</v>
      </c>
      <c r="L2" s="3" t="s">
        <v>478</v>
      </c>
    </row>
    <row r="3" spans="1:12" x14ac:dyDescent="0.3">
      <c r="A3" s="41">
        <v>44804</v>
      </c>
      <c r="B3" s="3" t="s">
        <v>339</v>
      </c>
      <c r="C3" s="3" t="s">
        <v>65</v>
      </c>
      <c r="D3" s="3" t="s">
        <v>473</v>
      </c>
      <c r="E3" s="3" t="s">
        <v>67</v>
      </c>
      <c r="F3" s="3" t="s">
        <v>68</v>
      </c>
      <c r="G3" s="42">
        <v>3421.6759999999999</v>
      </c>
      <c r="H3" s="3" t="s">
        <v>474</v>
      </c>
      <c r="I3" s="3" t="s">
        <v>475</v>
      </c>
      <c r="J3" s="3" t="s">
        <v>479</v>
      </c>
      <c r="K3" s="3" t="s">
        <v>480</v>
      </c>
      <c r="L3" s="3" t="s">
        <v>481</v>
      </c>
    </row>
    <row r="4" spans="1:12" x14ac:dyDescent="0.3">
      <c r="A4" s="41">
        <v>44804</v>
      </c>
      <c r="B4" s="3" t="s">
        <v>427</v>
      </c>
      <c r="C4" s="3" t="s">
        <v>65</v>
      </c>
      <c r="D4" s="3" t="s">
        <v>473</v>
      </c>
      <c r="E4" s="3" t="s">
        <v>67</v>
      </c>
      <c r="F4" s="3" t="s">
        <v>68</v>
      </c>
      <c r="G4" s="42">
        <v>3417.99</v>
      </c>
      <c r="H4" s="3" t="s">
        <v>474</v>
      </c>
      <c r="I4" s="3" t="s">
        <v>475</v>
      </c>
      <c r="J4" s="3" t="s">
        <v>476</v>
      </c>
      <c r="K4" s="3" t="s">
        <v>477</v>
      </c>
      <c r="L4" s="3" t="s">
        <v>478</v>
      </c>
    </row>
    <row r="5" spans="1:12" x14ac:dyDescent="0.3">
      <c r="A5" s="41">
        <v>44804</v>
      </c>
      <c r="B5" s="3" t="s">
        <v>443</v>
      </c>
      <c r="C5" s="3" t="s">
        <v>65</v>
      </c>
      <c r="D5" s="3" t="s">
        <v>473</v>
      </c>
      <c r="E5" s="3" t="s">
        <v>67</v>
      </c>
      <c r="F5" s="3" t="s">
        <v>68</v>
      </c>
      <c r="G5" s="42">
        <v>313.5</v>
      </c>
      <c r="H5" s="3" t="s">
        <v>474</v>
      </c>
      <c r="I5" s="3" t="s">
        <v>475</v>
      </c>
      <c r="J5" s="3" t="s">
        <v>482</v>
      </c>
      <c r="K5" s="3" t="s">
        <v>483</v>
      </c>
      <c r="L5" s="3" t="s">
        <v>484</v>
      </c>
    </row>
    <row r="6" spans="1:12" x14ac:dyDescent="0.3">
      <c r="A6" s="41">
        <v>44804</v>
      </c>
      <c r="B6" s="3" t="s">
        <v>415</v>
      </c>
      <c r="C6" s="3" t="s">
        <v>65</v>
      </c>
      <c r="D6" s="3" t="s">
        <v>473</v>
      </c>
      <c r="E6" s="3" t="s">
        <v>67</v>
      </c>
      <c r="F6" s="3" t="s">
        <v>68</v>
      </c>
      <c r="G6" s="42">
        <v>512.34799999999996</v>
      </c>
      <c r="H6" s="3" t="s">
        <v>474</v>
      </c>
      <c r="I6" s="3" t="s">
        <v>475</v>
      </c>
      <c r="J6" s="3" t="s">
        <v>476</v>
      </c>
      <c r="K6" s="3" t="s">
        <v>477</v>
      </c>
      <c r="L6" s="3" t="s">
        <v>478</v>
      </c>
    </row>
    <row r="7" spans="1:12" x14ac:dyDescent="0.3">
      <c r="A7" s="41">
        <v>44804</v>
      </c>
      <c r="B7" s="3" t="s">
        <v>421</v>
      </c>
      <c r="C7" s="3" t="s">
        <v>65</v>
      </c>
      <c r="D7" s="3" t="s">
        <v>473</v>
      </c>
      <c r="E7" s="3" t="s">
        <v>67</v>
      </c>
      <c r="F7" s="3" t="s">
        <v>68</v>
      </c>
      <c r="G7" s="42">
        <v>19881.041000000001</v>
      </c>
      <c r="H7" s="3" t="s">
        <v>474</v>
      </c>
      <c r="I7" s="3" t="s">
        <v>475</v>
      </c>
      <c r="J7" s="3" t="s">
        <v>476</v>
      </c>
      <c r="K7" s="3" t="s">
        <v>477</v>
      </c>
      <c r="L7" s="3" t="s">
        <v>478</v>
      </c>
    </row>
    <row r="8" spans="1:12" x14ac:dyDescent="0.3">
      <c r="A8" s="41">
        <v>44804</v>
      </c>
      <c r="B8" s="3" t="s">
        <v>423</v>
      </c>
      <c r="C8" s="3" t="s">
        <v>65</v>
      </c>
      <c r="D8" s="3" t="s">
        <v>473</v>
      </c>
      <c r="E8" s="3" t="s">
        <v>67</v>
      </c>
      <c r="F8" s="3" t="s">
        <v>68</v>
      </c>
      <c r="G8" s="42">
        <v>800.14099999999996</v>
      </c>
      <c r="H8" s="3" t="s">
        <v>474</v>
      </c>
      <c r="I8" s="3" t="s">
        <v>475</v>
      </c>
      <c r="J8" s="3" t="s">
        <v>476</v>
      </c>
      <c r="K8" s="3" t="s">
        <v>477</v>
      </c>
      <c r="L8" s="3" t="s">
        <v>478</v>
      </c>
    </row>
    <row r="9" spans="1:12" x14ac:dyDescent="0.3">
      <c r="A9" s="41">
        <v>44804</v>
      </c>
      <c r="B9" s="3" t="s">
        <v>425</v>
      </c>
      <c r="C9" s="3" t="s">
        <v>65</v>
      </c>
      <c r="D9" s="3" t="s">
        <v>473</v>
      </c>
      <c r="E9" s="3" t="s">
        <v>67</v>
      </c>
      <c r="F9" s="3" t="s">
        <v>68</v>
      </c>
      <c r="G9" s="42">
        <v>2021.7149999999999</v>
      </c>
      <c r="H9" s="3" t="s">
        <v>474</v>
      </c>
      <c r="I9" s="3" t="s">
        <v>475</v>
      </c>
      <c r="J9" s="3" t="s">
        <v>476</v>
      </c>
      <c r="K9" s="3" t="s">
        <v>477</v>
      </c>
      <c r="L9" s="3" t="s">
        <v>478</v>
      </c>
    </row>
    <row r="10" spans="1:12" x14ac:dyDescent="0.3">
      <c r="A10" s="41">
        <v>44804</v>
      </c>
      <c r="B10" s="3" t="s">
        <v>64</v>
      </c>
      <c r="C10" s="3" t="s">
        <v>65</v>
      </c>
      <c r="D10" s="3" t="s">
        <v>473</v>
      </c>
      <c r="E10" s="3" t="s">
        <v>67</v>
      </c>
      <c r="F10" s="3" t="s">
        <v>68</v>
      </c>
      <c r="G10" s="42">
        <v>1787.518</v>
      </c>
      <c r="H10" s="3" t="s">
        <v>474</v>
      </c>
      <c r="I10" s="3" t="s">
        <v>475</v>
      </c>
      <c r="J10" s="3" t="s">
        <v>479</v>
      </c>
      <c r="K10" s="3" t="s">
        <v>480</v>
      </c>
      <c r="L10" s="3" t="s">
        <v>481</v>
      </c>
    </row>
    <row r="11" spans="1:12" x14ac:dyDescent="0.3">
      <c r="A11" s="41">
        <v>44804</v>
      </c>
      <c r="B11" s="3" t="s">
        <v>396</v>
      </c>
      <c r="C11" s="3" t="s">
        <v>65</v>
      </c>
      <c r="D11" s="3" t="s">
        <v>473</v>
      </c>
      <c r="E11" s="3" t="s">
        <v>397</v>
      </c>
      <c r="F11" s="3" t="s">
        <v>97</v>
      </c>
      <c r="G11" s="42">
        <v>9.8290000000000006</v>
      </c>
      <c r="H11" s="3" t="s">
        <v>485</v>
      </c>
      <c r="I11" s="3" t="s">
        <v>11</v>
      </c>
      <c r="J11" s="3" t="s">
        <v>486</v>
      </c>
      <c r="K11" s="3" t="s">
        <v>83</v>
      </c>
      <c r="L11" s="3" t="s">
        <v>487</v>
      </c>
    </row>
    <row r="12" spans="1:12" x14ac:dyDescent="0.3">
      <c r="A12" s="41">
        <v>44804</v>
      </c>
      <c r="B12" s="3" t="s">
        <v>421</v>
      </c>
      <c r="C12" s="3" t="s">
        <v>65</v>
      </c>
      <c r="D12" s="3" t="s">
        <v>473</v>
      </c>
      <c r="E12" s="3" t="s">
        <v>397</v>
      </c>
      <c r="F12" s="3" t="s">
        <v>97</v>
      </c>
      <c r="G12" s="42">
        <v>521.42999999999995</v>
      </c>
      <c r="H12" s="3" t="s">
        <v>485</v>
      </c>
      <c r="I12" s="3" t="s">
        <v>11</v>
      </c>
      <c r="J12" s="3" t="s">
        <v>476</v>
      </c>
      <c r="K12" s="3" t="s">
        <v>477</v>
      </c>
      <c r="L12" s="3" t="s">
        <v>488</v>
      </c>
    </row>
    <row r="13" spans="1:12" x14ac:dyDescent="0.3">
      <c r="A13" s="41">
        <v>44804</v>
      </c>
      <c r="B13" s="3" t="s">
        <v>64</v>
      </c>
      <c r="C13" s="3" t="s">
        <v>65</v>
      </c>
      <c r="D13" s="3" t="s">
        <v>473</v>
      </c>
      <c r="E13" s="3" t="s">
        <v>70</v>
      </c>
      <c r="F13" s="3" t="s">
        <v>71</v>
      </c>
      <c r="G13" s="42">
        <v>0.35899999999999999</v>
      </c>
      <c r="H13" s="3" t="s">
        <v>489</v>
      </c>
      <c r="I13" s="3" t="s">
        <v>12</v>
      </c>
      <c r="J13" s="3" t="s">
        <v>479</v>
      </c>
      <c r="K13" s="3" t="s">
        <v>480</v>
      </c>
      <c r="L13" s="3" t="s">
        <v>490</v>
      </c>
    </row>
    <row r="14" spans="1:12" x14ac:dyDescent="0.3">
      <c r="A14" s="41">
        <v>44804</v>
      </c>
      <c r="B14" s="3" t="s">
        <v>339</v>
      </c>
      <c r="C14" s="3" t="s">
        <v>65</v>
      </c>
      <c r="D14" s="3" t="s">
        <v>473</v>
      </c>
      <c r="E14" s="3" t="s">
        <v>70</v>
      </c>
      <c r="F14" s="3" t="s">
        <v>71</v>
      </c>
      <c r="G14" s="42">
        <v>4.2610000000000001</v>
      </c>
      <c r="H14" s="3" t="s">
        <v>489</v>
      </c>
      <c r="I14" s="3" t="s">
        <v>12</v>
      </c>
      <c r="J14" s="3" t="s">
        <v>479</v>
      </c>
      <c r="K14" s="3" t="s">
        <v>480</v>
      </c>
      <c r="L14" s="3" t="s">
        <v>490</v>
      </c>
    </row>
    <row r="15" spans="1:12" x14ac:dyDescent="0.3">
      <c r="A15" s="41">
        <v>44804</v>
      </c>
      <c r="B15" s="3" t="s">
        <v>396</v>
      </c>
      <c r="C15" s="3" t="s">
        <v>65</v>
      </c>
      <c r="D15" s="3" t="s">
        <v>473</v>
      </c>
      <c r="E15" s="3" t="s">
        <v>70</v>
      </c>
      <c r="F15" s="3" t="s">
        <v>71</v>
      </c>
      <c r="G15" s="42">
        <v>9.8290000000000006</v>
      </c>
      <c r="H15" s="3" t="s">
        <v>489</v>
      </c>
      <c r="I15" s="3" t="s">
        <v>12</v>
      </c>
      <c r="J15" s="3" t="s">
        <v>486</v>
      </c>
      <c r="K15" s="3" t="s">
        <v>83</v>
      </c>
      <c r="L15" s="3" t="s">
        <v>491</v>
      </c>
    </row>
    <row r="16" spans="1:12" x14ac:dyDescent="0.3">
      <c r="A16" s="41">
        <v>44804</v>
      </c>
      <c r="B16" s="3" t="s">
        <v>64</v>
      </c>
      <c r="C16" s="3" t="s">
        <v>65</v>
      </c>
      <c r="D16" s="3" t="s">
        <v>473</v>
      </c>
      <c r="E16" s="3" t="s">
        <v>73</v>
      </c>
      <c r="F16" s="3" t="s">
        <v>74</v>
      </c>
      <c r="G16" s="42">
        <v>0.57999999999999996</v>
      </c>
      <c r="H16" s="3" t="s">
        <v>485</v>
      </c>
      <c r="I16" s="3" t="s">
        <v>11</v>
      </c>
      <c r="J16" s="3" t="s">
        <v>479</v>
      </c>
      <c r="K16" s="3" t="s">
        <v>480</v>
      </c>
      <c r="L16" s="3" t="s">
        <v>492</v>
      </c>
    </row>
    <row r="17" spans="1:12" x14ac:dyDescent="0.3">
      <c r="A17" s="41">
        <v>44804</v>
      </c>
      <c r="B17" s="3" t="s">
        <v>339</v>
      </c>
      <c r="C17" s="3" t="s">
        <v>65</v>
      </c>
      <c r="D17" s="3" t="s">
        <v>473</v>
      </c>
      <c r="E17" s="3" t="s">
        <v>73</v>
      </c>
      <c r="F17" s="3" t="s">
        <v>74</v>
      </c>
      <c r="G17" s="42">
        <v>81.617999999999995</v>
      </c>
      <c r="H17" s="3" t="s">
        <v>485</v>
      </c>
      <c r="I17" s="3" t="s">
        <v>11</v>
      </c>
      <c r="J17" s="3" t="s">
        <v>479</v>
      </c>
      <c r="K17" s="3" t="s">
        <v>480</v>
      </c>
      <c r="L17" s="3" t="s">
        <v>492</v>
      </c>
    </row>
    <row r="18" spans="1:12" x14ac:dyDescent="0.3">
      <c r="A18" s="41">
        <v>44804</v>
      </c>
      <c r="B18" s="3" t="s">
        <v>443</v>
      </c>
      <c r="C18" s="3" t="s">
        <v>65</v>
      </c>
      <c r="D18" s="3" t="s">
        <v>473</v>
      </c>
      <c r="E18" s="3" t="s">
        <v>73</v>
      </c>
      <c r="F18" s="3" t="s">
        <v>74</v>
      </c>
      <c r="G18" s="42">
        <v>40</v>
      </c>
      <c r="H18" s="3" t="s">
        <v>485</v>
      </c>
      <c r="I18" s="3" t="s">
        <v>11</v>
      </c>
      <c r="J18" s="3" t="s">
        <v>482</v>
      </c>
      <c r="K18" s="3" t="s">
        <v>483</v>
      </c>
      <c r="L18" s="3" t="s">
        <v>493</v>
      </c>
    </row>
    <row r="19" spans="1:12" x14ac:dyDescent="0.3">
      <c r="A19" s="41">
        <v>44804</v>
      </c>
      <c r="B19" s="3" t="s">
        <v>64</v>
      </c>
      <c r="C19" s="3" t="s">
        <v>65</v>
      </c>
      <c r="D19" s="3" t="s">
        <v>473</v>
      </c>
      <c r="E19" s="3" t="s">
        <v>75</v>
      </c>
      <c r="F19" s="3" t="s">
        <v>76</v>
      </c>
      <c r="G19" s="42">
        <v>12.622999999999999</v>
      </c>
      <c r="H19" s="3" t="s">
        <v>489</v>
      </c>
      <c r="I19" s="3" t="s">
        <v>12</v>
      </c>
      <c r="J19" s="3" t="s">
        <v>479</v>
      </c>
      <c r="K19" s="3" t="s">
        <v>480</v>
      </c>
      <c r="L19" s="3" t="s">
        <v>490</v>
      </c>
    </row>
    <row r="20" spans="1:12" x14ac:dyDescent="0.3">
      <c r="A20" s="41">
        <v>44804</v>
      </c>
      <c r="B20" s="3" t="s">
        <v>339</v>
      </c>
      <c r="C20" s="3" t="s">
        <v>65</v>
      </c>
      <c r="D20" s="3" t="s">
        <v>473</v>
      </c>
      <c r="E20" s="3" t="s">
        <v>75</v>
      </c>
      <c r="F20" s="3" t="s">
        <v>76</v>
      </c>
      <c r="G20" s="42">
        <v>401.72800000000001</v>
      </c>
      <c r="H20" s="3" t="s">
        <v>489</v>
      </c>
      <c r="I20" s="3" t="s">
        <v>12</v>
      </c>
      <c r="J20" s="3" t="s">
        <v>479</v>
      </c>
      <c r="K20" s="3" t="s">
        <v>480</v>
      </c>
      <c r="L20" s="3" t="s">
        <v>490</v>
      </c>
    </row>
    <row r="21" spans="1:12" x14ac:dyDescent="0.3">
      <c r="A21" s="41">
        <v>44804</v>
      </c>
      <c r="B21" s="3" t="s">
        <v>443</v>
      </c>
      <c r="C21" s="3" t="s">
        <v>65</v>
      </c>
      <c r="D21" s="3" t="s">
        <v>473</v>
      </c>
      <c r="E21" s="3" t="s">
        <v>75</v>
      </c>
      <c r="F21" s="3" t="s">
        <v>76</v>
      </c>
      <c r="G21" s="42">
        <v>285</v>
      </c>
      <c r="H21" s="3" t="s">
        <v>489</v>
      </c>
      <c r="I21" s="3" t="s">
        <v>12</v>
      </c>
      <c r="J21" s="3" t="s">
        <v>482</v>
      </c>
      <c r="K21" s="3" t="s">
        <v>483</v>
      </c>
      <c r="L21" s="3" t="s">
        <v>494</v>
      </c>
    </row>
    <row r="22" spans="1:12" x14ac:dyDescent="0.3">
      <c r="A22" s="41">
        <v>44804</v>
      </c>
      <c r="B22" s="3" t="s">
        <v>64</v>
      </c>
      <c r="C22" s="3" t="s">
        <v>65</v>
      </c>
      <c r="D22" s="3" t="s">
        <v>473</v>
      </c>
      <c r="E22" s="3" t="s">
        <v>78</v>
      </c>
      <c r="F22" s="3" t="s">
        <v>79</v>
      </c>
      <c r="G22" s="42">
        <v>10.645</v>
      </c>
      <c r="H22" s="3" t="s">
        <v>485</v>
      </c>
      <c r="I22" s="3" t="s">
        <v>11</v>
      </c>
      <c r="J22" s="3" t="s">
        <v>479</v>
      </c>
      <c r="K22" s="3" t="s">
        <v>480</v>
      </c>
      <c r="L22" s="3" t="s">
        <v>492</v>
      </c>
    </row>
    <row r="23" spans="1:12" x14ac:dyDescent="0.3">
      <c r="A23" s="41">
        <v>44804</v>
      </c>
      <c r="B23" s="3" t="s">
        <v>339</v>
      </c>
      <c r="C23" s="3" t="s">
        <v>65</v>
      </c>
      <c r="D23" s="3" t="s">
        <v>473</v>
      </c>
      <c r="E23" s="3" t="s">
        <v>340</v>
      </c>
      <c r="F23" s="3" t="s">
        <v>341</v>
      </c>
      <c r="G23" s="42">
        <v>30.957999999999998</v>
      </c>
      <c r="H23" s="3" t="s">
        <v>489</v>
      </c>
      <c r="I23" s="3" t="s">
        <v>12</v>
      </c>
      <c r="J23" s="3" t="s">
        <v>479</v>
      </c>
      <c r="K23" s="3" t="s">
        <v>480</v>
      </c>
      <c r="L23" s="3" t="s">
        <v>490</v>
      </c>
    </row>
    <row r="24" spans="1:12" x14ac:dyDescent="0.3">
      <c r="A24" s="41">
        <v>44804</v>
      </c>
      <c r="B24" s="3" t="s">
        <v>64</v>
      </c>
      <c r="C24" s="3" t="s">
        <v>65</v>
      </c>
      <c r="D24" s="3" t="s">
        <v>473</v>
      </c>
      <c r="E24" s="3" t="s">
        <v>81</v>
      </c>
      <c r="F24" s="3" t="s">
        <v>82</v>
      </c>
      <c r="G24" s="42">
        <v>1.714</v>
      </c>
      <c r="H24" s="3" t="s">
        <v>489</v>
      </c>
      <c r="I24" s="3" t="s">
        <v>12</v>
      </c>
      <c r="J24" s="3" t="s">
        <v>479</v>
      </c>
      <c r="K24" s="3" t="s">
        <v>480</v>
      </c>
      <c r="L24" s="3" t="s">
        <v>490</v>
      </c>
    </row>
    <row r="25" spans="1:12" x14ac:dyDescent="0.3">
      <c r="A25" s="41">
        <v>44804</v>
      </c>
      <c r="B25" s="3" t="s">
        <v>339</v>
      </c>
      <c r="C25" s="3" t="s">
        <v>65</v>
      </c>
      <c r="D25" s="3" t="s">
        <v>473</v>
      </c>
      <c r="E25" s="3" t="s">
        <v>81</v>
      </c>
      <c r="F25" s="3" t="s">
        <v>82</v>
      </c>
      <c r="G25" s="42">
        <v>47.523000000000003</v>
      </c>
      <c r="H25" s="3" t="s">
        <v>489</v>
      </c>
      <c r="I25" s="3" t="s">
        <v>12</v>
      </c>
      <c r="J25" s="3" t="s">
        <v>479</v>
      </c>
      <c r="K25" s="3" t="s">
        <v>480</v>
      </c>
      <c r="L25" s="3" t="s">
        <v>490</v>
      </c>
    </row>
    <row r="26" spans="1:12" x14ac:dyDescent="0.3">
      <c r="A26" s="41">
        <v>44804</v>
      </c>
      <c r="B26" s="3" t="s">
        <v>339</v>
      </c>
      <c r="C26" s="3" t="s">
        <v>65</v>
      </c>
      <c r="D26" s="3" t="s">
        <v>473</v>
      </c>
      <c r="E26" s="3" t="s">
        <v>342</v>
      </c>
      <c r="F26" s="3" t="s">
        <v>343</v>
      </c>
      <c r="G26" s="42">
        <v>302.12799999999999</v>
      </c>
      <c r="H26" s="3" t="s">
        <v>485</v>
      </c>
      <c r="I26" s="3" t="s">
        <v>11</v>
      </c>
      <c r="J26" s="3" t="s">
        <v>479</v>
      </c>
      <c r="K26" s="3" t="s">
        <v>480</v>
      </c>
      <c r="L26" s="3" t="s">
        <v>492</v>
      </c>
    </row>
    <row r="27" spans="1:12" x14ac:dyDescent="0.3">
      <c r="A27" s="41">
        <v>44804</v>
      </c>
      <c r="B27" s="3" t="s">
        <v>399</v>
      </c>
      <c r="C27" s="3" t="s">
        <v>65</v>
      </c>
      <c r="D27" s="3" t="s">
        <v>473</v>
      </c>
      <c r="E27" s="3" t="s">
        <v>342</v>
      </c>
      <c r="F27" s="3" t="s">
        <v>343</v>
      </c>
      <c r="G27" s="42">
        <v>6329.1909999999998</v>
      </c>
      <c r="H27" s="3" t="s">
        <v>485</v>
      </c>
      <c r="I27" s="3" t="s">
        <v>11</v>
      </c>
      <c r="J27" s="3" t="s">
        <v>486</v>
      </c>
      <c r="K27" s="3" t="s">
        <v>83</v>
      </c>
      <c r="L27" s="3" t="s">
        <v>487</v>
      </c>
    </row>
    <row r="28" spans="1:12" x14ac:dyDescent="0.3">
      <c r="A28" s="41">
        <v>44804</v>
      </c>
      <c r="B28" s="3" t="s">
        <v>44</v>
      </c>
      <c r="C28" s="3" t="s">
        <v>65</v>
      </c>
      <c r="D28" s="3" t="s">
        <v>473</v>
      </c>
      <c r="E28" s="3" t="s">
        <v>342</v>
      </c>
      <c r="F28" s="3" t="s">
        <v>343</v>
      </c>
      <c r="G28" s="42">
        <v>739.74599999999998</v>
      </c>
      <c r="H28" s="3" t="s">
        <v>485</v>
      </c>
      <c r="I28" s="3" t="s">
        <v>11</v>
      </c>
      <c r="J28" s="3" t="s">
        <v>495</v>
      </c>
      <c r="K28" s="3" t="s">
        <v>496</v>
      </c>
      <c r="L28" s="3" t="s">
        <v>497</v>
      </c>
    </row>
    <row r="29" spans="1:12" x14ac:dyDescent="0.3">
      <c r="A29" s="41">
        <v>44804</v>
      </c>
      <c r="B29" s="3" t="s">
        <v>45</v>
      </c>
      <c r="C29" s="3" t="s">
        <v>65</v>
      </c>
      <c r="D29" s="3" t="s">
        <v>473</v>
      </c>
      <c r="E29" s="3" t="s">
        <v>342</v>
      </c>
      <c r="F29" s="3" t="s">
        <v>343</v>
      </c>
      <c r="G29" s="42">
        <v>1544.4</v>
      </c>
      <c r="H29" s="3" t="s">
        <v>485</v>
      </c>
      <c r="I29" s="3" t="s">
        <v>11</v>
      </c>
      <c r="J29" s="3" t="s">
        <v>498</v>
      </c>
      <c r="K29" s="3" t="s">
        <v>23</v>
      </c>
      <c r="L29" s="3" t="s">
        <v>499</v>
      </c>
    </row>
    <row r="30" spans="1:12" x14ac:dyDescent="0.3">
      <c r="A30" s="41">
        <v>44804</v>
      </c>
      <c r="B30" s="3" t="s">
        <v>64</v>
      </c>
      <c r="C30" s="3" t="s">
        <v>65</v>
      </c>
      <c r="D30" s="3" t="s">
        <v>473</v>
      </c>
      <c r="E30" s="3" t="s">
        <v>84</v>
      </c>
      <c r="F30" s="3" t="s">
        <v>85</v>
      </c>
      <c r="G30" s="42">
        <v>20.6</v>
      </c>
      <c r="H30" s="3" t="s">
        <v>489</v>
      </c>
      <c r="I30" s="3" t="s">
        <v>12</v>
      </c>
      <c r="J30" s="3" t="s">
        <v>479</v>
      </c>
      <c r="K30" s="3" t="s">
        <v>480</v>
      </c>
      <c r="L30" s="3" t="s">
        <v>490</v>
      </c>
    </row>
    <row r="31" spans="1:12" x14ac:dyDescent="0.3">
      <c r="A31" s="41">
        <v>44804</v>
      </c>
      <c r="B31" s="3" t="s">
        <v>399</v>
      </c>
      <c r="C31" s="3" t="s">
        <v>65</v>
      </c>
      <c r="D31" s="3" t="s">
        <v>473</v>
      </c>
      <c r="E31" s="3" t="s">
        <v>84</v>
      </c>
      <c r="F31" s="3" t="s">
        <v>85</v>
      </c>
      <c r="G31" s="42">
        <v>9501.26</v>
      </c>
      <c r="H31" s="3" t="s">
        <v>489</v>
      </c>
      <c r="I31" s="3" t="s">
        <v>12</v>
      </c>
      <c r="J31" s="3" t="s">
        <v>486</v>
      </c>
      <c r="K31" s="3" t="s">
        <v>83</v>
      </c>
      <c r="L31" s="3" t="s">
        <v>491</v>
      </c>
    </row>
    <row r="32" spans="1:12" x14ac:dyDescent="0.3">
      <c r="A32" s="41">
        <v>44804</v>
      </c>
      <c r="B32" s="3" t="s">
        <v>44</v>
      </c>
      <c r="C32" s="3" t="s">
        <v>65</v>
      </c>
      <c r="D32" s="3" t="s">
        <v>473</v>
      </c>
      <c r="E32" s="3" t="s">
        <v>84</v>
      </c>
      <c r="F32" s="3" t="s">
        <v>85</v>
      </c>
      <c r="G32" s="42">
        <v>3458.3130000000001</v>
      </c>
      <c r="H32" s="3" t="s">
        <v>489</v>
      </c>
      <c r="I32" s="3" t="s">
        <v>12</v>
      </c>
      <c r="J32" s="3" t="s">
        <v>495</v>
      </c>
      <c r="K32" s="3" t="s">
        <v>496</v>
      </c>
      <c r="L32" s="3" t="s">
        <v>500</v>
      </c>
    </row>
    <row r="33" spans="1:12" x14ac:dyDescent="0.3">
      <c r="A33" s="41">
        <v>44804</v>
      </c>
      <c r="B33" s="3" t="s">
        <v>45</v>
      </c>
      <c r="C33" s="3" t="s">
        <v>65</v>
      </c>
      <c r="D33" s="3" t="s">
        <v>473</v>
      </c>
      <c r="E33" s="3" t="s">
        <v>84</v>
      </c>
      <c r="F33" s="3" t="s">
        <v>85</v>
      </c>
      <c r="G33" s="42">
        <v>5776.0559999999996</v>
      </c>
      <c r="H33" s="3" t="s">
        <v>489</v>
      </c>
      <c r="I33" s="3" t="s">
        <v>12</v>
      </c>
      <c r="J33" s="3" t="s">
        <v>498</v>
      </c>
      <c r="K33" s="3" t="s">
        <v>23</v>
      </c>
      <c r="L33" s="3" t="s">
        <v>501</v>
      </c>
    </row>
    <row r="34" spans="1:12" x14ac:dyDescent="0.3">
      <c r="A34" s="41">
        <v>44804</v>
      </c>
      <c r="B34" s="3" t="s">
        <v>64</v>
      </c>
      <c r="C34" s="3" t="s">
        <v>65</v>
      </c>
      <c r="D34" s="3" t="s">
        <v>473</v>
      </c>
      <c r="E34" s="3" t="s">
        <v>87</v>
      </c>
      <c r="F34" s="3" t="s">
        <v>88</v>
      </c>
      <c r="G34" s="42">
        <v>4.609</v>
      </c>
      <c r="H34" s="3" t="s">
        <v>489</v>
      </c>
      <c r="I34" s="3" t="s">
        <v>12</v>
      </c>
      <c r="J34" s="3" t="s">
        <v>479</v>
      </c>
      <c r="K34" s="3" t="s">
        <v>480</v>
      </c>
      <c r="L34" s="3" t="s">
        <v>490</v>
      </c>
    </row>
    <row r="35" spans="1:12" x14ac:dyDescent="0.3">
      <c r="A35" s="41">
        <v>44804</v>
      </c>
      <c r="B35" s="3" t="s">
        <v>339</v>
      </c>
      <c r="C35" s="3" t="s">
        <v>65</v>
      </c>
      <c r="D35" s="3" t="s">
        <v>473</v>
      </c>
      <c r="E35" s="3" t="s">
        <v>87</v>
      </c>
      <c r="F35" s="3" t="s">
        <v>88</v>
      </c>
      <c r="G35" s="42">
        <v>28.097000000000001</v>
      </c>
      <c r="H35" s="3" t="s">
        <v>489</v>
      </c>
      <c r="I35" s="3" t="s">
        <v>12</v>
      </c>
      <c r="J35" s="3" t="s">
        <v>479</v>
      </c>
      <c r="K35" s="3" t="s">
        <v>480</v>
      </c>
      <c r="L35" s="3" t="s">
        <v>490</v>
      </c>
    </row>
    <row r="36" spans="1:12" x14ac:dyDescent="0.3">
      <c r="A36" s="41">
        <v>44804</v>
      </c>
      <c r="B36" s="3" t="s">
        <v>399</v>
      </c>
      <c r="C36" s="3" t="s">
        <v>65</v>
      </c>
      <c r="D36" s="3" t="s">
        <v>473</v>
      </c>
      <c r="E36" s="3" t="s">
        <v>400</v>
      </c>
      <c r="F36" s="3" t="s">
        <v>401</v>
      </c>
      <c r="G36" s="42">
        <v>672.82799999999997</v>
      </c>
      <c r="H36" s="3" t="s">
        <v>474</v>
      </c>
      <c r="I36" s="3" t="s">
        <v>475</v>
      </c>
      <c r="J36" s="3" t="s">
        <v>486</v>
      </c>
      <c r="K36" s="3" t="s">
        <v>83</v>
      </c>
      <c r="L36" s="3" t="s">
        <v>502</v>
      </c>
    </row>
    <row r="37" spans="1:12" x14ac:dyDescent="0.3">
      <c r="A37" s="41">
        <v>44804</v>
      </c>
      <c r="B37" s="3" t="s">
        <v>64</v>
      </c>
      <c r="C37" s="3" t="s">
        <v>89</v>
      </c>
      <c r="D37" s="3" t="s">
        <v>90</v>
      </c>
      <c r="E37" s="3" t="s">
        <v>91</v>
      </c>
      <c r="F37" s="3" t="s">
        <v>92</v>
      </c>
      <c r="G37" s="42">
        <v>2.2919999999999998</v>
      </c>
      <c r="H37" s="3" t="s">
        <v>503</v>
      </c>
      <c r="I37" s="3" t="s">
        <v>9</v>
      </c>
      <c r="J37" s="3" t="s">
        <v>479</v>
      </c>
      <c r="K37" s="3" t="s">
        <v>480</v>
      </c>
      <c r="L37" s="3" t="s">
        <v>504</v>
      </c>
    </row>
    <row r="38" spans="1:12" x14ac:dyDescent="0.3">
      <c r="A38" s="41">
        <v>44804</v>
      </c>
      <c r="B38" s="3" t="s">
        <v>339</v>
      </c>
      <c r="C38" s="3" t="s">
        <v>89</v>
      </c>
      <c r="D38" s="3" t="s">
        <v>90</v>
      </c>
      <c r="E38" s="3" t="s">
        <v>344</v>
      </c>
      <c r="F38" s="3" t="s">
        <v>345</v>
      </c>
      <c r="G38" s="42">
        <v>275.85300000000001</v>
      </c>
      <c r="H38" s="3" t="s">
        <v>505</v>
      </c>
      <c r="I38" s="3" t="s">
        <v>8</v>
      </c>
      <c r="J38" s="3" t="s">
        <v>479</v>
      </c>
      <c r="K38" s="3" t="s">
        <v>480</v>
      </c>
      <c r="L38" s="3" t="s">
        <v>506</v>
      </c>
    </row>
    <row r="39" spans="1:12" x14ac:dyDescent="0.3">
      <c r="A39" s="41">
        <v>44804</v>
      </c>
      <c r="B39" s="3" t="s">
        <v>339</v>
      </c>
      <c r="C39" s="3" t="s">
        <v>89</v>
      </c>
      <c r="D39" s="3" t="s">
        <v>90</v>
      </c>
      <c r="E39" s="3" t="s">
        <v>346</v>
      </c>
      <c r="F39" s="3" t="s">
        <v>347</v>
      </c>
      <c r="G39" s="42">
        <v>948.46900000000005</v>
      </c>
      <c r="H39" s="3" t="s">
        <v>505</v>
      </c>
      <c r="I39" s="3" t="s">
        <v>8</v>
      </c>
      <c r="J39" s="3" t="s">
        <v>479</v>
      </c>
      <c r="K39" s="3" t="s">
        <v>480</v>
      </c>
      <c r="L39" s="3" t="s">
        <v>506</v>
      </c>
    </row>
    <row r="40" spans="1:12" x14ac:dyDescent="0.3">
      <c r="A40" s="41">
        <v>44804</v>
      </c>
      <c r="B40" s="3" t="s">
        <v>429</v>
      </c>
      <c r="C40" s="3" t="s">
        <v>89</v>
      </c>
      <c r="D40" s="3" t="s">
        <v>90</v>
      </c>
      <c r="E40" s="3" t="s">
        <v>93</v>
      </c>
      <c r="F40" s="3" t="s">
        <v>94</v>
      </c>
      <c r="G40" s="42">
        <v>110399.97</v>
      </c>
      <c r="H40" s="3" t="s">
        <v>13</v>
      </c>
      <c r="I40" s="3" t="s">
        <v>164</v>
      </c>
      <c r="J40" s="3" t="s">
        <v>476</v>
      </c>
      <c r="K40" s="3" t="s">
        <v>477</v>
      </c>
      <c r="L40" s="3" t="s">
        <v>507</v>
      </c>
    </row>
    <row r="41" spans="1:12" x14ac:dyDescent="0.3">
      <c r="A41" s="41">
        <v>44804</v>
      </c>
      <c r="B41" s="3" t="s">
        <v>431</v>
      </c>
      <c r="C41" s="3" t="s">
        <v>89</v>
      </c>
      <c r="D41" s="3" t="s">
        <v>90</v>
      </c>
      <c r="E41" s="3" t="s">
        <v>93</v>
      </c>
      <c r="F41" s="3" t="s">
        <v>94</v>
      </c>
      <c r="G41" s="42">
        <v>9909.4560000000001</v>
      </c>
      <c r="H41" s="3" t="s">
        <v>13</v>
      </c>
      <c r="I41" s="3" t="s">
        <v>164</v>
      </c>
      <c r="J41" s="3" t="s">
        <v>476</v>
      </c>
      <c r="K41" s="3" t="s">
        <v>477</v>
      </c>
      <c r="L41" s="3" t="s">
        <v>507</v>
      </c>
    </row>
    <row r="42" spans="1:12" x14ac:dyDescent="0.3">
      <c r="A42" s="41">
        <v>44804</v>
      </c>
      <c r="B42" s="3" t="s">
        <v>64</v>
      </c>
      <c r="C42" s="3" t="s">
        <v>89</v>
      </c>
      <c r="D42" s="3" t="s">
        <v>90</v>
      </c>
      <c r="E42" s="3" t="s">
        <v>93</v>
      </c>
      <c r="F42" s="3" t="s">
        <v>94</v>
      </c>
      <c r="G42" s="42">
        <v>788.34400000000005</v>
      </c>
      <c r="H42" s="3" t="s">
        <v>13</v>
      </c>
      <c r="I42" s="3" t="s">
        <v>164</v>
      </c>
      <c r="J42" s="3" t="s">
        <v>479</v>
      </c>
      <c r="K42" s="3" t="s">
        <v>480</v>
      </c>
      <c r="L42" s="3" t="s">
        <v>508</v>
      </c>
    </row>
    <row r="43" spans="1:12" x14ac:dyDescent="0.3">
      <c r="A43" s="41">
        <v>44804</v>
      </c>
      <c r="B43" s="3" t="s">
        <v>339</v>
      </c>
      <c r="C43" s="3" t="s">
        <v>89</v>
      </c>
      <c r="D43" s="3" t="s">
        <v>90</v>
      </c>
      <c r="E43" s="3" t="s">
        <v>93</v>
      </c>
      <c r="F43" s="3" t="s">
        <v>94</v>
      </c>
      <c r="G43" s="42">
        <v>1545.7819999999999</v>
      </c>
      <c r="H43" s="3" t="s">
        <v>13</v>
      </c>
      <c r="I43" s="3" t="s">
        <v>164</v>
      </c>
      <c r="J43" s="3" t="s">
        <v>479</v>
      </c>
      <c r="K43" s="3" t="s">
        <v>480</v>
      </c>
      <c r="L43" s="3" t="s">
        <v>508</v>
      </c>
    </row>
    <row r="44" spans="1:12" x14ac:dyDescent="0.3">
      <c r="A44" s="41">
        <v>44804</v>
      </c>
      <c r="B44" s="3" t="s">
        <v>390</v>
      </c>
      <c r="C44" s="3" t="s">
        <v>89</v>
      </c>
      <c r="D44" s="3" t="s">
        <v>90</v>
      </c>
      <c r="E44" s="3" t="s">
        <v>93</v>
      </c>
      <c r="F44" s="3" t="s">
        <v>94</v>
      </c>
      <c r="G44" s="42">
        <v>-7912.1130000000003</v>
      </c>
      <c r="H44" s="3" t="s">
        <v>13</v>
      </c>
      <c r="I44" s="3" t="s">
        <v>164</v>
      </c>
      <c r="J44" s="3" t="s">
        <v>479</v>
      </c>
      <c r="K44" s="3" t="s">
        <v>480</v>
      </c>
      <c r="L44" s="3" t="s">
        <v>508</v>
      </c>
    </row>
    <row r="45" spans="1:12" x14ac:dyDescent="0.3">
      <c r="A45" s="41">
        <v>44804</v>
      </c>
      <c r="B45" s="3" t="s">
        <v>392</v>
      </c>
      <c r="C45" s="3" t="s">
        <v>89</v>
      </c>
      <c r="D45" s="3" t="s">
        <v>90</v>
      </c>
      <c r="E45" s="3" t="s">
        <v>93</v>
      </c>
      <c r="F45" s="3" t="s">
        <v>94</v>
      </c>
      <c r="G45" s="42">
        <v>268.12299999999999</v>
      </c>
      <c r="H45" s="3" t="s">
        <v>13</v>
      </c>
      <c r="I45" s="3" t="s">
        <v>164</v>
      </c>
      <c r="J45" s="3" t="s">
        <v>479</v>
      </c>
      <c r="K45" s="3" t="s">
        <v>480</v>
      </c>
      <c r="L45" s="3" t="s">
        <v>508</v>
      </c>
    </row>
    <row r="46" spans="1:12" x14ac:dyDescent="0.3">
      <c r="A46" s="41">
        <v>44804</v>
      </c>
      <c r="B46" s="3" t="s">
        <v>396</v>
      </c>
      <c r="C46" s="3" t="s">
        <v>89</v>
      </c>
      <c r="D46" s="3" t="s">
        <v>90</v>
      </c>
      <c r="E46" s="3" t="s">
        <v>93</v>
      </c>
      <c r="F46" s="3" t="s">
        <v>94</v>
      </c>
      <c r="G46" s="42">
        <v>8.2539999999999996</v>
      </c>
      <c r="H46" s="3" t="s">
        <v>13</v>
      </c>
      <c r="I46" s="3" t="s">
        <v>164</v>
      </c>
      <c r="J46" s="3" t="s">
        <v>486</v>
      </c>
      <c r="K46" s="3" t="s">
        <v>83</v>
      </c>
      <c r="L46" s="3" t="s">
        <v>509</v>
      </c>
    </row>
    <row r="47" spans="1:12" x14ac:dyDescent="0.3">
      <c r="A47" s="41">
        <v>44804</v>
      </c>
      <c r="B47" s="3" t="s">
        <v>399</v>
      </c>
      <c r="C47" s="3" t="s">
        <v>89</v>
      </c>
      <c r="D47" s="3" t="s">
        <v>90</v>
      </c>
      <c r="E47" s="3" t="s">
        <v>93</v>
      </c>
      <c r="F47" s="3" t="s">
        <v>94</v>
      </c>
      <c r="G47" s="42">
        <v>17448.874</v>
      </c>
      <c r="H47" s="3" t="s">
        <v>13</v>
      </c>
      <c r="I47" s="3" t="s">
        <v>164</v>
      </c>
      <c r="J47" s="3" t="s">
        <v>486</v>
      </c>
      <c r="K47" s="3" t="s">
        <v>83</v>
      </c>
      <c r="L47" s="3" t="s">
        <v>509</v>
      </c>
    </row>
    <row r="48" spans="1:12" x14ac:dyDescent="0.3">
      <c r="A48" s="41">
        <v>44804</v>
      </c>
      <c r="B48" s="3" t="s">
        <v>427</v>
      </c>
      <c r="C48" s="3" t="s">
        <v>89</v>
      </c>
      <c r="D48" s="3" t="s">
        <v>90</v>
      </c>
      <c r="E48" s="3" t="s">
        <v>93</v>
      </c>
      <c r="F48" s="3" t="s">
        <v>94</v>
      </c>
      <c r="G48" s="42">
        <v>17638.7</v>
      </c>
      <c r="H48" s="3" t="s">
        <v>13</v>
      </c>
      <c r="I48" s="3" t="s">
        <v>164</v>
      </c>
      <c r="J48" s="3" t="s">
        <v>476</v>
      </c>
      <c r="K48" s="3" t="s">
        <v>477</v>
      </c>
      <c r="L48" s="3" t="s">
        <v>507</v>
      </c>
    </row>
    <row r="49" spans="1:12" x14ac:dyDescent="0.3">
      <c r="A49" s="41">
        <v>44804</v>
      </c>
      <c r="B49" s="3" t="s">
        <v>443</v>
      </c>
      <c r="C49" s="3" t="s">
        <v>89</v>
      </c>
      <c r="D49" s="3" t="s">
        <v>90</v>
      </c>
      <c r="E49" s="3" t="s">
        <v>93</v>
      </c>
      <c r="F49" s="3" t="s">
        <v>94</v>
      </c>
      <c r="G49" s="42">
        <v>3589.4</v>
      </c>
      <c r="H49" s="3" t="s">
        <v>13</v>
      </c>
      <c r="I49" s="3" t="s">
        <v>164</v>
      </c>
      <c r="J49" s="3" t="s">
        <v>482</v>
      </c>
      <c r="K49" s="3" t="s">
        <v>483</v>
      </c>
      <c r="L49" s="3" t="s">
        <v>510</v>
      </c>
    </row>
    <row r="50" spans="1:12" x14ac:dyDescent="0.3">
      <c r="A50" s="41">
        <v>44804</v>
      </c>
      <c r="B50" s="3" t="s">
        <v>453</v>
      </c>
      <c r="C50" s="3" t="s">
        <v>89</v>
      </c>
      <c r="D50" s="3" t="s">
        <v>90</v>
      </c>
      <c r="E50" s="3" t="s">
        <v>93</v>
      </c>
      <c r="F50" s="3" t="s">
        <v>94</v>
      </c>
      <c r="G50" s="42">
        <v>-427.55700000000002</v>
      </c>
      <c r="H50" s="3" t="s">
        <v>13</v>
      </c>
      <c r="I50" s="3" t="s">
        <v>164</v>
      </c>
      <c r="J50" s="3" t="s">
        <v>479</v>
      </c>
      <c r="K50" s="3" t="s">
        <v>480</v>
      </c>
      <c r="L50" s="3" t="s">
        <v>508</v>
      </c>
    </row>
    <row r="51" spans="1:12" x14ac:dyDescent="0.3">
      <c r="A51" s="41">
        <v>44804</v>
      </c>
      <c r="B51" s="3" t="s">
        <v>415</v>
      </c>
      <c r="C51" s="3" t="s">
        <v>89</v>
      </c>
      <c r="D51" s="3" t="s">
        <v>90</v>
      </c>
      <c r="E51" s="3" t="s">
        <v>93</v>
      </c>
      <c r="F51" s="3" t="s">
        <v>94</v>
      </c>
      <c r="G51" s="42">
        <v>772.17499999999995</v>
      </c>
      <c r="H51" s="3" t="s">
        <v>13</v>
      </c>
      <c r="I51" s="3" t="s">
        <v>164</v>
      </c>
      <c r="J51" s="3" t="s">
        <v>476</v>
      </c>
      <c r="K51" s="3" t="s">
        <v>477</v>
      </c>
      <c r="L51" s="3" t="s">
        <v>507</v>
      </c>
    </row>
    <row r="52" spans="1:12" x14ac:dyDescent="0.3">
      <c r="A52" s="41">
        <v>44804</v>
      </c>
      <c r="B52" s="3" t="s">
        <v>421</v>
      </c>
      <c r="C52" s="3" t="s">
        <v>89</v>
      </c>
      <c r="D52" s="3" t="s">
        <v>90</v>
      </c>
      <c r="E52" s="3" t="s">
        <v>93</v>
      </c>
      <c r="F52" s="3" t="s">
        <v>94</v>
      </c>
      <c r="G52" s="42">
        <v>28901.352999999999</v>
      </c>
      <c r="H52" s="3" t="s">
        <v>13</v>
      </c>
      <c r="I52" s="3" t="s">
        <v>164</v>
      </c>
      <c r="J52" s="3" t="s">
        <v>476</v>
      </c>
      <c r="K52" s="3" t="s">
        <v>477</v>
      </c>
      <c r="L52" s="3" t="s">
        <v>507</v>
      </c>
    </row>
    <row r="53" spans="1:12" x14ac:dyDescent="0.3">
      <c r="A53" s="41">
        <v>44804</v>
      </c>
      <c r="B53" s="3" t="s">
        <v>423</v>
      </c>
      <c r="C53" s="3" t="s">
        <v>89</v>
      </c>
      <c r="D53" s="3" t="s">
        <v>90</v>
      </c>
      <c r="E53" s="3" t="s">
        <v>93</v>
      </c>
      <c r="F53" s="3" t="s">
        <v>94</v>
      </c>
      <c r="G53" s="42">
        <v>1306.5509999999999</v>
      </c>
      <c r="H53" s="3" t="s">
        <v>13</v>
      </c>
      <c r="I53" s="3" t="s">
        <v>164</v>
      </c>
      <c r="J53" s="3" t="s">
        <v>476</v>
      </c>
      <c r="K53" s="3" t="s">
        <v>477</v>
      </c>
      <c r="L53" s="3" t="s">
        <v>507</v>
      </c>
    </row>
    <row r="54" spans="1:12" x14ac:dyDescent="0.3">
      <c r="A54" s="41">
        <v>44804</v>
      </c>
      <c r="B54" s="3" t="s">
        <v>425</v>
      </c>
      <c r="C54" s="3" t="s">
        <v>89</v>
      </c>
      <c r="D54" s="3" t="s">
        <v>90</v>
      </c>
      <c r="E54" s="3" t="s">
        <v>93</v>
      </c>
      <c r="F54" s="3" t="s">
        <v>94</v>
      </c>
      <c r="G54" s="42">
        <v>11972.304</v>
      </c>
      <c r="H54" s="3" t="s">
        <v>13</v>
      </c>
      <c r="I54" s="3" t="s">
        <v>164</v>
      </c>
      <c r="J54" s="3" t="s">
        <v>476</v>
      </c>
      <c r="K54" s="3" t="s">
        <v>477</v>
      </c>
      <c r="L54" s="3" t="s">
        <v>507</v>
      </c>
    </row>
    <row r="55" spans="1:12" x14ac:dyDescent="0.3">
      <c r="A55" s="41">
        <v>44804</v>
      </c>
      <c r="B55" s="3" t="s">
        <v>64</v>
      </c>
      <c r="C55" s="3" t="s">
        <v>89</v>
      </c>
      <c r="D55" s="3" t="s">
        <v>90</v>
      </c>
      <c r="E55" s="3" t="s">
        <v>96</v>
      </c>
      <c r="F55" s="3" t="s">
        <v>97</v>
      </c>
      <c r="G55" s="42">
        <v>494.00900000000001</v>
      </c>
      <c r="H55" s="3" t="s">
        <v>14</v>
      </c>
      <c r="I55" s="3" t="s">
        <v>6</v>
      </c>
      <c r="J55" s="3" t="s">
        <v>479</v>
      </c>
      <c r="K55" s="3" t="s">
        <v>480</v>
      </c>
      <c r="L55" s="3" t="s">
        <v>511</v>
      </c>
    </row>
    <row r="56" spans="1:12" x14ac:dyDescent="0.3">
      <c r="A56" s="41">
        <v>44804</v>
      </c>
      <c r="B56" s="3" t="s">
        <v>339</v>
      </c>
      <c r="C56" s="3" t="s">
        <v>89</v>
      </c>
      <c r="D56" s="3" t="s">
        <v>90</v>
      </c>
      <c r="E56" s="3" t="s">
        <v>96</v>
      </c>
      <c r="F56" s="3" t="s">
        <v>97</v>
      </c>
      <c r="G56" s="42">
        <v>92.316999999999993</v>
      </c>
      <c r="H56" s="3" t="s">
        <v>14</v>
      </c>
      <c r="I56" s="3" t="s">
        <v>6</v>
      </c>
      <c r="J56" s="3" t="s">
        <v>479</v>
      </c>
      <c r="K56" s="3" t="s">
        <v>480</v>
      </c>
      <c r="L56" s="3" t="s">
        <v>511</v>
      </c>
    </row>
    <row r="57" spans="1:12" x14ac:dyDescent="0.3">
      <c r="A57" s="41">
        <v>44804</v>
      </c>
      <c r="B57" s="3" t="s">
        <v>390</v>
      </c>
      <c r="C57" s="3" t="s">
        <v>89</v>
      </c>
      <c r="D57" s="3" t="s">
        <v>90</v>
      </c>
      <c r="E57" s="3" t="s">
        <v>96</v>
      </c>
      <c r="F57" s="3" t="s">
        <v>97</v>
      </c>
      <c r="G57" s="42">
        <v>1667.7550000000001</v>
      </c>
      <c r="H57" s="3" t="s">
        <v>14</v>
      </c>
      <c r="I57" s="3" t="s">
        <v>6</v>
      </c>
      <c r="J57" s="3" t="s">
        <v>479</v>
      </c>
      <c r="K57" s="3" t="s">
        <v>480</v>
      </c>
      <c r="L57" s="3" t="s">
        <v>511</v>
      </c>
    </row>
    <row r="58" spans="1:12" x14ac:dyDescent="0.3">
      <c r="A58" s="41">
        <v>44804</v>
      </c>
      <c r="B58" s="3" t="s">
        <v>64</v>
      </c>
      <c r="C58" s="3" t="s">
        <v>89</v>
      </c>
      <c r="D58" s="3" t="s">
        <v>90</v>
      </c>
      <c r="E58" s="3" t="s">
        <v>99</v>
      </c>
      <c r="F58" s="3" t="s">
        <v>71</v>
      </c>
      <c r="G58" s="42">
        <v>205.77600000000001</v>
      </c>
      <c r="H58" s="3" t="s">
        <v>512</v>
      </c>
      <c r="I58" s="3" t="s">
        <v>7</v>
      </c>
      <c r="J58" s="3" t="s">
        <v>479</v>
      </c>
      <c r="K58" s="3" t="s">
        <v>480</v>
      </c>
      <c r="L58" s="3" t="s">
        <v>513</v>
      </c>
    </row>
    <row r="59" spans="1:12" x14ac:dyDescent="0.3">
      <c r="A59" s="41">
        <v>44804</v>
      </c>
      <c r="B59" s="3" t="s">
        <v>339</v>
      </c>
      <c r="C59" s="3" t="s">
        <v>89</v>
      </c>
      <c r="D59" s="3" t="s">
        <v>90</v>
      </c>
      <c r="E59" s="3" t="s">
        <v>99</v>
      </c>
      <c r="F59" s="3" t="s">
        <v>71</v>
      </c>
      <c r="G59" s="42">
        <v>2618.0920000000001</v>
      </c>
      <c r="H59" s="3" t="s">
        <v>512</v>
      </c>
      <c r="I59" s="3" t="s">
        <v>7</v>
      </c>
      <c r="J59" s="3" t="s">
        <v>479</v>
      </c>
      <c r="K59" s="3" t="s">
        <v>480</v>
      </c>
      <c r="L59" s="3" t="s">
        <v>513</v>
      </c>
    </row>
    <row r="60" spans="1:12" x14ac:dyDescent="0.3">
      <c r="A60" s="41">
        <v>44804</v>
      </c>
      <c r="B60" s="3" t="s">
        <v>443</v>
      </c>
      <c r="C60" s="3" t="s">
        <v>89</v>
      </c>
      <c r="D60" s="3" t="s">
        <v>90</v>
      </c>
      <c r="E60" s="3" t="s">
        <v>99</v>
      </c>
      <c r="F60" s="3" t="s">
        <v>71</v>
      </c>
      <c r="G60" s="42">
        <v>132</v>
      </c>
      <c r="H60" s="3" t="s">
        <v>512</v>
      </c>
      <c r="I60" s="3" t="s">
        <v>7</v>
      </c>
      <c r="J60" s="3" t="s">
        <v>482</v>
      </c>
      <c r="K60" s="3" t="s">
        <v>483</v>
      </c>
      <c r="L60" s="3" t="s">
        <v>514</v>
      </c>
    </row>
    <row r="61" spans="1:12" x14ac:dyDescent="0.3">
      <c r="A61" s="41">
        <v>44804</v>
      </c>
      <c r="B61" s="3" t="s">
        <v>64</v>
      </c>
      <c r="C61" s="3" t="s">
        <v>89</v>
      </c>
      <c r="D61" s="3" t="s">
        <v>90</v>
      </c>
      <c r="E61" s="3" t="s">
        <v>100</v>
      </c>
      <c r="F61" s="3" t="s">
        <v>101</v>
      </c>
      <c r="G61" s="42">
        <v>2.2360000000000002</v>
      </c>
      <c r="H61" s="3" t="s">
        <v>505</v>
      </c>
      <c r="I61" s="3" t="s">
        <v>8</v>
      </c>
      <c r="J61" s="3" t="s">
        <v>479</v>
      </c>
      <c r="K61" s="3" t="s">
        <v>480</v>
      </c>
      <c r="L61" s="3" t="s">
        <v>506</v>
      </c>
    </row>
    <row r="62" spans="1:12" x14ac:dyDescent="0.3">
      <c r="A62" s="41">
        <v>44804</v>
      </c>
      <c r="B62" s="3" t="s">
        <v>339</v>
      </c>
      <c r="C62" s="3" t="s">
        <v>89</v>
      </c>
      <c r="D62" s="3" t="s">
        <v>90</v>
      </c>
      <c r="E62" s="3" t="s">
        <v>100</v>
      </c>
      <c r="F62" s="3" t="s">
        <v>101</v>
      </c>
      <c r="G62" s="42">
        <v>191.21199999999999</v>
      </c>
      <c r="H62" s="3" t="s">
        <v>505</v>
      </c>
      <c r="I62" s="3" t="s">
        <v>8</v>
      </c>
      <c r="J62" s="3" t="s">
        <v>479</v>
      </c>
      <c r="K62" s="3" t="s">
        <v>480</v>
      </c>
      <c r="L62" s="3" t="s">
        <v>506</v>
      </c>
    </row>
    <row r="63" spans="1:12" x14ac:dyDescent="0.3">
      <c r="A63" s="41">
        <v>44804</v>
      </c>
      <c r="B63" s="3" t="s">
        <v>64</v>
      </c>
      <c r="C63" s="3" t="s">
        <v>89</v>
      </c>
      <c r="D63" s="3" t="s">
        <v>90</v>
      </c>
      <c r="E63" s="3" t="s">
        <v>102</v>
      </c>
      <c r="F63" s="3" t="s">
        <v>103</v>
      </c>
      <c r="G63" s="42">
        <v>4.968</v>
      </c>
      <c r="H63" s="3" t="s">
        <v>503</v>
      </c>
      <c r="I63" s="3" t="s">
        <v>9</v>
      </c>
      <c r="J63" s="3" t="s">
        <v>479</v>
      </c>
      <c r="K63" s="3" t="s">
        <v>480</v>
      </c>
      <c r="L63" s="3" t="s">
        <v>504</v>
      </c>
    </row>
    <row r="64" spans="1:12" x14ac:dyDescent="0.3">
      <c r="A64" s="41">
        <v>44804</v>
      </c>
      <c r="B64" s="3" t="s">
        <v>339</v>
      </c>
      <c r="C64" s="3" t="s">
        <v>89</v>
      </c>
      <c r="D64" s="3" t="s">
        <v>90</v>
      </c>
      <c r="E64" s="3" t="s">
        <v>102</v>
      </c>
      <c r="F64" s="3" t="s">
        <v>103</v>
      </c>
      <c r="G64" s="42">
        <v>198.27500000000001</v>
      </c>
      <c r="H64" s="3" t="s">
        <v>503</v>
      </c>
      <c r="I64" s="3" t="s">
        <v>9</v>
      </c>
      <c r="J64" s="3" t="s">
        <v>479</v>
      </c>
      <c r="K64" s="3" t="s">
        <v>480</v>
      </c>
      <c r="L64" s="3" t="s">
        <v>504</v>
      </c>
    </row>
    <row r="65" spans="1:12" x14ac:dyDescent="0.3">
      <c r="A65" s="41">
        <v>44804</v>
      </c>
      <c r="B65" s="3" t="s">
        <v>64</v>
      </c>
      <c r="C65" s="3" t="s">
        <v>89</v>
      </c>
      <c r="D65" s="3" t="s">
        <v>90</v>
      </c>
      <c r="E65" s="3" t="s">
        <v>105</v>
      </c>
      <c r="F65" s="3" t="s">
        <v>106</v>
      </c>
      <c r="G65" s="42">
        <v>4.3019999999999996</v>
      </c>
      <c r="H65" s="3" t="s">
        <v>515</v>
      </c>
      <c r="I65" s="3" t="s">
        <v>10</v>
      </c>
      <c r="J65" s="3" t="s">
        <v>479</v>
      </c>
      <c r="K65" s="3" t="s">
        <v>480</v>
      </c>
      <c r="L65" s="3" t="s">
        <v>516</v>
      </c>
    </row>
    <row r="66" spans="1:12" x14ac:dyDescent="0.3">
      <c r="A66" s="41">
        <v>44804</v>
      </c>
      <c r="B66" s="3" t="s">
        <v>339</v>
      </c>
      <c r="C66" s="3" t="s">
        <v>89</v>
      </c>
      <c r="D66" s="3" t="s">
        <v>90</v>
      </c>
      <c r="E66" s="3" t="s">
        <v>105</v>
      </c>
      <c r="F66" s="3" t="s">
        <v>106</v>
      </c>
      <c r="G66" s="42">
        <v>218.084</v>
      </c>
      <c r="H66" s="3" t="s">
        <v>515</v>
      </c>
      <c r="I66" s="3" t="s">
        <v>10</v>
      </c>
      <c r="J66" s="3" t="s">
        <v>479</v>
      </c>
      <c r="K66" s="3" t="s">
        <v>480</v>
      </c>
      <c r="L66" s="3" t="s">
        <v>516</v>
      </c>
    </row>
    <row r="67" spans="1:12" x14ac:dyDescent="0.3">
      <c r="A67" s="41">
        <v>44804</v>
      </c>
      <c r="B67" s="3" t="s">
        <v>64</v>
      </c>
      <c r="C67" s="3" t="s">
        <v>89</v>
      </c>
      <c r="D67" s="3" t="s">
        <v>90</v>
      </c>
      <c r="E67" s="3" t="s">
        <v>108</v>
      </c>
      <c r="F67" s="3" t="s">
        <v>109</v>
      </c>
      <c r="G67" s="42">
        <v>36.002000000000002</v>
      </c>
      <c r="H67" s="3" t="s">
        <v>517</v>
      </c>
      <c r="I67" s="3" t="s">
        <v>518</v>
      </c>
      <c r="J67" s="3" t="s">
        <v>479</v>
      </c>
      <c r="K67" s="3" t="s">
        <v>480</v>
      </c>
      <c r="L67" s="3" t="s">
        <v>519</v>
      </c>
    </row>
    <row r="68" spans="1:12" x14ac:dyDescent="0.3">
      <c r="A68" s="41">
        <v>44804</v>
      </c>
      <c r="B68" s="3" t="s">
        <v>64</v>
      </c>
      <c r="C68" s="3" t="s">
        <v>89</v>
      </c>
      <c r="D68" s="3" t="s">
        <v>90</v>
      </c>
      <c r="E68" s="3" t="s">
        <v>111</v>
      </c>
      <c r="F68" s="3" t="s">
        <v>112</v>
      </c>
      <c r="G68" s="42">
        <v>319.00799999999998</v>
      </c>
      <c r="H68" s="3" t="s">
        <v>517</v>
      </c>
      <c r="I68" s="3" t="s">
        <v>518</v>
      </c>
      <c r="J68" s="3" t="s">
        <v>479</v>
      </c>
      <c r="K68" s="3" t="s">
        <v>480</v>
      </c>
      <c r="L68" s="3" t="s">
        <v>519</v>
      </c>
    </row>
    <row r="69" spans="1:12" x14ac:dyDescent="0.3">
      <c r="A69" s="41">
        <v>44804</v>
      </c>
      <c r="B69" s="3" t="s">
        <v>64</v>
      </c>
      <c r="C69" s="3" t="s">
        <v>89</v>
      </c>
      <c r="D69" s="3" t="s">
        <v>90</v>
      </c>
      <c r="E69" s="3" t="s">
        <v>114</v>
      </c>
      <c r="F69" s="3" t="s">
        <v>115</v>
      </c>
      <c r="G69" s="42">
        <v>1064.518</v>
      </c>
      <c r="H69" s="3" t="s">
        <v>517</v>
      </c>
      <c r="I69" s="3" t="s">
        <v>518</v>
      </c>
      <c r="J69" s="3" t="s">
        <v>479</v>
      </c>
      <c r="K69" s="3" t="s">
        <v>480</v>
      </c>
      <c r="L69" s="3" t="s">
        <v>519</v>
      </c>
    </row>
    <row r="70" spans="1:12" x14ac:dyDescent="0.3">
      <c r="A70" s="41">
        <v>44804</v>
      </c>
      <c r="B70" s="3" t="s">
        <v>64</v>
      </c>
      <c r="C70" s="3" t="s">
        <v>89</v>
      </c>
      <c r="D70" s="3" t="s">
        <v>90</v>
      </c>
      <c r="E70" s="3" t="s">
        <v>117</v>
      </c>
      <c r="F70" s="3" t="s">
        <v>118</v>
      </c>
      <c r="G70" s="42">
        <v>21.568000000000001</v>
      </c>
      <c r="H70" s="3" t="s">
        <v>14</v>
      </c>
      <c r="I70" s="3" t="s">
        <v>6</v>
      </c>
      <c r="J70" s="3" t="s">
        <v>479</v>
      </c>
      <c r="K70" s="3" t="s">
        <v>480</v>
      </c>
      <c r="L70" s="3" t="s">
        <v>511</v>
      </c>
    </row>
    <row r="71" spans="1:12" x14ac:dyDescent="0.3">
      <c r="A71" s="41">
        <v>44804</v>
      </c>
      <c r="B71" s="3" t="s">
        <v>339</v>
      </c>
      <c r="C71" s="3" t="s">
        <v>89</v>
      </c>
      <c r="D71" s="3" t="s">
        <v>90</v>
      </c>
      <c r="E71" s="3" t="s">
        <v>117</v>
      </c>
      <c r="F71" s="3" t="s">
        <v>118</v>
      </c>
      <c r="G71" s="42">
        <v>1671.7670000000001</v>
      </c>
      <c r="H71" s="3" t="s">
        <v>14</v>
      </c>
      <c r="I71" s="3" t="s">
        <v>6</v>
      </c>
      <c r="J71" s="3" t="s">
        <v>479</v>
      </c>
      <c r="K71" s="3" t="s">
        <v>480</v>
      </c>
      <c r="L71" s="3" t="s">
        <v>511</v>
      </c>
    </row>
    <row r="72" spans="1:12" x14ac:dyDescent="0.3">
      <c r="A72" s="41">
        <v>44804</v>
      </c>
      <c r="B72" s="3" t="s">
        <v>390</v>
      </c>
      <c r="C72" s="3" t="s">
        <v>89</v>
      </c>
      <c r="D72" s="3" t="s">
        <v>90</v>
      </c>
      <c r="E72" s="3" t="s">
        <v>117</v>
      </c>
      <c r="F72" s="3" t="s">
        <v>118</v>
      </c>
      <c r="G72" s="42">
        <v>9984.616</v>
      </c>
      <c r="H72" s="3" t="s">
        <v>14</v>
      </c>
      <c r="I72" s="3" t="s">
        <v>6</v>
      </c>
      <c r="J72" s="3" t="s">
        <v>479</v>
      </c>
      <c r="K72" s="3" t="s">
        <v>480</v>
      </c>
      <c r="L72" s="3" t="s">
        <v>511</v>
      </c>
    </row>
    <row r="73" spans="1:12" x14ac:dyDescent="0.3">
      <c r="A73" s="41">
        <v>44804</v>
      </c>
      <c r="B73" s="3" t="s">
        <v>392</v>
      </c>
      <c r="C73" s="3" t="s">
        <v>89</v>
      </c>
      <c r="D73" s="3" t="s">
        <v>90</v>
      </c>
      <c r="E73" s="3" t="s">
        <v>117</v>
      </c>
      <c r="F73" s="3" t="s">
        <v>118</v>
      </c>
      <c r="G73" s="42">
        <v>3632.951</v>
      </c>
      <c r="H73" s="3" t="s">
        <v>14</v>
      </c>
      <c r="I73" s="3" t="s">
        <v>6</v>
      </c>
      <c r="J73" s="3" t="s">
        <v>479</v>
      </c>
      <c r="K73" s="3" t="s">
        <v>480</v>
      </c>
      <c r="L73" s="3" t="s">
        <v>511</v>
      </c>
    </row>
    <row r="74" spans="1:12" x14ac:dyDescent="0.3">
      <c r="A74" s="41">
        <v>44804</v>
      </c>
      <c r="B74" s="3" t="s">
        <v>399</v>
      </c>
      <c r="C74" s="3" t="s">
        <v>89</v>
      </c>
      <c r="D74" s="3" t="s">
        <v>90</v>
      </c>
      <c r="E74" s="3" t="s">
        <v>117</v>
      </c>
      <c r="F74" s="3" t="s">
        <v>118</v>
      </c>
      <c r="G74" s="42">
        <v>448.84199999999998</v>
      </c>
      <c r="H74" s="3" t="s">
        <v>14</v>
      </c>
      <c r="I74" s="3" t="s">
        <v>6</v>
      </c>
      <c r="J74" s="3" t="s">
        <v>486</v>
      </c>
      <c r="K74" s="3" t="s">
        <v>83</v>
      </c>
      <c r="L74" s="3" t="s">
        <v>520</v>
      </c>
    </row>
    <row r="75" spans="1:12" x14ac:dyDescent="0.3">
      <c r="A75" s="41">
        <v>44804</v>
      </c>
      <c r="B75" s="3" t="s">
        <v>64</v>
      </c>
      <c r="C75" s="3" t="s">
        <v>89</v>
      </c>
      <c r="D75" s="3" t="s">
        <v>90</v>
      </c>
      <c r="E75" s="3" t="s">
        <v>119</v>
      </c>
      <c r="F75" s="3" t="s">
        <v>120</v>
      </c>
      <c r="G75" s="42">
        <v>9.6110000000000007</v>
      </c>
      <c r="H75" s="3" t="s">
        <v>14</v>
      </c>
      <c r="I75" s="3" t="s">
        <v>6</v>
      </c>
      <c r="J75" s="3" t="s">
        <v>479</v>
      </c>
      <c r="K75" s="3" t="s">
        <v>480</v>
      </c>
      <c r="L75" s="3" t="s">
        <v>511</v>
      </c>
    </row>
    <row r="76" spans="1:12" x14ac:dyDescent="0.3">
      <c r="A76" s="41">
        <v>44804</v>
      </c>
      <c r="B76" s="3" t="s">
        <v>339</v>
      </c>
      <c r="C76" s="3" t="s">
        <v>89</v>
      </c>
      <c r="D76" s="3" t="s">
        <v>90</v>
      </c>
      <c r="E76" s="3" t="s">
        <v>119</v>
      </c>
      <c r="F76" s="3" t="s">
        <v>120</v>
      </c>
      <c r="G76" s="42">
        <v>7617.0360000000001</v>
      </c>
      <c r="H76" s="3" t="s">
        <v>14</v>
      </c>
      <c r="I76" s="3" t="s">
        <v>6</v>
      </c>
      <c r="J76" s="3" t="s">
        <v>479</v>
      </c>
      <c r="K76" s="3" t="s">
        <v>480</v>
      </c>
      <c r="L76" s="3" t="s">
        <v>511</v>
      </c>
    </row>
    <row r="77" spans="1:12" x14ac:dyDescent="0.3">
      <c r="A77" s="41">
        <v>44804</v>
      </c>
      <c r="B77" s="3" t="s">
        <v>390</v>
      </c>
      <c r="C77" s="3" t="s">
        <v>89</v>
      </c>
      <c r="D77" s="3" t="s">
        <v>90</v>
      </c>
      <c r="E77" s="3" t="s">
        <v>119</v>
      </c>
      <c r="F77" s="3" t="s">
        <v>120</v>
      </c>
      <c r="G77" s="42">
        <v>9972.8819999999996</v>
      </c>
      <c r="H77" s="3" t="s">
        <v>14</v>
      </c>
      <c r="I77" s="3" t="s">
        <v>6</v>
      </c>
      <c r="J77" s="3" t="s">
        <v>479</v>
      </c>
      <c r="K77" s="3" t="s">
        <v>480</v>
      </c>
      <c r="L77" s="3" t="s">
        <v>511</v>
      </c>
    </row>
    <row r="78" spans="1:12" x14ac:dyDescent="0.3">
      <c r="A78" s="41">
        <v>44804</v>
      </c>
      <c r="B78" s="3" t="s">
        <v>392</v>
      </c>
      <c r="C78" s="3" t="s">
        <v>89</v>
      </c>
      <c r="D78" s="3" t="s">
        <v>90</v>
      </c>
      <c r="E78" s="3" t="s">
        <v>119</v>
      </c>
      <c r="F78" s="3" t="s">
        <v>120</v>
      </c>
      <c r="G78" s="42">
        <v>3632.951</v>
      </c>
      <c r="H78" s="3" t="s">
        <v>14</v>
      </c>
      <c r="I78" s="3" t="s">
        <v>6</v>
      </c>
      <c r="J78" s="3" t="s">
        <v>479</v>
      </c>
      <c r="K78" s="3" t="s">
        <v>480</v>
      </c>
      <c r="L78" s="3" t="s">
        <v>511</v>
      </c>
    </row>
    <row r="79" spans="1:12" x14ac:dyDescent="0.3">
      <c r="A79" s="41">
        <v>44804</v>
      </c>
      <c r="B79" s="3" t="s">
        <v>399</v>
      </c>
      <c r="C79" s="3" t="s">
        <v>89</v>
      </c>
      <c r="D79" s="3" t="s">
        <v>90</v>
      </c>
      <c r="E79" s="3" t="s">
        <v>119</v>
      </c>
      <c r="F79" s="3" t="s">
        <v>120</v>
      </c>
      <c r="G79" s="42">
        <v>448.84199999999998</v>
      </c>
      <c r="H79" s="3" t="s">
        <v>14</v>
      </c>
      <c r="I79" s="3" t="s">
        <v>6</v>
      </c>
      <c r="J79" s="3" t="s">
        <v>486</v>
      </c>
      <c r="K79" s="3" t="s">
        <v>83</v>
      </c>
      <c r="L79" s="3" t="s">
        <v>520</v>
      </c>
    </row>
    <row r="80" spans="1:12" x14ac:dyDescent="0.3">
      <c r="A80" s="41">
        <v>44804</v>
      </c>
      <c r="B80" s="3" t="s">
        <v>64</v>
      </c>
      <c r="C80" s="3" t="s">
        <v>89</v>
      </c>
      <c r="D80" s="3" t="s">
        <v>90</v>
      </c>
      <c r="E80" s="3" t="s">
        <v>121</v>
      </c>
      <c r="F80" s="3" t="s">
        <v>122</v>
      </c>
      <c r="G80" s="42">
        <v>71.533000000000001</v>
      </c>
      <c r="H80" s="3" t="s">
        <v>505</v>
      </c>
      <c r="I80" s="3" t="s">
        <v>8</v>
      </c>
      <c r="J80" s="3" t="s">
        <v>479</v>
      </c>
      <c r="K80" s="3" t="s">
        <v>480</v>
      </c>
      <c r="L80" s="3" t="s">
        <v>506</v>
      </c>
    </row>
    <row r="81" spans="1:12" x14ac:dyDescent="0.3">
      <c r="A81" s="41">
        <v>44804</v>
      </c>
      <c r="B81" s="3" t="s">
        <v>339</v>
      </c>
      <c r="C81" s="3" t="s">
        <v>89</v>
      </c>
      <c r="D81" s="3" t="s">
        <v>90</v>
      </c>
      <c r="E81" s="3" t="s">
        <v>121</v>
      </c>
      <c r="F81" s="3" t="s">
        <v>122</v>
      </c>
      <c r="G81" s="42">
        <v>2080.5630000000001</v>
      </c>
      <c r="H81" s="3" t="s">
        <v>505</v>
      </c>
      <c r="I81" s="3" t="s">
        <v>8</v>
      </c>
      <c r="J81" s="3" t="s">
        <v>479</v>
      </c>
      <c r="K81" s="3" t="s">
        <v>480</v>
      </c>
      <c r="L81" s="3" t="s">
        <v>506</v>
      </c>
    </row>
    <row r="82" spans="1:12" x14ac:dyDescent="0.3">
      <c r="A82" s="41">
        <v>44804</v>
      </c>
      <c r="B82" s="3" t="s">
        <v>390</v>
      </c>
      <c r="C82" s="3" t="s">
        <v>89</v>
      </c>
      <c r="D82" s="3" t="s">
        <v>90</v>
      </c>
      <c r="E82" s="3" t="s">
        <v>121</v>
      </c>
      <c r="F82" s="3" t="s">
        <v>122</v>
      </c>
      <c r="G82" s="42">
        <v>854.73699999999997</v>
      </c>
      <c r="H82" s="3" t="s">
        <v>505</v>
      </c>
      <c r="I82" s="3" t="s">
        <v>8</v>
      </c>
      <c r="J82" s="3" t="s">
        <v>479</v>
      </c>
      <c r="K82" s="3" t="s">
        <v>480</v>
      </c>
      <c r="L82" s="3" t="s">
        <v>506</v>
      </c>
    </row>
    <row r="83" spans="1:12" x14ac:dyDescent="0.3">
      <c r="A83" s="41">
        <v>44804</v>
      </c>
      <c r="B83" s="3" t="s">
        <v>399</v>
      </c>
      <c r="C83" s="3" t="s">
        <v>89</v>
      </c>
      <c r="D83" s="3" t="s">
        <v>90</v>
      </c>
      <c r="E83" s="3" t="s">
        <v>121</v>
      </c>
      <c r="F83" s="3" t="s">
        <v>122</v>
      </c>
      <c r="G83" s="42">
        <v>67.397000000000006</v>
      </c>
      <c r="H83" s="3" t="s">
        <v>505</v>
      </c>
      <c r="I83" s="3" t="s">
        <v>8</v>
      </c>
      <c r="J83" s="3" t="s">
        <v>486</v>
      </c>
      <c r="K83" s="3" t="s">
        <v>83</v>
      </c>
      <c r="L83" s="3" t="s">
        <v>521</v>
      </c>
    </row>
    <row r="84" spans="1:12" x14ac:dyDescent="0.3">
      <c r="A84" s="41">
        <v>44804</v>
      </c>
      <c r="B84" s="3" t="s">
        <v>443</v>
      </c>
      <c r="C84" s="3" t="s">
        <v>89</v>
      </c>
      <c r="D84" s="3" t="s">
        <v>90</v>
      </c>
      <c r="E84" s="3" t="s">
        <v>121</v>
      </c>
      <c r="F84" s="3" t="s">
        <v>122</v>
      </c>
      <c r="G84" s="42">
        <v>480</v>
      </c>
      <c r="H84" s="3" t="s">
        <v>505</v>
      </c>
      <c r="I84" s="3" t="s">
        <v>8</v>
      </c>
      <c r="J84" s="3" t="s">
        <v>482</v>
      </c>
      <c r="K84" s="3" t="s">
        <v>483</v>
      </c>
      <c r="L84" s="3" t="s">
        <v>522</v>
      </c>
    </row>
    <row r="85" spans="1:12" x14ac:dyDescent="0.3">
      <c r="A85" s="41">
        <v>44804</v>
      </c>
      <c r="B85" s="3" t="s">
        <v>64</v>
      </c>
      <c r="C85" s="3" t="s">
        <v>89</v>
      </c>
      <c r="D85" s="3" t="s">
        <v>90</v>
      </c>
      <c r="E85" s="3" t="s">
        <v>123</v>
      </c>
      <c r="F85" s="3" t="s">
        <v>124</v>
      </c>
      <c r="G85" s="42">
        <v>26.4</v>
      </c>
      <c r="H85" s="3" t="s">
        <v>505</v>
      </c>
      <c r="I85" s="3" t="s">
        <v>8</v>
      </c>
      <c r="J85" s="3" t="s">
        <v>479</v>
      </c>
      <c r="K85" s="3" t="s">
        <v>480</v>
      </c>
      <c r="L85" s="3" t="s">
        <v>506</v>
      </c>
    </row>
    <row r="86" spans="1:12" x14ac:dyDescent="0.3">
      <c r="A86" s="41">
        <v>44804</v>
      </c>
      <c r="B86" s="3" t="s">
        <v>339</v>
      </c>
      <c r="C86" s="3" t="s">
        <v>89</v>
      </c>
      <c r="D86" s="3" t="s">
        <v>90</v>
      </c>
      <c r="E86" s="3" t="s">
        <v>123</v>
      </c>
      <c r="F86" s="3" t="s">
        <v>124</v>
      </c>
      <c r="G86" s="42">
        <v>2309.8710000000001</v>
      </c>
      <c r="H86" s="3" t="s">
        <v>505</v>
      </c>
      <c r="I86" s="3" t="s">
        <v>8</v>
      </c>
      <c r="J86" s="3" t="s">
        <v>479</v>
      </c>
      <c r="K86" s="3" t="s">
        <v>480</v>
      </c>
      <c r="L86" s="3" t="s">
        <v>506</v>
      </c>
    </row>
    <row r="87" spans="1:12" x14ac:dyDescent="0.3">
      <c r="A87" s="41">
        <v>44804</v>
      </c>
      <c r="B87" s="3" t="s">
        <v>390</v>
      </c>
      <c r="C87" s="3" t="s">
        <v>89</v>
      </c>
      <c r="D87" s="3" t="s">
        <v>90</v>
      </c>
      <c r="E87" s="3" t="s">
        <v>123</v>
      </c>
      <c r="F87" s="3" t="s">
        <v>124</v>
      </c>
      <c r="G87" s="42">
        <v>411.72500000000002</v>
      </c>
      <c r="H87" s="3" t="s">
        <v>505</v>
      </c>
      <c r="I87" s="3" t="s">
        <v>8</v>
      </c>
      <c r="J87" s="3" t="s">
        <v>479</v>
      </c>
      <c r="K87" s="3" t="s">
        <v>480</v>
      </c>
      <c r="L87" s="3" t="s">
        <v>506</v>
      </c>
    </row>
    <row r="88" spans="1:12" x14ac:dyDescent="0.3">
      <c r="A88" s="41">
        <v>44804</v>
      </c>
      <c r="B88" s="3" t="s">
        <v>399</v>
      </c>
      <c r="C88" s="3" t="s">
        <v>89</v>
      </c>
      <c r="D88" s="3" t="s">
        <v>90</v>
      </c>
      <c r="E88" s="3" t="s">
        <v>123</v>
      </c>
      <c r="F88" s="3" t="s">
        <v>124</v>
      </c>
      <c r="G88" s="42">
        <v>1.5660000000000001</v>
      </c>
      <c r="H88" s="3" t="s">
        <v>505</v>
      </c>
      <c r="I88" s="3" t="s">
        <v>8</v>
      </c>
      <c r="J88" s="3" t="s">
        <v>486</v>
      </c>
      <c r="K88" s="3" t="s">
        <v>83</v>
      </c>
      <c r="L88" s="3" t="s">
        <v>521</v>
      </c>
    </row>
    <row r="89" spans="1:12" x14ac:dyDescent="0.3">
      <c r="A89" s="41">
        <v>44804</v>
      </c>
      <c r="B89" s="3" t="s">
        <v>64</v>
      </c>
      <c r="C89" s="3" t="s">
        <v>89</v>
      </c>
      <c r="D89" s="3" t="s">
        <v>90</v>
      </c>
      <c r="E89" s="3" t="s">
        <v>125</v>
      </c>
      <c r="F89" s="3" t="s">
        <v>126</v>
      </c>
      <c r="G89" s="42">
        <v>3</v>
      </c>
      <c r="H89" s="3" t="s">
        <v>503</v>
      </c>
      <c r="I89" s="3" t="s">
        <v>9</v>
      </c>
      <c r="J89" s="3" t="s">
        <v>479</v>
      </c>
      <c r="K89" s="3" t="s">
        <v>480</v>
      </c>
      <c r="L89" s="3" t="s">
        <v>504</v>
      </c>
    </row>
    <row r="90" spans="1:12" x14ac:dyDescent="0.3">
      <c r="A90" s="41">
        <v>44804</v>
      </c>
      <c r="B90" s="3" t="s">
        <v>339</v>
      </c>
      <c r="C90" s="3" t="s">
        <v>89</v>
      </c>
      <c r="D90" s="3" t="s">
        <v>90</v>
      </c>
      <c r="E90" s="3" t="s">
        <v>125</v>
      </c>
      <c r="F90" s="3" t="s">
        <v>126</v>
      </c>
      <c r="G90" s="42">
        <v>5.702</v>
      </c>
      <c r="H90" s="3" t="s">
        <v>503</v>
      </c>
      <c r="I90" s="3" t="s">
        <v>9</v>
      </c>
      <c r="J90" s="3" t="s">
        <v>479</v>
      </c>
      <c r="K90" s="3" t="s">
        <v>480</v>
      </c>
      <c r="L90" s="3" t="s">
        <v>504</v>
      </c>
    </row>
    <row r="91" spans="1:12" x14ac:dyDescent="0.3">
      <c r="A91" s="41">
        <v>44804</v>
      </c>
      <c r="B91" s="3" t="s">
        <v>64</v>
      </c>
      <c r="C91" s="3" t="s">
        <v>89</v>
      </c>
      <c r="D91" s="3" t="s">
        <v>90</v>
      </c>
      <c r="E91" s="3" t="s">
        <v>131</v>
      </c>
      <c r="F91" s="3" t="s">
        <v>132</v>
      </c>
      <c r="G91" s="42">
        <v>185.74299999999999</v>
      </c>
      <c r="H91" s="3" t="s">
        <v>503</v>
      </c>
      <c r="I91" s="3" t="s">
        <v>9</v>
      </c>
      <c r="J91" s="3" t="s">
        <v>479</v>
      </c>
      <c r="K91" s="3" t="s">
        <v>480</v>
      </c>
      <c r="L91" s="3" t="s">
        <v>504</v>
      </c>
    </row>
    <row r="92" spans="1:12" x14ac:dyDescent="0.3">
      <c r="A92" s="41">
        <v>44804</v>
      </c>
      <c r="B92" s="3" t="s">
        <v>339</v>
      </c>
      <c r="C92" s="3" t="s">
        <v>89</v>
      </c>
      <c r="D92" s="3" t="s">
        <v>90</v>
      </c>
      <c r="E92" s="3" t="s">
        <v>131</v>
      </c>
      <c r="F92" s="3" t="s">
        <v>132</v>
      </c>
      <c r="G92" s="42">
        <v>130.124</v>
      </c>
      <c r="H92" s="3" t="s">
        <v>503</v>
      </c>
      <c r="I92" s="3" t="s">
        <v>9</v>
      </c>
      <c r="J92" s="3" t="s">
        <v>479</v>
      </c>
      <c r="K92" s="3" t="s">
        <v>480</v>
      </c>
      <c r="L92" s="3" t="s">
        <v>504</v>
      </c>
    </row>
    <row r="93" spans="1:12" x14ac:dyDescent="0.3">
      <c r="A93" s="41">
        <v>44804</v>
      </c>
      <c r="B93" s="3" t="s">
        <v>399</v>
      </c>
      <c r="C93" s="3" t="s">
        <v>89</v>
      </c>
      <c r="D93" s="3" t="s">
        <v>90</v>
      </c>
      <c r="E93" s="3" t="s">
        <v>131</v>
      </c>
      <c r="F93" s="3" t="s">
        <v>132</v>
      </c>
      <c r="G93" s="42">
        <v>9233.4680000000008</v>
      </c>
      <c r="H93" s="3" t="s">
        <v>503</v>
      </c>
      <c r="I93" s="3" t="s">
        <v>9</v>
      </c>
      <c r="J93" s="3" t="s">
        <v>486</v>
      </c>
      <c r="K93" s="3" t="s">
        <v>83</v>
      </c>
      <c r="L93" s="3" t="s">
        <v>523</v>
      </c>
    </row>
    <row r="94" spans="1:12" x14ac:dyDescent="0.3">
      <c r="A94" s="41">
        <v>44804</v>
      </c>
      <c r="B94" s="3" t="s">
        <v>64</v>
      </c>
      <c r="C94" s="3" t="s">
        <v>89</v>
      </c>
      <c r="D94" s="3" t="s">
        <v>90</v>
      </c>
      <c r="E94" s="3" t="s">
        <v>127</v>
      </c>
      <c r="F94" s="3" t="s">
        <v>128</v>
      </c>
      <c r="G94" s="42">
        <v>12</v>
      </c>
      <c r="H94" s="3" t="s">
        <v>503</v>
      </c>
      <c r="I94" s="3" t="s">
        <v>9</v>
      </c>
      <c r="J94" s="3" t="s">
        <v>479</v>
      </c>
      <c r="K94" s="3" t="s">
        <v>480</v>
      </c>
      <c r="L94" s="3" t="s">
        <v>504</v>
      </c>
    </row>
    <row r="95" spans="1:12" x14ac:dyDescent="0.3">
      <c r="A95" s="41">
        <v>44804</v>
      </c>
      <c r="B95" s="3" t="s">
        <v>339</v>
      </c>
      <c r="C95" s="3" t="s">
        <v>89</v>
      </c>
      <c r="D95" s="3" t="s">
        <v>90</v>
      </c>
      <c r="E95" s="3" t="s">
        <v>127</v>
      </c>
      <c r="F95" s="3" t="s">
        <v>128</v>
      </c>
      <c r="G95" s="42">
        <v>1269.75</v>
      </c>
      <c r="H95" s="3" t="s">
        <v>503</v>
      </c>
      <c r="I95" s="3" t="s">
        <v>9</v>
      </c>
      <c r="J95" s="3" t="s">
        <v>479</v>
      </c>
      <c r="K95" s="3" t="s">
        <v>480</v>
      </c>
      <c r="L95" s="3" t="s">
        <v>504</v>
      </c>
    </row>
    <row r="96" spans="1:12" x14ac:dyDescent="0.3">
      <c r="A96" s="41">
        <v>44804</v>
      </c>
      <c r="B96" s="3" t="s">
        <v>390</v>
      </c>
      <c r="C96" s="3" t="s">
        <v>89</v>
      </c>
      <c r="D96" s="3" t="s">
        <v>90</v>
      </c>
      <c r="E96" s="3" t="s">
        <v>127</v>
      </c>
      <c r="F96" s="3" t="s">
        <v>128</v>
      </c>
      <c r="G96" s="42">
        <v>6455.5839999999998</v>
      </c>
      <c r="H96" s="3" t="s">
        <v>503</v>
      </c>
      <c r="I96" s="3" t="s">
        <v>9</v>
      </c>
      <c r="J96" s="3" t="s">
        <v>479</v>
      </c>
      <c r="K96" s="3" t="s">
        <v>480</v>
      </c>
      <c r="L96" s="3" t="s">
        <v>504</v>
      </c>
    </row>
    <row r="97" spans="1:12" x14ac:dyDescent="0.3">
      <c r="A97" s="41">
        <v>44804</v>
      </c>
      <c r="B97" s="3" t="s">
        <v>399</v>
      </c>
      <c r="C97" s="3" t="s">
        <v>89</v>
      </c>
      <c r="D97" s="3" t="s">
        <v>90</v>
      </c>
      <c r="E97" s="3" t="s">
        <v>127</v>
      </c>
      <c r="F97" s="3" t="s">
        <v>128</v>
      </c>
      <c r="G97" s="42">
        <v>79.075999999999993</v>
      </c>
      <c r="H97" s="3" t="s">
        <v>503</v>
      </c>
      <c r="I97" s="3" t="s">
        <v>9</v>
      </c>
      <c r="J97" s="3" t="s">
        <v>486</v>
      </c>
      <c r="K97" s="3" t="s">
        <v>83</v>
      </c>
      <c r="L97" s="3" t="s">
        <v>523</v>
      </c>
    </row>
    <row r="98" spans="1:12" x14ac:dyDescent="0.3">
      <c r="A98" s="41">
        <v>44804</v>
      </c>
      <c r="B98" s="3" t="s">
        <v>64</v>
      </c>
      <c r="C98" s="3" t="s">
        <v>89</v>
      </c>
      <c r="D98" s="3" t="s">
        <v>90</v>
      </c>
      <c r="E98" s="3" t="s">
        <v>129</v>
      </c>
      <c r="F98" s="3" t="s">
        <v>130</v>
      </c>
      <c r="G98" s="42">
        <v>8.6170000000000009</v>
      </c>
      <c r="H98" s="3" t="s">
        <v>512</v>
      </c>
      <c r="I98" s="3" t="s">
        <v>7</v>
      </c>
      <c r="J98" s="3" t="s">
        <v>479</v>
      </c>
      <c r="K98" s="3" t="s">
        <v>480</v>
      </c>
      <c r="L98" s="3" t="s">
        <v>513</v>
      </c>
    </row>
    <row r="99" spans="1:12" x14ac:dyDescent="0.3">
      <c r="A99" s="41">
        <v>44804</v>
      </c>
      <c r="B99" s="3" t="s">
        <v>339</v>
      </c>
      <c r="C99" s="3" t="s">
        <v>89</v>
      </c>
      <c r="D99" s="3" t="s">
        <v>90</v>
      </c>
      <c r="E99" s="3" t="s">
        <v>129</v>
      </c>
      <c r="F99" s="3" t="s">
        <v>130</v>
      </c>
      <c r="G99" s="42">
        <v>3316.527</v>
      </c>
      <c r="H99" s="3" t="s">
        <v>512</v>
      </c>
      <c r="I99" s="3" t="s">
        <v>7</v>
      </c>
      <c r="J99" s="3" t="s">
        <v>479</v>
      </c>
      <c r="K99" s="3" t="s">
        <v>480</v>
      </c>
      <c r="L99" s="3" t="s">
        <v>513</v>
      </c>
    </row>
    <row r="100" spans="1:12" x14ac:dyDescent="0.3">
      <c r="A100" s="41">
        <v>44804</v>
      </c>
      <c r="B100" s="3" t="s">
        <v>390</v>
      </c>
      <c r="C100" s="3" t="s">
        <v>89</v>
      </c>
      <c r="D100" s="3" t="s">
        <v>90</v>
      </c>
      <c r="E100" s="3" t="s">
        <v>129</v>
      </c>
      <c r="F100" s="3" t="s">
        <v>130</v>
      </c>
      <c r="G100" s="42">
        <v>7505.6180000000004</v>
      </c>
      <c r="H100" s="3" t="s">
        <v>512</v>
      </c>
      <c r="I100" s="3" t="s">
        <v>7</v>
      </c>
      <c r="J100" s="3" t="s">
        <v>479</v>
      </c>
      <c r="K100" s="3" t="s">
        <v>480</v>
      </c>
      <c r="L100" s="3" t="s">
        <v>513</v>
      </c>
    </row>
    <row r="101" spans="1:12" x14ac:dyDescent="0.3">
      <c r="A101" s="41">
        <v>44804</v>
      </c>
      <c r="B101" s="3" t="s">
        <v>443</v>
      </c>
      <c r="C101" s="3" t="s">
        <v>89</v>
      </c>
      <c r="D101" s="3" t="s">
        <v>90</v>
      </c>
      <c r="E101" s="3" t="s">
        <v>129</v>
      </c>
      <c r="F101" s="3" t="s">
        <v>130</v>
      </c>
      <c r="G101" s="42">
        <v>53.5</v>
      </c>
      <c r="H101" s="3" t="s">
        <v>512</v>
      </c>
      <c r="I101" s="3" t="s">
        <v>7</v>
      </c>
      <c r="J101" s="3" t="s">
        <v>482</v>
      </c>
      <c r="K101" s="3" t="s">
        <v>483</v>
      </c>
      <c r="L101" s="3" t="s">
        <v>514</v>
      </c>
    </row>
    <row r="102" spans="1:12" x14ac:dyDescent="0.3">
      <c r="A102" s="41">
        <v>44804</v>
      </c>
      <c r="B102" s="3" t="s">
        <v>339</v>
      </c>
      <c r="C102" s="3" t="s">
        <v>89</v>
      </c>
      <c r="D102" s="3" t="s">
        <v>90</v>
      </c>
      <c r="E102" s="3" t="s">
        <v>350</v>
      </c>
      <c r="F102" s="3" t="s">
        <v>351</v>
      </c>
      <c r="G102" s="42">
        <v>588.86900000000003</v>
      </c>
      <c r="H102" s="3" t="s">
        <v>14</v>
      </c>
      <c r="I102" s="3" t="s">
        <v>6</v>
      </c>
      <c r="J102" s="3" t="s">
        <v>479</v>
      </c>
      <c r="K102" s="3" t="s">
        <v>480</v>
      </c>
      <c r="L102" s="3" t="s">
        <v>511</v>
      </c>
    </row>
    <row r="103" spans="1:12" x14ac:dyDescent="0.3">
      <c r="A103" s="41">
        <v>44804</v>
      </c>
      <c r="B103" s="3" t="s">
        <v>339</v>
      </c>
      <c r="C103" s="3" t="s">
        <v>89</v>
      </c>
      <c r="D103" s="3" t="s">
        <v>90</v>
      </c>
      <c r="E103" s="3" t="s">
        <v>352</v>
      </c>
      <c r="F103" s="3" t="s">
        <v>88</v>
      </c>
      <c r="G103" s="42">
        <v>40.799999999999997</v>
      </c>
      <c r="H103" s="3" t="s">
        <v>512</v>
      </c>
      <c r="I103" s="3" t="s">
        <v>7</v>
      </c>
      <c r="J103" s="3" t="s">
        <v>479</v>
      </c>
      <c r="K103" s="3" t="s">
        <v>480</v>
      </c>
      <c r="L103" s="3" t="s">
        <v>513</v>
      </c>
    </row>
    <row r="104" spans="1:12" x14ac:dyDescent="0.3">
      <c r="A104" s="41">
        <v>44804</v>
      </c>
      <c r="B104" s="3" t="s">
        <v>64</v>
      </c>
      <c r="C104" s="3" t="s">
        <v>89</v>
      </c>
      <c r="D104" s="3" t="s">
        <v>90</v>
      </c>
      <c r="E104" s="3" t="s">
        <v>135</v>
      </c>
      <c r="F104" s="3" t="s">
        <v>136</v>
      </c>
      <c r="G104" s="42">
        <v>11.141999999999999</v>
      </c>
      <c r="H104" s="3" t="s">
        <v>505</v>
      </c>
      <c r="I104" s="3" t="s">
        <v>8</v>
      </c>
      <c r="J104" s="3" t="s">
        <v>479</v>
      </c>
      <c r="K104" s="3" t="s">
        <v>480</v>
      </c>
      <c r="L104" s="3" t="s">
        <v>506</v>
      </c>
    </row>
    <row r="105" spans="1:12" x14ac:dyDescent="0.3">
      <c r="A105" s="41">
        <v>44804</v>
      </c>
      <c r="B105" s="3" t="s">
        <v>339</v>
      </c>
      <c r="C105" s="3" t="s">
        <v>89</v>
      </c>
      <c r="D105" s="3" t="s">
        <v>90</v>
      </c>
      <c r="E105" s="3" t="s">
        <v>135</v>
      </c>
      <c r="F105" s="3" t="s">
        <v>136</v>
      </c>
      <c r="G105" s="42">
        <v>355.322</v>
      </c>
      <c r="H105" s="3" t="s">
        <v>505</v>
      </c>
      <c r="I105" s="3" t="s">
        <v>8</v>
      </c>
      <c r="J105" s="3" t="s">
        <v>479</v>
      </c>
      <c r="K105" s="3" t="s">
        <v>480</v>
      </c>
      <c r="L105" s="3" t="s">
        <v>506</v>
      </c>
    </row>
    <row r="106" spans="1:12" x14ac:dyDescent="0.3">
      <c r="A106" s="41">
        <v>44804</v>
      </c>
      <c r="B106" s="3" t="s">
        <v>399</v>
      </c>
      <c r="C106" s="3" t="s">
        <v>89</v>
      </c>
      <c r="D106" s="3" t="s">
        <v>90</v>
      </c>
      <c r="E106" s="3" t="s">
        <v>135</v>
      </c>
      <c r="F106" s="3" t="s">
        <v>136</v>
      </c>
      <c r="G106" s="42">
        <v>1446.2560000000001</v>
      </c>
      <c r="H106" s="3" t="s">
        <v>505</v>
      </c>
      <c r="I106" s="3" t="s">
        <v>8</v>
      </c>
      <c r="J106" s="3" t="s">
        <v>486</v>
      </c>
      <c r="K106" s="3" t="s">
        <v>83</v>
      </c>
      <c r="L106" s="3" t="s">
        <v>521</v>
      </c>
    </row>
    <row r="107" spans="1:12" x14ac:dyDescent="0.3">
      <c r="A107" s="41">
        <v>44804</v>
      </c>
      <c r="B107" s="3" t="s">
        <v>339</v>
      </c>
      <c r="C107" s="3" t="s">
        <v>89</v>
      </c>
      <c r="D107" s="3" t="s">
        <v>90</v>
      </c>
      <c r="E107" s="3" t="s">
        <v>353</v>
      </c>
      <c r="F107" s="3" t="s">
        <v>354</v>
      </c>
      <c r="G107" s="42">
        <v>186.488</v>
      </c>
      <c r="H107" s="3" t="s">
        <v>503</v>
      </c>
      <c r="I107" s="3" t="s">
        <v>9</v>
      </c>
      <c r="J107" s="3" t="s">
        <v>479</v>
      </c>
      <c r="K107" s="3" t="s">
        <v>480</v>
      </c>
      <c r="L107" s="3" t="s">
        <v>504</v>
      </c>
    </row>
    <row r="108" spans="1:12" x14ac:dyDescent="0.3">
      <c r="A108" s="41">
        <v>44804</v>
      </c>
      <c r="B108" s="3" t="s">
        <v>64</v>
      </c>
      <c r="C108" s="3" t="s">
        <v>89</v>
      </c>
      <c r="D108" s="3" t="s">
        <v>90</v>
      </c>
      <c r="E108" s="3" t="s">
        <v>137</v>
      </c>
      <c r="F108" s="3" t="s">
        <v>138</v>
      </c>
      <c r="G108" s="42">
        <v>4.609</v>
      </c>
      <c r="H108" s="3" t="s">
        <v>515</v>
      </c>
      <c r="I108" s="3" t="s">
        <v>10</v>
      </c>
      <c r="J108" s="3" t="s">
        <v>479</v>
      </c>
      <c r="K108" s="3" t="s">
        <v>480</v>
      </c>
      <c r="L108" s="3" t="s">
        <v>516</v>
      </c>
    </row>
    <row r="109" spans="1:12" x14ac:dyDescent="0.3">
      <c r="A109" s="41">
        <v>44804</v>
      </c>
      <c r="B109" s="3" t="s">
        <v>339</v>
      </c>
      <c r="C109" s="3" t="s">
        <v>89</v>
      </c>
      <c r="D109" s="3" t="s">
        <v>90</v>
      </c>
      <c r="E109" s="3" t="s">
        <v>137</v>
      </c>
      <c r="F109" s="3" t="s">
        <v>138</v>
      </c>
      <c r="G109" s="42">
        <v>186.488</v>
      </c>
      <c r="H109" s="3" t="s">
        <v>515</v>
      </c>
      <c r="I109" s="3" t="s">
        <v>10</v>
      </c>
      <c r="J109" s="3" t="s">
        <v>479</v>
      </c>
      <c r="K109" s="3" t="s">
        <v>480</v>
      </c>
      <c r="L109" s="3" t="s">
        <v>516</v>
      </c>
    </row>
    <row r="110" spans="1:12" x14ac:dyDescent="0.3">
      <c r="A110" s="41">
        <v>44804</v>
      </c>
      <c r="B110" s="3" t="s">
        <v>64</v>
      </c>
      <c r="C110" s="3" t="s">
        <v>89</v>
      </c>
      <c r="D110" s="3" t="s">
        <v>90</v>
      </c>
      <c r="E110" s="3" t="s">
        <v>133</v>
      </c>
      <c r="F110" s="3" t="s">
        <v>134</v>
      </c>
      <c r="G110" s="42">
        <v>1.6</v>
      </c>
      <c r="H110" s="3" t="s">
        <v>505</v>
      </c>
      <c r="I110" s="3" t="s">
        <v>8</v>
      </c>
      <c r="J110" s="3" t="s">
        <v>479</v>
      </c>
      <c r="K110" s="3" t="s">
        <v>480</v>
      </c>
      <c r="L110" s="3" t="s">
        <v>506</v>
      </c>
    </row>
    <row r="111" spans="1:12" x14ac:dyDescent="0.3">
      <c r="A111" s="41">
        <v>44804</v>
      </c>
      <c r="B111" s="3" t="s">
        <v>339</v>
      </c>
      <c r="C111" s="3" t="s">
        <v>89</v>
      </c>
      <c r="D111" s="3" t="s">
        <v>90</v>
      </c>
      <c r="E111" s="3" t="s">
        <v>133</v>
      </c>
      <c r="F111" s="3" t="s">
        <v>134</v>
      </c>
      <c r="G111" s="42">
        <v>466.22</v>
      </c>
      <c r="H111" s="3" t="s">
        <v>505</v>
      </c>
      <c r="I111" s="3" t="s">
        <v>8</v>
      </c>
      <c r="J111" s="3" t="s">
        <v>479</v>
      </c>
      <c r="K111" s="3" t="s">
        <v>480</v>
      </c>
      <c r="L111" s="3" t="s">
        <v>506</v>
      </c>
    </row>
    <row r="112" spans="1:12" x14ac:dyDescent="0.3">
      <c r="A112" s="41">
        <v>44804</v>
      </c>
      <c r="B112" s="3" t="s">
        <v>339</v>
      </c>
      <c r="C112" s="3" t="s">
        <v>89</v>
      </c>
      <c r="D112" s="3" t="s">
        <v>90</v>
      </c>
      <c r="E112" s="3" t="s">
        <v>348</v>
      </c>
      <c r="F112" s="3" t="s">
        <v>349</v>
      </c>
      <c r="G112" s="42">
        <v>93.244</v>
      </c>
      <c r="H112" s="3" t="s">
        <v>505</v>
      </c>
      <c r="I112" s="3" t="s">
        <v>8</v>
      </c>
      <c r="J112" s="3" t="s">
        <v>479</v>
      </c>
      <c r="K112" s="3" t="s">
        <v>480</v>
      </c>
      <c r="L112" s="3" t="s">
        <v>506</v>
      </c>
    </row>
    <row r="113" spans="1:12" x14ac:dyDescent="0.3">
      <c r="A113" s="41">
        <v>44804</v>
      </c>
      <c r="B113" s="3" t="s">
        <v>339</v>
      </c>
      <c r="C113" s="3" t="s">
        <v>89</v>
      </c>
      <c r="D113" s="3" t="s">
        <v>90</v>
      </c>
      <c r="E113" s="3" t="s">
        <v>355</v>
      </c>
      <c r="F113" s="3" t="s">
        <v>356</v>
      </c>
      <c r="G113" s="42">
        <v>66.647000000000006</v>
      </c>
      <c r="H113" s="3" t="s">
        <v>515</v>
      </c>
      <c r="I113" s="3" t="s">
        <v>10</v>
      </c>
      <c r="J113" s="3" t="s">
        <v>479</v>
      </c>
      <c r="K113" s="3" t="s">
        <v>480</v>
      </c>
      <c r="L113" s="3" t="s">
        <v>516</v>
      </c>
    </row>
    <row r="114" spans="1:12" x14ac:dyDescent="0.3">
      <c r="A114" s="41">
        <v>44804</v>
      </c>
      <c r="B114" s="3" t="s">
        <v>64</v>
      </c>
      <c r="C114" s="3" t="s">
        <v>89</v>
      </c>
      <c r="D114" s="3" t="s">
        <v>90</v>
      </c>
      <c r="E114" s="3" t="s">
        <v>139</v>
      </c>
      <c r="F114" s="3" t="s">
        <v>140</v>
      </c>
      <c r="G114" s="42">
        <v>6.6</v>
      </c>
      <c r="H114" s="3" t="s">
        <v>515</v>
      </c>
      <c r="I114" s="3" t="s">
        <v>10</v>
      </c>
      <c r="J114" s="3" t="s">
        <v>479</v>
      </c>
      <c r="K114" s="3" t="s">
        <v>480</v>
      </c>
      <c r="L114" s="3" t="s">
        <v>516</v>
      </c>
    </row>
    <row r="115" spans="1:12" x14ac:dyDescent="0.3">
      <c r="A115" s="41">
        <v>44804</v>
      </c>
      <c r="B115" s="3" t="s">
        <v>339</v>
      </c>
      <c r="C115" s="3" t="s">
        <v>89</v>
      </c>
      <c r="D115" s="3" t="s">
        <v>90</v>
      </c>
      <c r="E115" s="3" t="s">
        <v>139</v>
      </c>
      <c r="F115" s="3" t="s">
        <v>140</v>
      </c>
      <c r="G115" s="42">
        <v>5054.7460000000001</v>
      </c>
      <c r="H115" s="3" t="s">
        <v>515</v>
      </c>
      <c r="I115" s="3" t="s">
        <v>10</v>
      </c>
      <c r="J115" s="3" t="s">
        <v>479</v>
      </c>
      <c r="K115" s="3" t="s">
        <v>480</v>
      </c>
      <c r="L115" s="3" t="s">
        <v>516</v>
      </c>
    </row>
    <row r="116" spans="1:12" x14ac:dyDescent="0.3">
      <c r="A116" s="41">
        <v>44804</v>
      </c>
      <c r="B116" s="3" t="s">
        <v>443</v>
      </c>
      <c r="C116" s="3" t="s">
        <v>89</v>
      </c>
      <c r="D116" s="3" t="s">
        <v>90</v>
      </c>
      <c r="E116" s="3" t="s">
        <v>139</v>
      </c>
      <c r="F116" s="3" t="s">
        <v>140</v>
      </c>
      <c r="G116" s="42">
        <v>250</v>
      </c>
      <c r="H116" s="3" t="s">
        <v>515</v>
      </c>
      <c r="I116" s="3" t="s">
        <v>10</v>
      </c>
      <c r="J116" s="3" t="s">
        <v>482</v>
      </c>
      <c r="K116" s="3" t="s">
        <v>483</v>
      </c>
      <c r="L116" s="3" t="s">
        <v>524</v>
      </c>
    </row>
    <row r="117" spans="1:12" x14ac:dyDescent="0.3">
      <c r="A117" s="41">
        <v>44804</v>
      </c>
      <c r="B117" s="3" t="s">
        <v>64</v>
      </c>
      <c r="C117" s="3" t="s">
        <v>89</v>
      </c>
      <c r="D117" s="3" t="s">
        <v>90</v>
      </c>
      <c r="E117" s="3" t="s">
        <v>141</v>
      </c>
      <c r="F117" s="3" t="s">
        <v>142</v>
      </c>
      <c r="G117" s="42">
        <v>3.86</v>
      </c>
      <c r="H117" s="3" t="s">
        <v>515</v>
      </c>
      <c r="I117" s="3" t="s">
        <v>10</v>
      </c>
      <c r="J117" s="3" t="s">
        <v>479</v>
      </c>
      <c r="K117" s="3" t="s">
        <v>480</v>
      </c>
      <c r="L117" s="3" t="s">
        <v>516</v>
      </c>
    </row>
    <row r="118" spans="1:12" x14ac:dyDescent="0.3">
      <c r="A118" s="41">
        <v>44804</v>
      </c>
      <c r="B118" s="3" t="s">
        <v>339</v>
      </c>
      <c r="C118" s="3" t="s">
        <v>89</v>
      </c>
      <c r="D118" s="3" t="s">
        <v>90</v>
      </c>
      <c r="E118" s="3" t="s">
        <v>141</v>
      </c>
      <c r="F118" s="3" t="s">
        <v>142</v>
      </c>
      <c r="G118" s="42">
        <v>942.01099999999997</v>
      </c>
      <c r="H118" s="3" t="s">
        <v>515</v>
      </c>
      <c r="I118" s="3" t="s">
        <v>10</v>
      </c>
      <c r="J118" s="3" t="s">
        <v>479</v>
      </c>
      <c r="K118" s="3" t="s">
        <v>480</v>
      </c>
      <c r="L118" s="3" t="s">
        <v>516</v>
      </c>
    </row>
    <row r="119" spans="1:12" x14ac:dyDescent="0.3">
      <c r="A119" s="41">
        <v>44804</v>
      </c>
      <c r="B119" s="3" t="s">
        <v>390</v>
      </c>
      <c r="C119" s="3" t="s">
        <v>89</v>
      </c>
      <c r="D119" s="3" t="s">
        <v>90</v>
      </c>
      <c r="E119" s="3" t="s">
        <v>141</v>
      </c>
      <c r="F119" s="3" t="s">
        <v>142</v>
      </c>
      <c r="G119" s="42">
        <v>1924.4269999999999</v>
      </c>
      <c r="H119" s="3" t="s">
        <v>515</v>
      </c>
      <c r="I119" s="3" t="s">
        <v>10</v>
      </c>
      <c r="J119" s="3" t="s">
        <v>479</v>
      </c>
      <c r="K119" s="3" t="s">
        <v>480</v>
      </c>
      <c r="L119" s="3" t="s">
        <v>516</v>
      </c>
    </row>
    <row r="120" spans="1:12" x14ac:dyDescent="0.3">
      <c r="A120" s="41">
        <v>44804</v>
      </c>
      <c r="B120" s="3" t="s">
        <v>64</v>
      </c>
      <c r="C120" s="3" t="s">
        <v>143</v>
      </c>
      <c r="D120" s="3" t="s">
        <v>144</v>
      </c>
      <c r="E120" s="3" t="s">
        <v>145</v>
      </c>
      <c r="F120" s="3" t="s">
        <v>146</v>
      </c>
      <c r="G120" s="42">
        <v>417.01900000000001</v>
      </c>
      <c r="H120" s="3" t="s">
        <v>525</v>
      </c>
      <c r="I120" s="3" t="s">
        <v>526</v>
      </c>
      <c r="J120" s="3" t="s">
        <v>479</v>
      </c>
      <c r="K120" s="3" t="s">
        <v>480</v>
      </c>
      <c r="L120" s="3" t="s">
        <v>527</v>
      </c>
    </row>
    <row r="121" spans="1:12" x14ac:dyDescent="0.3">
      <c r="A121" s="41">
        <v>44804</v>
      </c>
      <c r="B121" s="3" t="s">
        <v>339</v>
      </c>
      <c r="C121" s="3" t="s">
        <v>143</v>
      </c>
      <c r="D121" s="3" t="s">
        <v>144</v>
      </c>
      <c r="E121" s="3" t="s">
        <v>145</v>
      </c>
      <c r="F121" s="3" t="s">
        <v>146</v>
      </c>
      <c r="G121" s="42">
        <v>196.97800000000001</v>
      </c>
      <c r="H121" s="3" t="s">
        <v>525</v>
      </c>
      <c r="I121" s="3" t="s">
        <v>526</v>
      </c>
      <c r="J121" s="3" t="s">
        <v>479</v>
      </c>
      <c r="K121" s="3" t="s">
        <v>480</v>
      </c>
      <c r="L121" s="3" t="s">
        <v>527</v>
      </c>
    </row>
    <row r="122" spans="1:12" x14ac:dyDescent="0.3">
      <c r="A122" s="41">
        <v>44804</v>
      </c>
      <c r="B122" s="3" t="s">
        <v>392</v>
      </c>
      <c r="C122" s="3" t="s">
        <v>143</v>
      </c>
      <c r="D122" s="3" t="s">
        <v>144</v>
      </c>
      <c r="E122" s="3" t="s">
        <v>145</v>
      </c>
      <c r="F122" s="3" t="s">
        <v>146</v>
      </c>
      <c r="G122" s="42">
        <v>122</v>
      </c>
      <c r="H122" s="3" t="s">
        <v>525</v>
      </c>
      <c r="I122" s="3" t="s">
        <v>526</v>
      </c>
      <c r="J122" s="3" t="s">
        <v>479</v>
      </c>
      <c r="K122" s="3" t="s">
        <v>480</v>
      </c>
      <c r="L122" s="3" t="s">
        <v>527</v>
      </c>
    </row>
    <row r="123" spans="1:12" x14ac:dyDescent="0.3">
      <c r="A123" s="41">
        <v>44804</v>
      </c>
      <c r="B123" s="3" t="s">
        <v>429</v>
      </c>
      <c r="C123" s="3" t="s">
        <v>147</v>
      </c>
      <c r="D123" s="3" t="s">
        <v>148</v>
      </c>
      <c r="E123" s="3" t="s">
        <v>149</v>
      </c>
      <c r="F123" s="3" t="s">
        <v>150</v>
      </c>
      <c r="G123" s="42">
        <v>310.89999999999998</v>
      </c>
      <c r="H123" s="3" t="s">
        <v>517</v>
      </c>
      <c r="I123" s="3" t="s">
        <v>518</v>
      </c>
      <c r="J123" s="3" t="s">
        <v>476</v>
      </c>
      <c r="K123" s="3" t="s">
        <v>477</v>
      </c>
      <c r="L123" s="3" t="s">
        <v>528</v>
      </c>
    </row>
    <row r="124" spans="1:12" x14ac:dyDescent="0.3">
      <c r="A124" s="41">
        <v>44804</v>
      </c>
      <c r="B124" s="3" t="s">
        <v>64</v>
      </c>
      <c r="C124" s="3" t="s">
        <v>147</v>
      </c>
      <c r="D124" s="3" t="s">
        <v>148</v>
      </c>
      <c r="E124" s="3" t="s">
        <v>149</v>
      </c>
      <c r="F124" s="3" t="s">
        <v>150</v>
      </c>
      <c r="G124" s="42">
        <v>924.98900000000003</v>
      </c>
      <c r="H124" s="3" t="s">
        <v>517</v>
      </c>
      <c r="I124" s="3" t="s">
        <v>518</v>
      </c>
      <c r="J124" s="3" t="s">
        <v>479</v>
      </c>
      <c r="K124" s="3" t="s">
        <v>480</v>
      </c>
      <c r="L124" s="3" t="s">
        <v>519</v>
      </c>
    </row>
    <row r="125" spans="1:12" x14ac:dyDescent="0.3">
      <c r="A125" s="41">
        <v>44804</v>
      </c>
      <c r="B125" s="3" t="s">
        <v>339</v>
      </c>
      <c r="C125" s="3" t="s">
        <v>147</v>
      </c>
      <c r="D125" s="3" t="s">
        <v>148</v>
      </c>
      <c r="E125" s="3" t="s">
        <v>149</v>
      </c>
      <c r="F125" s="3" t="s">
        <v>150</v>
      </c>
      <c r="G125" s="42">
        <v>-6185.0889999999999</v>
      </c>
      <c r="H125" s="3" t="s">
        <v>517</v>
      </c>
      <c r="I125" s="3" t="s">
        <v>518</v>
      </c>
      <c r="J125" s="3" t="s">
        <v>479</v>
      </c>
      <c r="K125" s="3" t="s">
        <v>480</v>
      </c>
      <c r="L125" s="3" t="s">
        <v>519</v>
      </c>
    </row>
    <row r="126" spans="1:12" x14ac:dyDescent="0.3">
      <c r="A126" s="41">
        <v>44804</v>
      </c>
      <c r="B126" s="3" t="s">
        <v>390</v>
      </c>
      <c r="C126" s="3" t="s">
        <v>147</v>
      </c>
      <c r="D126" s="3" t="s">
        <v>148</v>
      </c>
      <c r="E126" s="3" t="s">
        <v>149</v>
      </c>
      <c r="F126" s="3" t="s">
        <v>150</v>
      </c>
      <c r="G126" s="42">
        <v>-21588.594000000001</v>
      </c>
      <c r="H126" s="3" t="s">
        <v>517</v>
      </c>
      <c r="I126" s="3" t="s">
        <v>518</v>
      </c>
      <c r="J126" s="3" t="s">
        <v>479</v>
      </c>
      <c r="K126" s="3" t="s">
        <v>480</v>
      </c>
      <c r="L126" s="3" t="s">
        <v>519</v>
      </c>
    </row>
    <row r="127" spans="1:12" x14ac:dyDescent="0.3">
      <c r="A127" s="41">
        <v>44804</v>
      </c>
      <c r="B127" s="3" t="s">
        <v>392</v>
      </c>
      <c r="C127" s="3" t="s">
        <v>147</v>
      </c>
      <c r="D127" s="3" t="s">
        <v>148</v>
      </c>
      <c r="E127" s="3" t="s">
        <v>149</v>
      </c>
      <c r="F127" s="3" t="s">
        <v>150</v>
      </c>
      <c r="G127" s="42">
        <v>-5196.2640000000001</v>
      </c>
      <c r="H127" s="3" t="s">
        <v>517</v>
      </c>
      <c r="I127" s="3" t="s">
        <v>518</v>
      </c>
      <c r="J127" s="3" t="s">
        <v>479</v>
      </c>
      <c r="K127" s="3" t="s">
        <v>480</v>
      </c>
      <c r="L127" s="3" t="s">
        <v>519</v>
      </c>
    </row>
    <row r="128" spans="1:12" x14ac:dyDescent="0.3">
      <c r="A128" s="41">
        <v>44804</v>
      </c>
      <c r="B128" s="3" t="s">
        <v>396</v>
      </c>
      <c r="C128" s="3" t="s">
        <v>147</v>
      </c>
      <c r="D128" s="3" t="s">
        <v>148</v>
      </c>
      <c r="E128" s="3" t="s">
        <v>149</v>
      </c>
      <c r="F128" s="3" t="s">
        <v>150</v>
      </c>
      <c r="G128" s="42">
        <v>23411.645</v>
      </c>
      <c r="H128" s="3" t="s">
        <v>517</v>
      </c>
      <c r="I128" s="3" t="s">
        <v>518</v>
      </c>
      <c r="J128" s="3" t="s">
        <v>486</v>
      </c>
      <c r="K128" s="3" t="s">
        <v>83</v>
      </c>
      <c r="L128" s="3" t="s">
        <v>529</v>
      </c>
    </row>
    <row r="129" spans="1:12" x14ac:dyDescent="0.3">
      <c r="A129" s="41">
        <v>44804</v>
      </c>
      <c r="B129" s="3" t="s">
        <v>399</v>
      </c>
      <c r="C129" s="3" t="s">
        <v>147</v>
      </c>
      <c r="D129" s="3" t="s">
        <v>148</v>
      </c>
      <c r="E129" s="3" t="s">
        <v>149</v>
      </c>
      <c r="F129" s="3" t="s">
        <v>150</v>
      </c>
      <c r="G129" s="42">
        <v>50254.557000000001</v>
      </c>
      <c r="H129" s="3" t="s">
        <v>517</v>
      </c>
      <c r="I129" s="3" t="s">
        <v>518</v>
      </c>
      <c r="J129" s="3" t="s">
        <v>486</v>
      </c>
      <c r="K129" s="3" t="s">
        <v>83</v>
      </c>
      <c r="L129" s="3" t="s">
        <v>529</v>
      </c>
    </row>
    <row r="130" spans="1:12" x14ac:dyDescent="0.3">
      <c r="A130" s="41">
        <v>44804</v>
      </c>
      <c r="B130" s="3" t="s">
        <v>407</v>
      </c>
      <c r="C130" s="3" t="s">
        <v>147</v>
      </c>
      <c r="D130" s="3" t="s">
        <v>148</v>
      </c>
      <c r="E130" s="3" t="s">
        <v>149</v>
      </c>
      <c r="F130" s="3" t="s">
        <v>150</v>
      </c>
      <c r="G130" s="42">
        <v>67660.888000000006</v>
      </c>
      <c r="H130" s="3" t="s">
        <v>517</v>
      </c>
      <c r="I130" s="3" t="s">
        <v>518</v>
      </c>
      <c r="J130" s="3" t="s">
        <v>530</v>
      </c>
      <c r="K130" s="3" t="s">
        <v>86</v>
      </c>
      <c r="L130" s="3" t="s">
        <v>531</v>
      </c>
    </row>
    <row r="131" spans="1:12" x14ac:dyDescent="0.3">
      <c r="A131" s="41">
        <v>44804</v>
      </c>
      <c r="B131" s="3" t="s">
        <v>411</v>
      </c>
      <c r="C131" s="3" t="s">
        <v>147</v>
      </c>
      <c r="D131" s="3" t="s">
        <v>148</v>
      </c>
      <c r="E131" s="3" t="s">
        <v>149</v>
      </c>
      <c r="F131" s="3" t="s">
        <v>150</v>
      </c>
      <c r="G131" s="42">
        <v>9334.0959999999995</v>
      </c>
      <c r="H131" s="3" t="s">
        <v>517</v>
      </c>
      <c r="I131" s="3" t="s">
        <v>518</v>
      </c>
      <c r="J131" s="3" t="s">
        <v>530</v>
      </c>
      <c r="K131" s="3" t="s">
        <v>86</v>
      </c>
      <c r="L131" s="3" t="s">
        <v>531</v>
      </c>
    </row>
    <row r="132" spans="1:12" x14ac:dyDescent="0.3">
      <c r="A132" s="41">
        <v>44804</v>
      </c>
      <c r="B132" s="3" t="s">
        <v>435</v>
      </c>
      <c r="C132" s="3" t="s">
        <v>147</v>
      </c>
      <c r="D132" s="3" t="s">
        <v>148</v>
      </c>
      <c r="E132" s="3" t="s">
        <v>149</v>
      </c>
      <c r="F132" s="3" t="s">
        <v>150</v>
      </c>
      <c r="G132" s="42">
        <v>998.65499999999997</v>
      </c>
      <c r="H132" s="3" t="s">
        <v>517</v>
      </c>
      <c r="I132" s="3" t="s">
        <v>518</v>
      </c>
      <c r="J132" s="3" t="s">
        <v>479</v>
      </c>
      <c r="K132" s="3" t="s">
        <v>480</v>
      </c>
      <c r="L132" s="3" t="s">
        <v>519</v>
      </c>
    </row>
    <row r="133" spans="1:12" x14ac:dyDescent="0.3">
      <c r="A133" s="41">
        <v>44804</v>
      </c>
      <c r="B133" s="3" t="s">
        <v>437</v>
      </c>
      <c r="C133" s="3" t="s">
        <v>147</v>
      </c>
      <c r="D133" s="3" t="s">
        <v>148</v>
      </c>
      <c r="E133" s="3" t="s">
        <v>149</v>
      </c>
      <c r="F133" s="3" t="s">
        <v>150</v>
      </c>
      <c r="G133" s="42">
        <v>-1834</v>
      </c>
      <c r="H133" s="3" t="s">
        <v>517</v>
      </c>
      <c r="I133" s="3" t="s">
        <v>518</v>
      </c>
      <c r="J133" s="3" t="s">
        <v>482</v>
      </c>
      <c r="K133" s="3" t="s">
        <v>483</v>
      </c>
      <c r="L133" s="3" t="s">
        <v>532</v>
      </c>
    </row>
    <row r="134" spans="1:12" x14ac:dyDescent="0.3">
      <c r="A134" s="41">
        <v>44804</v>
      </c>
      <c r="B134" s="3" t="s">
        <v>439</v>
      </c>
      <c r="C134" s="3" t="s">
        <v>147</v>
      </c>
      <c r="D134" s="3" t="s">
        <v>148</v>
      </c>
      <c r="E134" s="3" t="s">
        <v>149</v>
      </c>
      <c r="F134" s="3" t="s">
        <v>150</v>
      </c>
      <c r="G134" s="42">
        <v>3391</v>
      </c>
      <c r="H134" s="3" t="s">
        <v>517</v>
      </c>
      <c r="I134" s="3" t="s">
        <v>518</v>
      </c>
      <c r="J134" s="3" t="s">
        <v>482</v>
      </c>
      <c r="K134" s="3" t="s">
        <v>483</v>
      </c>
      <c r="L134" s="3" t="s">
        <v>532</v>
      </c>
    </row>
    <row r="135" spans="1:12" x14ac:dyDescent="0.3">
      <c r="A135" s="41">
        <v>44804</v>
      </c>
      <c r="B135" s="3" t="s">
        <v>443</v>
      </c>
      <c r="C135" s="3" t="s">
        <v>147</v>
      </c>
      <c r="D135" s="3" t="s">
        <v>148</v>
      </c>
      <c r="E135" s="3" t="s">
        <v>149</v>
      </c>
      <c r="F135" s="3" t="s">
        <v>150</v>
      </c>
      <c r="G135" s="42">
        <v>25022.799999999999</v>
      </c>
      <c r="H135" s="3" t="s">
        <v>517</v>
      </c>
      <c r="I135" s="3" t="s">
        <v>518</v>
      </c>
      <c r="J135" s="3" t="s">
        <v>482</v>
      </c>
      <c r="K135" s="3" t="s">
        <v>483</v>
      </c>
      <c r="L135" s="3" t="s">
        <v>532</v>
      </c>
    </row>
    <row r="136" spans="1:12" x14ac:dyDescent="0.3">
      <c r="A136" s="41">
        <v>44804</v>
      </c>
      <c r="B136" s="3" t="s">
        <v>453</v>
      </c>
      <c r="C136" s="3" t="s">
        <v>147</v>
      </c>
      <c r="D136" s="3" t="s">
        <v>148</v>
      </c>
      <c r="E136" s="3" t="s">
        <v>149</v>
      </c>
      <c r="F136" s="3" t="s">
        <v>150</v>
      </c>
      <c r="G136" s="42">
        <v>-14560.111000000001</v>
      </c>
      <c r="H136" s="3" t="s">
        <v>517</v>
      </c>
      <c r="I136" s="3" t="s">
        <v>518</v>
      </c>
      <c r="J136" s="3" t="s">
        <v>479</v>
      </c>
      <c r="K136" s="3" t="s">
        <v>480</v>
      </c>
      <c r="L136" s="3" t="s">
        <v>519</v>
      </c>
    </row>
    <row r="137" spans="1:12" x14ac:dyDescent="0.3">
      <c r="A137" s="41">
        <v>44804</v>
      </c>
      <c r="B137" s="3" t="s">
        <v>451</v>
      </c>
      <c r="C137" s="3" t="s">
        <v>147</v>
      </c>
      <c r="D137" s="3" t="s">
        <v>148</v>
      </c>
      <c r="E137" s="3" t="s">
        <v>149</v>
      </c>
      <c r="F137" s="3" t="s">
        <v>150</v>
      </c>
      <c r="G137" s="42">
        <v>3016.62</v>
      </c>
      <c r="H137" s="3" t="s">
        <v>517</v>
      </c>
      <c r="I137" s="3" t="s">
        <v>518</v>
      </c>
      <c r="J137" s="3" t="s">
        <v>533</v>
      </c>
      <c r="K137" s="3" t="s">
        <v>95</v>
      </c>
      <c r="L137" s="3" t="s">
        <v>534</v>
      </c>
    </row>
    <row r="138" spans="1:12" x14ac:dyDescent="0.3">
      <c r="A138" s="41">
        <v>44804</v>
      </c>
      <c r="B138" s="3" t="s">
        <v>455</v>
      </c>
      <c r="C138" s="3" t="s">
        <v>147</v>
      </c>
      <c r="D138" s="3" t="s">
        <v>148</v>
      </c>
      <c r="E138" s="3" t="s">
        <v>149</v>
      </c>
      <c r="F138" s="3" t="s">
        <v>150</v>
      </c>
      <c r="G138" s="42">
        <v>47315.91</v>
      </c>
      <c r="H138" s="3" t="s">
        <v>517</v>
      </c>
      <c r="I138" s="3" t="s">
        <v>518</v>
      </c>
      <c r="J138" s="3" t="s">
        <v>533</v>
      </c>
      <c r="K138" s="3" t="s">
        <v>95</v>
      </c>
      <c r="L138" s="3" t="s">
        <v>534</v>
      </c>
    </row>
    <row r="139" spans="1:12" x14ac:dyDescent="0.3">
      <c r="A139" s="41">
        <v>44804</v>
      </c>
      <c r="B139" s="3" t="s">
        <v>44</v>
      </c>
      <c r="C139" s="3" t="s">
        <v>147</v>
      </c>
      <c r="D139" s="3" t="s">
        <v>148</v>
      </c>
      <c r="E139" s="3" t="s">
        <v>149</v>
      </c>
      <c r="F139" s="3" t="s">
        <v>150</v>
      </c>
      <c r="G139" s="42">
        <v>230045.03400000001</v>
      </c>
      <c r="H139" s="3" t="s">
        <v>517</v>
      </c>
      <c r="I139" s="3" t="s">
        <v>518</v>
      </c>
      <c r="J139" s="3" t="s">
        <v>495</v>
      </c>
      <c r="K139" s="3" t="s">
        <v>496</v>
      </c>
      <c r="L139" s="3" t="s">
        <v>535</v>
      </c>
    </row>
    <row r="140" spans="1:12" x14ac:dyDescent="0.3">
      <c r="A140" s="41">
        <v>44804</v>
      </c>
      <c r="B140" s="3" t="s">
        <v>466</v>
      </c>
      <c r="C140" s="3" t="s">
        <v>147</v>
      </c>
      <c r="D140" s="3" t="s">
        <v>148</v>
      </c>
      <c r="E140" s="3" t="s">
        <v>149</v>
      </c>
      <c r="F140" s="3" t="s">
        <v>150</v>
      </c>
      <c r="G140" s="42">
        <v>536771.74699999997</v>
      </c>
      <c r="H140" s="3" t="s">
        <v>517</v>
      </c>
      <c r="I140" s="3" t="s">
        <v>518</v>
      </c>
      <c r="J140" s="3" t="s">
        <v>536</v>
      </c>
      <c r="K140" s="3" t="s">
        <v>537</v>
      </c>
      <c r="L140" s="3" t="s">
        <v>538</v>
      </c>
    </row>
    <row r="141" spans="1:12" x14ac:dyDescent="0.3">
      <c r="A141" s="41">
        <v>44804</v>
      </c>
      <c r="B141" s="3" t="s">
        <v>45</v>
      </c>
      <c r="C141" s="3" t="s">
        <v>147</v>
      </c>
      <c r="D141" s="3" t="s">
        <v>148</v>
      </c>
      <c r="E141" s="3" t="s">
        <v>149</v>
      </c>
      <c r="F141" s="3" t="s">
        <v>150</v>
      </c>
      <c r="G141" s="42">
        <v>662540.33100000001</v>
      </c>
      <c r="H141" s="3" t="s">
        <v>517</v>
      </c>
      <c r="I141" s="3" t="s">
        <v>518</v>
      </c>
      <c r="J141" s="3" t="s">
        <v>498</v>
      </c>
      <c r="K141" s="3" t="s">
        <v>23</v>
      </c>
      <c r="L141" s="3" t="s">
        <v>539</v>
      </c>
    </row>
    <row r="142" spans="1:12" x14ac:dyDescent="0.3">
      <c r="A142" s="41">
        <v>44804</v>
      </c>
      <c r="B142" s="3" t="s">
        <v>415</v>
      </c>
      <c r="C142" s="3" t="s">
        <v>147</v>
      </c>
      <c r="D142" s="3" t="s">
        <v>148</v>
      </c>
      <c r="E142" s="3" t="s">
        <v>149</v>
      </c>
      <c r="F142" s="3" t="s">
        <v>150</v>
      </c>
      <c r="G142" s="42">
        <v>7000</v>
      </c>
      <c r="H142" s="3" t="s">
        <v>517</v>
      </c>
      <c r="I142" s="3" t="s">
        <v>518</v>
      </c>
      <c r="J142" s="3" t="s">
        <v>476</v>
      </c>
      <c r="K142" s="3" t="s">
        <v>477</v>
      </c>
      <c r="L142" s="3" t="s">
        <v>528</v>
      </c>
    </row>
    <row r="143" spans="1:12" x14ac:dyDescent="0.3">
      <c r="A143" s="41">
        <v>44804</v>
      </c>
      <c r="B143" s="3" t="s">
        <v>421</v>
      </c>
      <c r="C143" s="3" t="s">
        <v>147</v>
      </c>
      <c r="D143" s="3" t="s">
        <v>148</v>
      </c>
      <c r="E143" s="3" t="s">
        <v>149</v>
      </c>
      <c r="F143" s="3" t="s">
        <v>150</v>
      </c>
      <c r="G143" s="42">
        <v>34633</v>
      </c>
      <c r="H143" s="3" t="s">
        <v>517</v>
      </c>
      <c r="I143" s="3" t="s">
        <v>518</v>
      </c>
      <c r="J143" s="3" t="s">
        <v>476</v>
      </c>
      <c r="K143" s="3" t="s">
        <v>477</v>
      </c>
      <c r="L143" s="3" t="s">
        <v>528</v>
      </c>
    </row>
    <row r="144" spans="1:12" x14ac:dyDescent="0.3">
      <c r="A144" s="41">
        <v>44804</v>
      </c>
      <c r="B144" s="3" t="s">
        <v>339</v>
      </c>
      <c r="C144" s="3" t="s">
        <v>151</v>
      </c>
      <c r="D144" s="3" t="s">
        <v>152</v>
      </c>
      <c r="E144" s="3" t="s">
        <v>357</v>
      </c>
      <c r="F144" s="3" t="s">
        <v>358</v>
      </c>
      <c r="G144" s="42">
        <v>128.36199999999999</v>
      </c>
      <c r="H144" s="3" t="s">
        <v>14</v>
      </c>
      <c r="I144" s="3" t="s">
        <v>6</v>
      </c>
      <c r="J144" s="3" t="s">
        <v>479</v>
      </c>
      <c r="K144" s="3" t="s">
        <v>480</v>
      </c>
      <c r="L144" s="3" t="s">
        <v>511</v>
      </c>
    </row>
    <row r="145" spans="1:12" x14ac:dyDescent="0.3">
      <c r="A145" s="41">
        <v>44804</v>
      </c>
      <c r="B145" s="3" t="s">
        <v>64</v>
      </c>
      <c r="C145" s="3" t="s">
        <v>151</v>
      </c>
      <c r="D145" s="3" t="s">
        <v>152</v>
      </c>
      <c r="E145" s="3" t="s">
        <v>153</v>
      </c>
      <c r="F145" s="3" t="s">
        <v>154</v>
      </c>
      <c r="G145" s="42">
        <v>69.350999999999999</v>
      </c>
      <c r="H145" s="3" t="s">
        <v>512</v>
      </c>
      <c r="I145" s="3" t="s">
        <v>7</v>
      </c>
      <c r="J145" s="3" t="s">
        <v>479</v>
      </c>
      <c r="K145" s="3" t="s">
        <v>480</v>
      </c>
      <c r="L145" s="3" t="s">
        <v>513</v>
      </c>
    </row>
    <row r="146" spans="1:12" x14ac:dyDescent="0.3">
      <c r="A146" s="41">
        <v>44804</v>
      </c>
      <c r="B146" s="3" t="s">
        <v>339</v>
      </c>
      <c r="C146" s="3" t="s">
        <v>151</v>
      </c>
      <c r="D146" s="3" t="s">
        <v>152</v>
      </c>
      <c r="E146" s="3" t="s">
        <v>153</v>
      </c>
      <c r="F146" s="3" t="s">
        <v>154</v>
      </c>
      <c r="G146" s="42">
        <v>572.13099999999997</v>
      </c>
      <c r="H146" s="3" t="s">
        <v>512</v>
      </c>
      <c r="I146" s="3" t="s">
        <v>7</v>
      </c>
      <c r="J146" s="3" t="s">
        <v>479</v>
      </c>
      <c r="K146" s="3" t="s">
        <v>480</v>
      </c>
      <c r="L146" s="3" t="s">
        <v>513</v>
      </c>
    </row>
    <row r="147" spans="1:12" x14ac:dyDescent="0.3">
      <c r="A147" s="41">
        <v>44804</v>
      </c>
      <c r="B147" s="3" t="s">
        <v>443</v>
      </c>
      <c r="C147" s="3" t="s">
        <v>151</v>
      </c>
      <c r="D147" s="3" t="s">
        <v>152</v>
      </c>
      <c r="E147" s="3" t="s">
        <v>153</v>
      </c>
      <c r="F147" s="3" t="s">
        <v>154</v>
      </c>
      <c r="G147" s="42">
        <v>380</v>
      </c>
      <c r="H147" s="3" t="s">
        <v>512</v>
      </c>
      <c r="I147" s="3" t="s">
        <v>7</v>
      </c>
      <c r="J147" s="3" t="s">
        <v>482</v>
      </c>
      <c r="K147" s="3" t="s">
        <v>483</v>
      </c>
      <c r="L147" s="3" t="s">
        <v>514</v>
      </c>
    </row>
    <row r="148" spans="1:12" x14ac:dyDescent="0.3">
      <c r="A148" s="41">
        <v>44804</v>
      </c>
      <c r="B148" s="3" t="s">
        <v>64</v>
      </c>
      <c r="C148" s="3" t="s">
        <v>151</v>
      </c>
      <c r="D148" s="3" t="s">
        <v>152</v>
      </c>
      <c r="E148" s="3" t="s">
        <v>155</v>
      </c>
      <c r="F148" s="3" t="s">
        <v>156</v>
      </c>
      <c r="G148" s="42">
        <v>2.3380000000000001</v>
      </c>
      <c r="H148" s="3" t="s">
        <v>505</v>
      </c>
      <c r="I148" s="3" t="s">
        <v>8</v>
      </c>
      <c r="J148" s="3" t="s">
        <v>479</v>
      </c>
      <c r="K148" s="3" t="s">
        <v>480</v>
      </c>
      <c r="L148" s="3" t="s">
        <v>506</v>
      </c>
    </row>
    <row r="149" spans="1:12" x14ac:dyDescent="0.3">
      <c r="A149" s="41">
        <v>44804</v>
      </c>
      <c r="B149" s="3" t="s">
        <v>339</v>
      </c>
      <c r="C149" s="3" t="s">
        <v>151</v>
      </c>
      <c r="D149" s="3" t="s">
        <v>152</v>
      </c>
      <c r="E149" s="3" t="s">
        <v>155</v>
      </c>
      <c r="F149" s="3" t="s">
        <v>156</v>
      </c>
      <c r="G149" s="42">
        <v>228.53200000000001</v>
      </c>
      <c r="H149" s="3" t="s">
        <v>505</v>
      </c>
      <c r="I149" s="3" t="s">
        <v>8</v>
      </c>
      <c r="J149" s="3" t="s">
        <v>479</v>
      </c>
      <c r="K149" s="3" t="s">
        <v>480</v>
      </c>
      <c r="L149" s="3" t="s">
        <v>506</v>
      </c>
    </row>
    <row r="150" spans="1:12" x14ac:dyDescent="0.3">
      <c r="A150" s="41">
        <v>44804</v>
      </c>
      <c r="B150" s="3" t="s">
        <v>399</v>
      </c>
      <c r="C150" s="3" t="s">
        <v>151</v>
      </c>
      <c r="D150" s="3" t="s">
        <v>152</v>
      </c>
      <c r="E150" s="3" t="s">
        <v>155</v>
      </c>
      <c r="F150" s="3" t="s">
        <v>156</v>
      </c>
      <c r="G150" s="42">
        <v>2166.8229999999999</v>
      </c>
      <c r="H150" s="3" t="s">
        <v>505</v>
      </c>
      <c r="I150" s="3" t="s">
        <v>8</v>
      </c>
      <c r="J150" s="3" t="s">
        <v>486</v>
      </c>
      <c r="K150" s="3" t="s">
        <v>83</v>
      </c>
      <c r="L150" s="3" t="s">
        <v>521</v>
      </c>
    </row>
    <row r="151" spans="1:12" x14ac:dyDescent="0.3">
      <c r="A151" s="41">
        <v>44804</v>
      </c>
      <c r="B151" s="3" t="s">
        <v>443</v>
      </c>
      <c r="C151" s="3" t="s">
        <v>151</v>
      </c>
      <c r="D151" s="3" t="s">
        <v>152</v>
      </c>
      <c r="E151" s="3" t="s">
        <v>155</v>
      </c>
      <c r="F151" s="3" t="s">
        <v>156</v>
      </c>
      <c r="G151" s="42">
        <v>60</v>
      </c>
      <c r="H151" s="3" t="s">
        <v>505</v>
      </c>
      <c r="I151" s="3" t="s">
        <v>8</v>
      </c>
      <c r="J151" s="3" t="s">
        <v>482</v>
      </c>
      <c r="K151" s="3" t="s">
        <v>483</v>
      </c>
      <c r="L151" s="3" t="s">
        <v>522</v>
      </c>
    </row>
    <row r="152" spans="1:12" x14ac:dyDescent="0.3">
      <c r="A152" s="41">
        <v>44804</v>
      </c>
      <c r="B152" s="3" t="s">
        <v>339</v>
      </c>
      <c r="C152" s="3" t="s">
        <v>151</v>
      </c>
      <c r="D152" s="3" t="s">
        <v>152</v>
      </c>
      <c r="E152" s="3" t="s">
        <v>359</v>
      </c>
      <c r="F152" s="3" t="s">
        <v>360</v>
      </c>
      <c r="G152" s="42">
        <v>3</v>
      </c>
      <c r="H152" s="3" t="s">
        <v>503</v>
      </c>
      <c r="I152" s="3" t="s">
        <v>9</v>
      </c>
      <c r="J152" s="3" t="s">
        <v>479</v>
      </c>
      <c r="K152" s="3" t="s">
        <v>480</v>
      </c>
      <c r="L152" s="3" t="s">
        <v>504</v>
      </c>
    </row>
    <row r="153" spans="1:12" x14ac:dyDescent="0.3">
      <c r="A153" s="41">
        <v>44804</v>
      </c>
      <c r="B153" s="3" t="s">
        <v>443</v>
      </c>
      <c r="C153" s="3" t="s">
        <v>151</v>
      </c>
      <c r="D153" s="3" t="s">
        <v>152</v>
      </c>
      <c r="E153" s="3" t="s">
        <v>359</v>
      </c>
      <c r="F153" s="3" t="s">
        <v>360</v>
      </c>
      <c r="G153" s="42">
        <v>137.5</v>
      </c>
      <c r="H153" s="3" t="s">
        <v>503</v>
      </c>
      <c r="I153" s="3" t="s">
        <v>9</v>
      </c>
      <c r="J153" s="3" t="s">
        <v>482</v>
      </c>
      <c r="K153" s="3" t="s">
        <v>483</v>
      </c>
      <c r="L153" s="3" t="s">
        <v>540</v>
      </c>
    </row>
    <row r="154" spans="1:12" x14ac:dyDescent="0.3">
      <c r="A154" s="41">
        <v>44804</v>
      </c>
      <c r="B154" s="3" t="s">
        <v>64</v>
      </c>
      <c r="C154" s="3" t="s">
        <v>151</v>
      </c>
      <c r="D154" s="3" t="s">
        <v>152</v>
      </c>
      <c r="E154" s="3" t="s">
        <v>157</v>
      </c>
      <c r="F154" s="3" t="s">
        <v>158</v>
      </c>
      <c r="G154" s="42">
        <v>2.7879999999999998</v>
      </c>
      <c r="H154" s="3" t="s">
        <v>515</v>
      </c>
      <c r="I154" s="3" t="s">
        <v>10</v>
      </c>
      <c r="J154" s="3" t="s">
        <v>479</v>
      </c>
      <c r="K154" s="3" t="s">
        <v>480</v>
      </c>
      <c r="L154" s="3" t="s">
        <v>516</v>
      </c>
    </row>
    <row r="155" spans="1:12" x14ac:dyDescent="0.3">
      <c r="A155" s="41">
        <v>44804</v>
      </c>
      <c r="B155" s="3" t="s">
        <v>339</v>
      </c>
      <c r="C155" s="3" t="s">
        <v>151</v>
      </c>
      <c r="D155" s="3" t="s">
        <v>152</v>
      </c>
      <c r="E155" s="3" t="s">
        <v>157</v>
      </c>
      <c r="F155" s="3" t="s">
        <v>158</v>
      </c>
      <c r="G155" s="42">
        <v>4481.7309999999998</v>
      </c>
      <c r="H155" s="3" t="s">
        <v>515</v>
      </c>
      <c r="I155" s="3" t="s">
        <v>10</v>
      </c>
      <c r="J155" s="3" t="s">
        <v>479</v>
      </c>
      <c r="K155" s="3" t="s">
        <v>480</v>
      </c>
      <c r="L155" s="3" t="s">
        <v>516</v>
      </c>
    </row>
    <row r="156" spans="1:12" x14ac:dyDescent="0.3">
      <c r="A156" s="41">
        <v>44804</v>
      </c>
      <c r="B156" s="3" t="s">
        <v>429</v>
      </c>
      <c r="C156" s="3" t="s">
        <v>151</v>
      </c>
      <c r="D156" s="3" t="s">
        <v>152</v>
      </c>
      <c r="E156" s="3" t="s">
        <v>163</v>
      </c>
      <c r="F156" s="3" t="s">
        <v>164</v>
      </c>
      <c r="G156" s="42">
        <v>154681.10999999999</v>
      </c>
      <c r="H156" s="3" t="s">
        <v>13</v>
      </c>
      <c r="I156" s="3" t="s">
        <v>164</v>
      </c>
      <c r="J156" s="3" t="s">
        <v>476</v>
      </c>
      <c r="K156" s="3" t="s">
        <v>477</v>
      </c>
      <c r="L156" s="3" t="s">
        <v>507</v>
      </c>
    </row>
    <row r="157" spans="1:12" x14ac:dyDescent="0.3">
      <c r="A157" s="41">
        <v>44804</v>
      </c>
      <c r="B157" s="3" t="s">
        <v>431</v>
      </c>
      <c r="C157" s="3" t="s">
        <v>151</v>
      </c>
      <c r="D157" s="3" t="s">
        <v>152</v>
      </c>
      <c r="E157" s="3" t="s">
        <v>163</v>
      </c>
      <c r="F157" s="3" t="s">
        <v>164</v>
      </c>
      <c r="G157" s="42">
        <v>4934.4049999999997</v>
      </c>
      <c r="H157" s="3" t="s">
        <v>13</v>
      </c>
      <c r="I157" s="3" t="s">
        <v>164</v>
      </c>
      <c r="J157" s="3" t="s">
        <v>476</v>
      </c>
      <c r="K157" s="3" t="s">
        <v>477</v>
      </c>
      <c r="L157" s="3" t="s">
        <v>507</v>
      </c>
    </row>
    <row r="158" spans="1:12" x14ac:dyDescent="0.3">
      <c r="A158" s="41">
        <v>44804</v>
      </c>
      <c r="B158" s="3" t="s">
        <v>64</v>
      </c>
      <c r="C158" s="3" t="s">
        <v>151</v>
      </c>
      <c r="D158" s="3" t="s">
        <v>152</v>
      </c>
      <c r="E158" s="3" t="s">
        <v>163</v>
      </c>
      <c r="F158" s="3" t="s">
        <v>164</v>
      </c>
      <c r="G158" s="42">
        <v>5654.9740000000002</v>
      </c>
      <c r="H158" s="3" t="s">
        <v>13</v>
      </c>
      <c r="I158" s="3" t="s">
        <v>164</v>
      </c>
      <c r="J158" s="3" t="s">
        <v>479</v>
      </c>
      <c r="K158" s="3" t="s">
        <v>480</v>
      </c>
      <c r="L158" s="3" t="s">
        <v>508</v>
      </c>
    </row>
    <row r="159" spans="1:12" x14ac:dyDescent="0.3">
      <c r="A159" s="41">
        <v>44804</v>
      </c>
      <c r="B159" s="3" t="s">
        <v>337</v>
      </c>
      <c r="C159" s="3" t="s">
        <v>151</v>
      </c>
      <c r="D159" s="3" t="s">
        <v>152</v>
      </c>
      <c r="E159" s="3" t="s">
        <v>163</v>
      </c>
      <c r="F159" s="3" t="s">
        <v>164</v>
      </c>
      <c r="G159" s="42">
        <v>11250</v>
      </c>
      <c r="H159" s="3" t="s">
        <v>13</v>
      </c>
      <c r="I159" s="3" t="s">
        <v>164</v>
      </c>
      <c r="J159" s="3" t="s">
        <v>479</v>
      </c>
      <c r="K159" s="3" t="s">
        <v>480</v>
      </c>
      <c r="L159" s="3" t="s">
        <v>508</v>
      </c>
    </row>
    <row r="160" spans="1:12" x14ac:dyDescent="0.3">
      <c r="A160" s="41">
        <v>44804</v>
      </c>
      <c r="B160" s="3" t="s">
        <v>339</v>
      </c>
      <c r="C160" s="3" t="s">
        <v>151</v>
      </c>
      <c r="D160" s="3" t="s">
        <v>152</v>
      </c>
      <c r="E160" s="3" t="s">
        <v>163</v>
      </c>
      <c r="F160" s="3" t="s">
        <v>164</v>
      </c>
      <c r="G160" s="42">
        <v>158.76499999999999</v>
      </c>
      <c r="H160" s="3" t="s">
        <v>13</v>
      </c>
      <c r="I160" s="3" t="s">
        <v>164</v>
      </c>
      <c r="J160" s="3" t="s">
        <v>479</v>
      </c>
      <c r="K160" s="3" t="s">
        <v>480</v>
      </c>
      <c r="L160" s="3" t="s">
        <v>508</v>
      </c>
    </row>
    <row r="161" spans="1:12" x14ac:dyDescent="0.3">
      <c r="A161" s="41">
        <v>44804</v>
      </c>
      <c r="B161" s="3" t="s">
        <v>392</v>
      </c>
      <c r="C161" s="3" t="s">
        <v>151</v>
      </c>
      <c r="D161" s="3" t="s">
        <v>152</v>
      </c>
      <c r="E161" s="3" t="s">
        <v>163</v>
      </c>
      <c r="F161" s="3" t="s">
        <v>164</v>
      </c>
      <c r="G161" s="42">
        <v>53.703000000000003</v>
      </c>
      <c r="H161" s="3" t="s">
        <v>13</v>
      </c>
      <c r="I161" s="3" t="s">
        <v>164</v>
      </c>
      <c r="J161" s="3" t="s">
        <v>479</v>
      </c>
      <c r="K161" s="3" t="s">
        <v>480</v>
      </c>
      <c r="L161" s="3" t="s">
        <v>508</v>
      </c>
    </row>
    <row r="162" spans="1:12" x14ac:dyDescent="0.3">
      <c r="A162" s="41">
        <v>44804</v>
      </c>
      <c r="B162" s="3" t="s">
        <v>396</v>
      </c>
      <c r="C162" s="3" t="s">
        <v>151</v>
      </c>
      <c r="D162" s="3" t="s">
        <v>152</v>
      </c>
      <c r="E162" s="3" t="s">
        <v>163</v>
      </c>
      <c r="F162" s="3" t="s">
        <v>164</v>
      </c>
      <c r="G162" s="42">
        <v>11.601000000000001</v>
      </c>
      <c r="H162" s="3" t="s">
        <v>13</v>
      </c>
      <c r="I162" s="3" t="s">
        <v>164</v>
      </c>
      <c r="J162" s="3" t="s">
        <v>486</v>
      </c>
      <c r="K162" s="3" t="s">
        <v>83</v>
      </c>
      <c r="L162" s="3" t="s">
        <v>509</v>
      </c>
    </row>
    <row r="163" spans="1:12" x14ac:dyDescent="0.3">
      <c r="A163" s="41">
        <v>44804</v>
      </c>
      <c r="B163" s="3" t="s">
        <v>399</v>
      </c>
      <c r="C163" s="3" t="s">
        <v>151</v>
      </c>
      <c r="D163" s="3" t="s">
        <v>152</v>
      </c>
      <c r="E163" s="3" t="s">
        <v>163</v>
      </c>
      <c r="F163" s="3" t="s">
        <v>164</v>
      </c>
      <c r="G163" s="42">
        <v>30147.401999999998</v>
      </c>
      <c r="H163" s="3" t="s">
        <v>13</v>
      </c>
      <c r="I163" s="3" t="s">
        <v>164</v>
      </c>
      <c r="J163" s="3" t="s">
        <v>486</v>
      </c>
      <c r="K163" s="3" t="s">
        <v>83</v>
      </c>
      <c r="L163" s="3" t="s">
        <v>509</v>
      </c>
    </row>
    <row r="164" spans="1:12" x14ac:dyDescent="0.3">
      <c r="A164" s="41">
        <v>44804</v>
      </c>
      <c r="B164" s="3" t="s">
        <v>427</v>
      </c>
      <c r="C164" s="3" t="s">
        <v>151</v>
      </c>
      <c r="D164" s="3" t="s">
        <v>152</v>
      </c>
      <c r="E164" s="3" t="s">
        <v>163</v>
      </c>
      <c r="F164" s="3" t="s">
        <v>164</v>
      </c>
      <c r="G164" s="42">
        <v>39701.53</v>
      </c>
      <c r="H164" s="3" t="s">
        <v>13</v>
      </c>
      <c r="I164" s="3" t="s">
        <v>164</v>
      </c>
      <c r="J164" s="3" t="s">
        <v>476</v>
      </c>
      <c r="K164" s="3" t="s">
        <v>477</v>
      </c>
      <c r="L164" s="3" t="s">
        <v>507</v>
      </c>
    </row>
    <row r="165" spans="1:12" x14ac:dyDescent="0.3">
      <c r="A165" s="41">
        <v>44804</v>
      </c>
      <c r="B165" s="3" t="s">
        <v>435</v>
      </c>
      <c r="C165" s="3" t="s">
        <v>151</v>
      </c>
      <c r="D165" s="3" t="s">
        <v>152</v>
      </c>
      <c r="E165" s="3" t="s">
        <v>163</v>
      </c>
      <c r="F165" s="3" t="s">
        <v>164</v>
      </c>
      <c r="G165" s="42">
        <v>-12.305999999999999</v>
      </c>
      <c r="H165" s="3" t="s">
        <v>13</v>
      </c>
      <c r="I165" s="3" t="s">
        <v>164</v>
      </c>
      <c r="J165" s="3" t="s">
        <v>479</v>
      </c>
      <c r="K165" s="3" t="s">
        <v>480</v>
      </c>
      <c r="L165" s="3" t="s">
        <v>508</v>
      </c>
    </row>
    <row r="166" spans="1:12" x14ac:dyDescent="0.3">
      <c r="A166" s="41">
        <v>44804</v>
      </c>
      <c r="B166" s="3" t="s">
        <v>443</v>
      </c>
      <c r="C166" s="3" t="s">
        <v>151</v>
      </c>
      <c r="D166" s="3" t="s">
        <v>152</v>
      </c>
      <c r="E166" s="3" t="s">
        <v>163</v>
      </c>
      <c r="F166" s="3" t="s">
        <v>164</v>
      </c>
      <c r="G166" s="42">
        <v>317.92</v>
      </c>
      <c r="H166" s="3" t="s">
        <v>13</v>
      </c>
      <c r="I166" s="3" t="s">
        <v>164</v>
      </c>
      <c r="J166" s="3" t="s">
        <v>482</v>
      </c>
      <c r="K166" s="3" t="s">
        <v>483</v>
      </c>
      <c r="L166" s="3" t="s">
        <v>510</v>
      </c>
    </row>
    <row r="167" spans="1:12" x14ac:dyDescent="0.3">
      <c r="A167" s="41">
        <v>44804</v>
      </c>
      <c r="B167" s="3" t="s">
        <v>453</v>
      </c>
      <c r="C167" s="3" t="s">
        <v>151</v>
      </c>
      <c r="D167" s="3" t="s">
        <v>152</v>
      </c>
      <c r="E167" s="3" t="s">
        <v>163</v>
      </c>
      <c r="F167" s="3" t="s">
        <v>164</v>
      </c>
      <c r="G167" s="42">
        <v>23.451000000000001</v>
      </c>
      <c r="H167" s="3" t="s">
        <v>13</v>
      </c>
      <c r="I167" s="3" t="s">
        <v>164</v>
      </c>
      <c r="J167" s="3" t="s">
        <v>479</v>
      </c>
      <c r="K167" s="3" t="s">
        <v>480</v>
      </c>
      <c r="L167" s="3" t="s">
        <v>508</v>
      </c>
    </row>
    <row r="168" spans="1:12" x14ac:dyDescent="0.3">
      <c r="A168" s="41">
        <v>44804</v>
      </c>
      <c r="B168" s="3" t="s">
        <v>415</v>
      </c>
      <c r="C168" s="3" t="s">
        <v>151</v>
      </c>
      <c r="D168" s="3" t="s">
        <v>152</v>
      </c>
      <c r="E168" s="3" t="s">
        <v>163</v>
      </c>
      <c r="F168" s="3" t="s">
        <v>164</v>
      </c>
      <c r="G168" s="42">
        <v>-413.84100000000001</v>
      </c>
      <c r="H168" s="3" t="s">
        <v>13</v>
      </c>
      <c r="I168" s="3" t="s">
        <v>164</v>
      </c>
      <c r="J168" s="3" t="s">
        <v>476</v>
      </c>
      <c r="K168" s="3" t="s">
        <v>477</v>
      </c>
      <c r="L168" s="3" t="s">
        <v>507</v>
      </c>
    </row>
    <row r="169" spans="1:12" x14ac:dyDescent="0.3">
      <c r="A169" s="41">
        <v>44804</v>
      </c>
      <c r="B169" s="3" t="s">
        <v>421</v>
      </c>
      <c r="C169" s="3" t="s">
        <v>151</v>
      </c>
      <c r="D169" s="3" t="s">
        <v>152</v>
      </c>
      <c r="E169" s="3" t="s">
        <v>163</v>
      </c>
      <c r="F169" s="3" t="s">
        <v>164</v>
      </c>
      <c r="G169" s="42">
        <v>4258.33</v>
      </c>
      <c r="H169" s="3" t="s">
        <v>13</v>
      </c>
      <c r="I169" s="3" t="s">
        <v>164</v>
      </c>
      <c r="J169" s="3" t="s">
        <v>476</v>
      </c>
      <c r="K169" s="3" t="s">
        <v>477</v>
      </c>
      <c r="L169" s="3" t="s">
        <v>507</v>
      </c>
    </row>
    <row r="170" spans="1:12" x14ac:dyDescent="0.3">
      <c r="A170" s="41">
        <v>44804</v>
      </c>
      <c r="B170" s="3" t="s">
        <v>423</v>
      </c>
      <c r="C170" s="3" t="s">
        <v>151</v>
      </c>
      <c r="D170" s="3" t="s">
        <v>152</v>
      </c>
      <c r="E170" s="3" t="s">
        <v>163</v>
      </c>
      <c r="F170" s="3" t="s">
        <v>164</v>
      </c>
      <c r="G170" s="42">
        <v>2920.8380000000002</v>
      </c>
      <c r="H170" s="3" t="s">
        <v>13</v>
      </c>
      <c r="I170" s="3" t="s">
        <v>164</v>
      </c>
      <c r="J170" s="3" t="s">
        <v>476</v>
      </c>
      <c r="K170" s="3" t="s">
        <v>477</v>
      </c>
      <c r="L170" s="3" t="s">
        <v>507</v>
      </c>
    </row>
    <row r="171" spans="1:12" x14ac:dyDescent="0.3">
      <c r="A171" s="41">
        <v>44804</v>
      </c>
      <c r="B171" s="3" t="s">
        <v>425</v>
      </c>
      <c r="C171" s="3" t="s">
        <v>151</v>
      </c>
      <c r="D171" s="3" t="s">
        <v>152</v>
      </c>
      <c r="E171" s="3" t="s">
        <v>163</v>
      </c>
      <c r="F171" s="3" t="s">
        <v>164</v>
      </c>
      <c r="G171" s="42">
        <v>9861.3809999999994</v>
      </c>
      <c r="H171" s="3" t="s">
        <v>13</v>
      </c>
      <c r="I171" s="3" t="s">
        <v>164</v>
      </c>
      <c r="J171" s="3" t="s">
        <v>476</v>
      </c>
      <c r="K171" s="3" t="s">
        <v>477</v>
      </c>
      <c r="L171" s="3" t="s">
        <v>507</v>
      </c>
    </row>
    <row r="172" spans="1:12" x14ac:dyDescent="0.3">
      <c r="A172" s="41">
        <v>44804</v>
      </c>
      <c r="B172" s="3" t="s">
        <v>339</v>
      </c>
      <c r="C172" s="3" t="s">
        <v>151</v>
      </c>
      <c r="D172" s="3" t="s">
        <v>152</v>
      </c>
      <c r="E172" s="3" t="s">
        <v>361</v>
      </c>
      <c r="F172" s="3" t="s">
        <v>362</v>
      </c>
      <c r="G172" s="42">
        <v>84.665999999999997</v>
      </c>
      <c r="H172" s="3" t="s">
        <v>14</v>
      </c>
      <c r="I172" s="3" t="s">
        <v>6</v>
      </c>
      <c r="J172" s="3" t="s">
        <v>479</v>
      </c>
      <c r="K172" s="3" t="s">
        <v>480</v>
      </c>
      <c r="L172" s="3" t="s">
        <v>511</v>
      </c>
    </row>
    <row r="173" spans="1:12" x14ac:dyDescent="0.3">
      <c r="A173" s="41">
        <v>44804</v>
      </c>
      <c r="B173" s="3" t="s">
        <v>64</v>
      </c>
      <c r="C173" s="3" t="s">
        <v>151</v>
      </c>
      <c r="D173" s="3" t="s">
        <v>152</v>
      </c>
      <c r="E173" s="3" t="s">
        <v>159</v>
      </c>
      <c r="F173" s="3" t="s">
        <v>160</v>
      </c>
      <c r="G173" s="42">
        <v>2.5190000000000001</v>
      </c>
      <c r="H173" s="3" t="s">
        <v>512</v>
      </c>
      <c r="I173" s="3" t="s">
        <v>7</v>
      </c>
      <c r="J173" s="3" t="s">
        <v>479</v>
      </c>
      <c r="K173" s="3" t="s">
        <v>480</v>
      </c>
      <c r="L173" s="3" t="s">
        <v>513</v>
      </c>
    </row>
    <row r="174" spans="1:12" x14ac:dyDescent="0.3">
      <c r="A174" s="41">
        <v>44804</v>
      </c>
      <c r="B174" s="3" t="s">
        <v>339</v>
      </c>
      <c r="C174" s="3" t="s">
        <v>151</v>
      </c>
      <c r="D174" s="3" t="s">
        <v>152</v>
      </c>
      <c r="E174" s="3" t="s">
        <v>159</v>
      </c>
      <c r="F174" s="3" t="s">
        <v>160</v>
      </c>
      <c r="G174" s="42">
        <v>830.99</v>
      </c>
      <c r="H174" s="3" t="s">
        <v>512</v>
      </c>
      <c r="I174" s="3" t="s">
        <v>7</v>
      </c>
      <c r="J174" s="3" t="s">
        <v>479</v>
      </c>
      <c r="K174" s="3" t="s">
        <v>480</v>
      </c>
      <c r="L174" s="3" t="s">
        <v>513</v>
      </c>
    </row>
    <row r="175" spans="1:12" x14ac:dyDescent="0.3">
      <c r="A175" s="41">
        <v>44804</v>
      </c>
      <c r="B175" s="3" t="s">
        <v>339</v>
      </c>
      <c r="C175" s="3" t="s">
        <v>151</v>
      </c>
      <c r="D175" s="3" t="s">
        <v>152</v>
      </c>
      <c r="E175" s="3" t="s">
        <v>363</v>
      </c>
      <c r="F175" s="3" t="s">
        <v>364</v>
      </c>
      <c r="G175" s="42">
        <v>11.2</v>
      </c>
      <c r="H175" s="3" t="s">
        <v>505</v>
      </c>
      <c r="I175" s="3" t="s">
        <v>8</v>
      </c>
      <c r="J175" s="3" t="s">
        <v>479</v>
      </c>
      <c r="K175" s="3" t="s">
        <v>480</v>
      </c>
      <c r="L175" s="3" t="s">
        <v>506</v>
      </c>
    </row>
    <row r="176" spans="1:12" x14ac:dyDescent="0.3">
      <c r="A176" s="41">
        <v>44804</v>
      </c>
      <c r="B176" s="3" t="s">
        <v>64</v>
      </c>
      <c r="C176" s="3" t="s">
        <v>151</v>
      </c>
      <c r="D176" s="3" t="s">
        <v>152</v>
      </c>
      <c r="E176" s="3" t="s">
        <v>161</v>
      </c>
      <c r="F176" s="3" t="s">
        <v>162</v>
      </c>
      <c r="G176" s="42">
        <v>1.401</v>
      </c>
      <c r="H176" s="3" t="s">
        <v>503</v>
      </c>
      <c r="I176" s="3" t="s">
        <v>9</v>
      </c>
      <c r="J176" s="3" t="s">
        <v>479</v>
      </c>
      <c r="K176" s="3" t="s">
        <v>480</v>
      </c>
      <c r="L176" s="3" t="s">
        <v>504</v>
      </c>
    </row>
    <row r="177" spans="1:12" x14ac:dyDescent="0.3">
      <c r="A177" s="41">
        <v>44804</v>
      </c>
      <c r="B177" s="3" t="s">
        <v>339</v>
      </c>
      <c r="C177" s="3" t="s">
        <v>151</v>
      </c>
      <c r="D177" s="3" t="s">
        <v>152</v>
      </c>
      <c r="E177" s="3" t="s">
        <v>161</v>
      </c>
      <c r="F177" s="3" t="s">
        <v>162</v>
      </c>
      <c r="G177" s="42">
        <v>684.81299999999999</v>
      </c>
      <c r="H177" s="3" t="s">
        <v>503</v>
      </c>
      <c r="I177" s="3" t="s">
        <v>9</v>
      </c>
      <c r="J177" s="3" t="s">
        <v>479</v>
      </c>
      <c r="K177" s="3" t="s">
        <v>480</v>
      </c>
      <c r="L177" s="3" t="s">
        <v>504</v>
      </c>
    </row>
    <row r="178" spans="1:12" x14ac:dyDescent="0.3">
      <c r="A178" s="41">
        <v>44804</v>
      </c>
      <c r="B178" s="3" t="s">
        <v>64</v>
      </c>
      <c r="C178" s="3" t="s">
        <v>151</v>
      </c>
      <c r="D178" s="3" t="s">
        <v>152</v>
      </c>
      <c r="E178" s="3" t="s">
        <v>165</v>
      </c>
      <c r="F178" s="3" t="s">
        <v>166</v>
      </c>
      <c r="G178" s="42">
        <v>0.34499999999999997</v>
      </c>
      <c r="H178" s="3" t="s">
        <v>515</v>
      </c>
      <c r="I178" s="3" t="s">
        <v>10</v>
      </c>
      <c r="J178" s="3" t="s">
        <v>479</v>
      </c>
      <c r="K178" s="3" t="s">
        <v>480</v>
      </c>
      <c r="L178" s="3" t="s">
        <v>516</v>
      </c>
    </row>
    <row r="179" spans="1:12" x14ac:dyDescent="0.3">
      <c r="A179" s="41">
        <v>44804</v>
      </c>
      <c r="B179" s="3" t="s">
        <v>64</v>
      </c>
      <c r="C179" s="3" t="s">
        <v>151</v>
      </c>
      <c r="D179" s="3" t="s">
        <v>152</v>
      </c>
      <c r="E179" s="3" t="s">
        <v>167</v>
      </c>
      <c r="F179" s="3" t="s">
        <v>168</v>
      </c>
      <c r="G179" s="42">
        <v>9.2029999999999994</v>
      </c>
      <c r="H179" s="3" t="s">
        <v>14</v>
      </c>
      <c r="I179" s="3" t="s">
        <v>6</v>
      </c>
      <c r="J179" s="3" t="s">
        <v>479</v>
      </c>
      <c r="K179" s="3" t="s">
        <v>480</v>
      </c>
      <c r="L179" s="3" t="s">
        <v>511</v>
      </c>
    </row>
    <row r="180" spans="1:12" x14ac:dyDescent="0.3">
      <c r="A180" s="41">
        <v>44804</v>
      </c>
      <c r="B180" s="3" t="s">
        <v>339</v>
      </c>
      <c r="C180" s="3" t="s">
        <v>151</v>
      </c>
      <c r="D180" s="3" t="s">
        <v>152</v>
      </c>
      <c r="E180" s="3" t="s">
        <v>167</v>
      </c>
      <c r="F180" s="3" t="s">
        <v>168</v>
      </c>
      <c r="G180" s="42">
        <v>1971.55</v>
      </c>
      <c r="H180" s="3" t="s">
        <v>14</v>
      </c>
      <c r="I180" s="3" t="s">
        <v>6</v>
      </c>
      <c r="J180" s="3" t="s">
        <v>479</v>
      </c>
      <c r="K180" s="3" t="s">
        <v>480</v>
      </c>
      <c r="L180" s="3" t="s">
        <v>511</v>
      </c>
    </row>
    <row r="181" spans="1:12" x14ac:dyDescent="0.3">
      <c r="A181" s="41">
        <v>44804</v>
      </c>
      <c r="B181" s="3" t="s">
        <v>399</v>
      </c>
      <c r="C181" s="3" t="s">
        <v>151</v>
      </c>
      <c r="D181" s="3" t="s">
        <v>152</v>
      </c>
      <c r="E181" s="3" t="s">
        <v>167</v>
      </c>
      <c r="F181" s="3" t="s">
        <v>168</v>
      </c>
      <c r="G181" s="42">
        <v>37839.144999999997</v>
      </c>
      <c r="H181" s="3" t="s">
        <v>14</v>
      </c>
      <c r="I181" s="3" t="s">
        <v>6</v>
      </c>
      <c r="J181" s="3" t="s">
        <v>486</v>
      </c>
      <c r="K181" s="3" t="s">
        <v>83</v>
      </c>
      <c r="L181" s="3" t="s">
        <v>520</v>
      </c>
    </row>
    <row r="182" spans="1:12" x14ac:dyDescent="0.3">
      <c r="A182" s="41">
        <v>44804</v>
      </c>
      <c r="B182" s="3" t="s">
        <v>443</v>
      </c>
      <c r="C182" s="3" t="s">
        <v>151</v>
      </c>
      <c r="D182" s="3" t="s">
        <v>152</v>
      </c>
      <c r="E182" s="3" t="s">
        <v>167</v>
      </c>
      <c r="F182" s="3" t="s">
        <v>168</v>
      </c>
      <c r="G182" s="42">
        <v>300</v>
      </c>
      <c r="H182" s="3" t="s">
        <v>14</v>
      </c>
      <c r="I182" s="3" t="s">
        <v>6</v>
      </c>
      <c r="J182" s="3" t="s">
        <v>482</v>
      </c>
      <c r="K182" s="3" t="s">
        <v>483</v>
      </c>
      <c r="L182" s="3" t="s">
        <v>541</v>
      </c>
    </row>
    <row r="183" spans="1:12" x14ac:dyDescent="0.3">
      <c r="A183" s="41">
        <v>44804</v>
      </c>
      <c r="B183" s="3" t="s">
        <v>339</v>
      </c>
      <c r="C183" s="3" t="s">
        <v>151</v>
      </c>
      <c r="D183" s="3" t="s">
        <v>152</v>
      </c>
      <c r="E183" s="3" t="s">
        <v>365</v>
      </c>
      <c r="F183" s="3" t="s">
        <v>366</v>
      </c>
      <c r="G183" s="42">
        <v>2463.8789999999999</v>
      </c>
      <c r="H183" s="3" t="s">
        <v>512</v>
      </c>
      <c r="I183" s="3" t="s">
        <v>7</v>
      </c>
      <c r="J183" s="3" t="s">
        <v>479</v>
      </c>
      <c r="K183" s="3" t="s">
        <v>480</v>
      </c>
      <c r="L183" s="3" t="s">
        <v>513</v>
      </c>
    </row>
    <row r="184" spans="1:12" x14ac:dyDescent="0.3">
      <c r="A184" s="41">
        <v>44804</v>
      </c>
      <c r="B184" s="3" t="s">
        <v>339</v>
      </c>
      <c r="C184" s="3" t="s">
        <v>151</v>
      </c>
      <c r="D184" s="3" t="s">
        <v>152</v>
      </c>
      <c r="E184" s="3" t="s">
        <v>367</v>
      </c>
      <c r="F184" s="3" t="s">
        <v>368</v>
      </c>
      <c r="G184" s="42">
        <v>9662.1419999999998</v>
      </c>
      <c r="H184" s="3" t="s">
        <v>505</v>
      </c>
      <c r="I184" s="3" t="s">
        <v>8</v>
      </c>
      <c r="J184" s="3" t="s">
        <v>479</v>
      </c>
      <c r="K184" s="3" t="s">
        <v>480</v>
      </c>
      <c r="L184" s="3" t="s">
        <v>506</v>
      </c>
    </row>
    <row r="185" spans="1:12" x14ac:dyDescent="0.3">
      <c r="A185" s="41">
        <v>44804</v>
      </c>
      <c r="B185" s="3" t="s">
        <v>399</v>
      </c>
      <c r="C185" s="3" t="s">
        <v>151</v>
      </c>
      <c r="D185" s="3" t="s">
        <v>152</v>
      </c>
      <c r="E185" s="3" t="s">
        <v>367</v>
      </c>
      <c r="F185" s="3" t="s">
        <v>368</v>
      </c>
      <c r="G185" s="42">
        <v>80505.366999999998</v>
      </c>
      <c r="H185" s="3" t="s">
        <v>505</v>
      </c>
      <c r="I185" s="3" t="s">
        <v>8</v>
      </c>
      <c r="J185" s="3" t="s">
        <v>486</v>
      </c>
      <c r="K185" s="3" t="s">
        <v>83</v>
      </c>
      <c r="L185" s="3" t="s">
        <v>521</v>
      </c>
    </row>
    <row r="186" spans="1:12" x14ac:dyDescent="0.3">
      <c r="A186" s="41">
        <v>44804</v>
      </c>
      <c r="B186" s="3" t="s">
        <v>64</v>
      </c>
      <c r="C186" s="3" t="s">
        <v>151</v>
      </c>
      <c r="D186" s="3" t="s">
        <v>152</v>
      </c>
      <c r="E186" s="3" t="s">
        <v>169</v>
      </c>
      <c r="F186" s="3" t="s">
        <v>170</v>
      </c>
      <c r="G186" s="42">
        <v>36.161999999999999</v>
      </c>
      <c r="H186" s="3" t="s">
        <v>503</v>
      </c>
      <c r="I186" s="3" t="s">
        <v>9</v>
      </c>
      <c r="J186" s="3" t="s">
        <v>479</v>
      </c>
      <c r="K186" s="3" t="s">
        <v>480</v>
      </c>
      <c r="L186" s="3" t="s">
        <v>504</v>
      </c>
    </row>
    <row r="187" spans="1:12" x14ac:dyDescent="0.3">
      <c r="A187" s="41">
        <v>44804</v>
      </c>
      <c r="B187" s="3" t="s">
        <v>339</v>
      </c>
      <c r="C187" s="3" t="s">
        <v>151</v>
      </c>
      <c r="D187" s="3" t="s">
        <v>152</v>
      </c>
      <c r="E187" s="3" t="s">
        <v>169</v>
      </c>
      <c r="F187" s="3" t="s">
        <v>170</v>
      </c>
      <c r="G187" s="42">
        <v>1263.7550000000001</v>
      </c>
      <c r="H187" s="3" t="s">
        <v>503</v>
      </c>
      <c r="I187" s="3" t="s">
        <v>9</v>
      </c>
      <c r="J187" s="3" t="s">
        <v>479</v>
      </c>
      <c r="K187" s="3" t="s">
        <v>480</v>
      </c>
      <c r="L187" s="3" t="s">
        <v>504</v>
      </c>
    </row>
    <row r="188" spans="1:12" x14ac:dyDescent="0.3">
      <c r="A188" s="41">
        <v>44804</v>
      </c>
      <c r="B188" s="3" t="s">
        <v>399</v>
      </c>
      <c r="C188" s="3" t="s">
        <v>151</v>
      </c>
      <c r="D188" s="3" t="s">
        <v>152</v>
      </c>
      <c r="E188" s="3" t="s">
        <v>169</v>
      </c>
      <c r="F188" s="3" t="s">
        <v>170</v>
      </c>
      <c r="G188" s="42">
        <v>16643.917000000001</v>
      </c>
      <c r="H188" s="3" t="s">
        <v>503</v>
      </c>
      <c r="I188" s="3" t="s">
        <v>9</v>
      </c>
      <c r="J188" s="3" t="s">
        <v>486</v>
      </c>
      <c r="K188" s="3" t="s">
        <v>83</v>
      </c>
      <c r="L188" s="3" t="s">
        <v>523</v>
      </c>
    </row>
    <row r="189" spans="1:12" x14ac:dyDescent="0.3">
      <c r="A189" s="41">
        <v>44804</v>
      </c>
      <c r="B189" s="3" t="s">
        <v>339</v>
      </c>
      <c r="C189" s="3" t="s">
        <v>151</v>
      </c>
      <c r="D189" s="3" t="s">
        <v>152</v>
      </c>
      <c r="E189" s="3" t="s">
        <v>369</v>
      </c>
      <c r="F189" s="3" t="s">
        <v>370</v>
      </c>
      <c r="G189" s="42">
        <v>14846.343000000001</v>
      </c>
      <c r="H189" s="3" t="s">
        <v>515</v>
      </c>
      <c r="I189" s="3" t="s">
        <v>10</v>
      </c>
      <c r="J189" s="3" t="s">
        <v>479</v>
      </c>
      <c r="K189" s="3" t="s">
        <v>480</v>
      </c>
      <c r="L189" s="3" t="s">
        <v>516</v>
      </c>
    </row>
    <row r="190" spans="1:12" x14ac:dyDescent="0.3">
      <c r="A190" s="41">
        <v>44804</v>
      </c>
      <c r="B190" s="3" t="s">
        <v>64</v>
      </c>
      <c r="C190" s="3" t="s">
        <v>151</v>
      </c>
      <c r="D190" s="3" t="s">
        <v>152</v>
      </c>
      <c r="E190" s="3" t="s">
        <v>171</v>
      </c>
      <c r="F190" s="3" t="s">
        <v>172</v>
      </c>
      <c r="G190" s="42">
        <v>2.3380000000000001</v>
      </c>
      <c r="H190" s="3" t="s">
        <v>505</v>
      </c>
      <c r="I190" s="3" t="s">
        <v>8</v>
      </c>
      <c r="J190" s="3" t="s">
        <v>479</v>
      </c>
      <c r="K190" s="3" t="s">
        <v>480</v>
      </c>
      <c r="L190" s="3" t="s">
        <v>506</v>
      </c>
    </row>
    <row r="191" spans="1:12" x14ac:dyDescent="0.3">
      <c r="A191" s="41">
        <v>44804</v>
      </c>
      <c r="B191" s="3" t="s">
        <v>64</v>
      </c>
      <c r="C191" s="3" t="s">
        <v>173</v>
      </c>
      <c r="D191" s="3" t="s">
        <v>174</v>
      </c>
      <c r="E191" s="3" t="s">
        <v>175</v>
      </c>
      <c r="F191" s="3" t="s">
        <v>176</v>
      </c>
      <c r="G191" s="42">
        <v>1.111</v>
      </c>
      <c r="H191" s="3" t="s">
        <v>525</v>
      </c>
      <c r="I191" s="3" t="s">
        <v>526</v>
      </c>
      <c r="J191" s="3" t="s">
        <v>479</v>
      </c>
      <c r="K191" s="3" t="s">
        <v>480</v>
      </c>
      <c r="L191" s="3" t="s">
        <v>527</v>
      </c>
    </row>
    <row r="192" spans="1:12" x14ac:dyDescent="0.3">
      <c r="A192" s="41">
        <v>44804</v>
      </c>
      <c r="B192" s="3" t="s">
        <v>64</v>
      </c>
      <c r="C192" s="3" t="s">
        <v>177</v>
      </c>
      <c r="D192" s="3" t="s">
        <v>178</v>
      </c>
      <c r="E192" s="3" t="s">
        <v>179</v>
      </c>
      <c r="F192" s="3" t="s">
        <v>180</v>
      </c>
      <c r="G192" s="42">
        <v>1909.15</v>
      </c>
      <c r="H192" s="3" t="s">
        <v>3</v>
      </c>
      <c r="I192" s="3" t="s">
        <v>184</v>
      </c>
      <c r="J192" s="3" t="s">
        <v>479</v>
      </c>
      <c r="K192" s="3" t="s">
        <v>480</v>
      </c>
      <c r="L192" s="3" t="s">
        <v>542</v>
      </c>
    </row>
    <row r="193" spans="1:12" x14ac:dyDescent="0.3">
      <c r="A193" s="41">
        <v>44804</v>
      </c>
      <c r="B193" s="3" t="s">
        <v>339</v>
      </c>
      <c r="C193" s="3" t="s">
        <v>177</v>
      </c>
      <c r="D193" s="3" t="s">
        <v>178</v>
      </c>
      <c r="E193" s="3" t="s">
        <v>179</v>
      </c>
      <c r="F193" s="3" t="s">
        <v>180</v>
      </c>
      <c r="G193" s="42">
        <v>1308.58</v>
      </c>
      <c r="H193" s="3" t="s">
        <v>3</v>
      </c>
      <c r="I193" s="3" t="s">
        <v>184</v>
      </c>
      <c r="J193" s="3" t="s">
        <v>479</v>
      </c>
      <c r="K193" s="3" t="s">
        <v>480</v>
      </c>
      <c r="L193" s="3" t="s">
        <v>542</v>
      </c>
    </row>
    <row r="194" spans="1:12" x14ac:dyDescent="0.3">
      <c r="A194" s="41">
        <v>44804</v>
      </c>
      <c r="B194" s="3" t="s">
        <v>399</v>
      </c>
      <c r="C194" s="3" t="s">
        <v>177</v>
      </c>
      <c r="D194" s="3" t="s">
        <v>178</v>
      </c>
      <c r="E194" s="3" t="s">
        <v>179</v>
      </c>
      <c r="F194" s="3" t="s">
        <v>180</v>
      </c>
      <c r="G194" s="42">
        <v>30666.546999999999</v>
      </c>
      <c r="H194" s="3" t="s">
        <v>3</v>
      </c>
      <c r="I194" s="3" t="s">
        <v>184</v>
      </c>
      <c r="J194" s="3" t="s">
        <v>486</v>
      </c>
      <c r="K194" s="3" t="s">
        <v>83</v>
      </c>
      <c r="L194" s="3" t="s">
        <v>543</v>
      </c>
    </row>
    <row r="195" spans="1:12" x14ac:dyDescent="0.3">
      <c r="A195" s="41">
        <v>44804</v>
      </c>
      <c r="B195" s="3" t="s">
        <v>443</v>
      </c>
      <c r="C195" s="3" t="s">
        <v>177</v>
      </c>
      <c r="D195" s="3" t="s">
        <v>178</v>
      </c>
      <c r="E195" s="3" t="s">
        <v>179</v>
      </c>
      <c r="F195" s="3" t="s">
        <v>180</v>
      </c>
      <c r="G195" s="42">
        <v>30</v>
      </c>
      <c r="H195" s="3" t="s">
        <v>3</v>
      </c>
      <c r="I195" s="3" t="s">
        <v>184</v>
      </c>
      <c r="J195" s="3" t="s">
        <v>482</v>
      </c>
      <c r="K195" s="3" t="s">
        <v>483</v>
      </c>
      <c r="L195" s="3" t="s">
        <v>544</v>
      </c>
    </row>
    <row r="196" spans="1:12" x14ac:dyDescent="0.3">
      <c r="A196" s="41">
        <v>44804</v>
      </c>
      <c r="B196" s="3" t="s">
        <v>429</v>
      </c>
      <c r="C196" s="3" t="s">
        <v>177</v>
      </c>
      <c r="D196" s="3" t="s">
        <v>178</v>
      </c>
      <c r="E196" s="3" t="s">
        <v>183</v>
      </c>
      <c r="F196" s="3" t="s">
        <v>184</v>
      </c>
      <c r="G196" s="42">
        <v>44795.48</v>
      </c>
      <c r="H196" s="3" t="s">
        <v>3</v>
      </c>
      <c r="I196" s="3" t="s">
        <v>184</v>
      </c>
      <c r="J196" s="3" t="s">
        <v>476</v>
      </c>
      <c r="K196" s="3" t="s">
        <v>477</v>
      </c>
      <c r="L196" s="3" t="s">
        <v>545</v>
      </c>
    </row>
    <row r="197" spans="1:12" x14ac:dyDescent="0.3">
      <c r="A197" s="41">
        <v>44804</v>
      </c>
      <c r="B197" s="3" t="s">
        <v>431</v>
      </c>
      <c r="C197" s="3" t="s">
        <v>177</v>
      </c>
      <c r="D197" s="3" t="s">
        <v>178</v>
      </c>
      <c r="E197" s="3" t="s">
        <v>183</v>
      </c>
      <c r="F197" s="3" t="s">
        <v>184</v>
      </c>
      <c r="G197" s="42">
        <v>1338.325</v>
      </c>
      <c r="H197" s="3" t="s">
        <v>3</v>
      </c>
      <c r="I197" s="3" t="s">
        <v>184</v>
      </c>
      <c r="J197" s="3" t="s">
        <v>476</v>
      </c>
      <c r="K197" s="3" t="s">
        <v>477</v>
      </c>
      <c r="L197" s="3" t="s">
        <v>545</v>
      </c>
    </row>
    <row r="198" spans="1:12" x14ac:dyDescent="0.3">
      <c r="A198" s="41">
        <v>44804</v>
      </c>
      <c r="B198" s="3" t="s">
        <v>64</v>
      </c>
      <c r="C198" s="3" t="s">
        <v>177</v>
      </c>
      <c r="D198" s="3" t="s">
        <v>178</v>
      </c>
      <c r="E198" s="3" t="s">
        <v>183</v>
      </c>
      <c r="F198" s="3" t="s">
        <v>184</v>
      </c>
      <c r="G198" s="42">
        <v>686.69100000000003</v>
      </c>
      <c r="H198" s="3" t="s">
        <v>3</v>
      </c>
      <c r="I198" s="3" t="s">
        <v>184</v>
      </c>
      <c r="J198" s="3" t="s">
        <v>479</v>
      </c>
      <c r="K198" s="3" t="s">
        <v>480</v>
      </c>
      <c r="L198" s="3" t="s">
        <v>542</v>
      </c>
    </row>
    <row r="199" spans="1:12" x14ac:dyDescent="0.3">
      <c r="A199" s="41">
        <v>44804</v>
      </c>
      <c r="B199" s="3" t="s">
        <v>339</v>
      </c>
      <c r="C199" s="3" t="s">
        <v>177</v>
      </c>
      <c r="D199" s="3" t="s">
        <v>178</v>
      </c>
      <c r="E199" s="3" t="s">
        <v>183</v>
      </c>
      <c r="F199" s="3" t="s">
        <v>184</v>
      </c>
      <c r="G199" s="42">
        <v>2778.8939999999998</v>
      </c>
      <c r="H199" s="3" t="s">
        <v>3</v>
      </c>
      <c r="I199" s="3" t="s">
        <v>184</v>
      </c>
      <c r="J199" s="3" t="s">
        <v>479</v>
      </c>
      <c r="K199" s="3" t="s">
        <v>480</v>
      </c>
      <c r="L199" s="3" t="s">
        <v>542</v>
      </c>
    </row>
    <row r="200" spans="1:12" x14ac:dyDescent="0.3">
      <c r="A200" s="41">
        <v>44804</v>
      </c>
      <c r="B200" s="3" t="s">
        <v>392</v>
      </c>
      <c r="C200" s="3" t="s">
        <v>177</v>
      </c>
      <c r="D200" s="3" t="s">
        <v>178</v>
      </c>
      <c r="E200" s="3" t="s">
        <v>183</v>
      </c>
      <c r="F200" s="3" t="s">
        <v>184</v>
      </c>
      <c r="G200" s="42">
        <v>54.332000000000001</v>
      </c>
      <c r="H200" s="3" t="s">
        <v>3</v>
      </c>
      <c r="I200" s="3" t="s">
        <v>184</v>
      </c>
      <c r="J200" s="3" t="s">
        <v>479</v>
      </c>
      <c r="K200" s="3" t="s">
        <v>480</v>
      </c>
      <c r="L200" s="3" t="s">
        <v>542</v>
      </c>
    </row>
    <row r="201" spans="1:12" x14ac:dyDescent="0.3">
      <c r="A201" s="41">
        <v>44804</v>
      </c>
      <c r="B201" s="3" t="s">
        <v>399</v>
      </c>
      <c r="C201" s="3" t="s">
        <v>177</v>
      </c>
      <c r="D201" s="3" t="s">
        <v>178</v>
      </c>
      <c r="E201" s="3" t="s">
        <v>183</v>
      </c>
      <c r="F201" s="3" t="s">
        <v>184</v>
      </c>
      <c r="G201" s="42">
        <v>7516.4489999999996</v>
      </c>
      <c r="H201" s="3" t="s">
        <v>3</v>
      </c>
      <c r="I201" s="3" t="s">
        <v>184</v>
      </c>
      <c r="J201" s="3" t="s">
        <v>486</v>
      </c>
      <c r="K201" s="3" t="s">
        <v>83</v>
      </c>
      <c r="L201" s="3" t="s">
        <v>543</v>
      </c>
    </row>
    <row r="202" spans="1:12" x14ac:dyDescent="0.3">
      <c r="A202" s="41">
        <v>44804</v>
      </c>
      <c r="B202" s="3" t="s">
        <v>427</v>
      </c>
      <c r="C202" s="3" t="s">
        <v>177</v>
      </c>
      <c r="D202" s="3" t="s">
        <v>178</v>
      </c>
      <c r="E202" s="3" t="s">
        <v>183</v>
      </c>
      <c r="F202" s="3" t="s">
        <v>184</v>
      </c>
      <c r="G202" s="42">
        <v>8701.6200000000008</v>
      </c>
      <c r="H202" s="3" t="s">
        <v>3</v>
      </c>
      <c r="I202" s="3" t="s">
        <v>184</v>
      </c>
      <c r="J202" s="3" t="s">
        <v>476</v>
      </c>
      <c r="K202" s="3" t="s">
        <v>477</v>
      </c>
      <c r="L202" s="3" t="s">
        <v>545</v>
      </c>
    </row>
    <row r="203" spans="1:12" x14ac:dyDescent="0.3">
      <c r="A203" s="41">
        <v>44804</v>
      </c>
      <c r="B203" s="3" t="s">
        <v>443</v>
      </c>
      <c r="C203" s="3" t="s">
        <v>177</v>
      </c>
      <c r="D203" s="3" t="s">
        <v>178</v>
      </c>
      <c r="E203" s="3" t="s">
        <v>183</v>
      </c>
      <c r="F203" s="3" t="s">
        <v>184</v>
      </c>
      <c r="G203" s="42">
        <v>392.86599999999999</v>
      </c>
      <c r="H203" s="3" t="s">
        <v>3</v>
      </c>
      <c r="I203" s="3" t="s">
        <v>184</v>
      </c>
      <c r="J203" s="3" t="s">
        <v>482</v>
      </c>
      <c r="K203" s="3" t="s">
        <v>483</v>
      </c>
      <c r="L203" s="3" t="s">
        <v>544</v>
      </c>
    </row>
    <row r="204" spans="1:12" x14ac:dyDescent="0.3">
      <c r="A204" s="41">
        <v>44804</v>
      </c>
      <c r="B204" s="3" t="s">
        <v>453</v>
      </c>
      <c r="C204" s="3" t="s">
        <v>177</v>
      </c>
      <c r="D204" s="3" t="s">
        <v>178</v>
      </c>
      <c r="E204" s="3" t="s">
        <v>183</v>
      </c>
      <c r="F204" s="3" t="s">
        <v>184</v>
      </c>
      <c r="G204" s="42">
        <v>76.677999999999997</v>
      </c>
      <c r="H204" s="3" t="s">
        <v>3</v>
      </c>
      <c r="I204" s="3" t="s">
        <v>184</v>
      </c>
      <c r="J204" s="3" t="s">
        <v>479</v>
      </c>
      <c r="K204" s="3" t="s">
        <v>480</v>
      </c>
      <c r="L204" s="3" t="s">
        <v>542</v>
      </c>
    </row>
    <row r="205" spans="1:12" x14ac:dyDescent="0.3">
      <c r="A205" s="41">
        <v>44804</v>
      </c>
      <c r="B205" s="3" t="s">
        <v>415</v>
      </c>
      <c r="C205" s="3" t="s">
        <v>177</v>
      </c>
      <c r="D205" s="3" t="s">
        <v>178</v>
      </c>
      <c r="E205" s="3" t="s">
        <v>183</v>
      </c>
      <c r="F205" s="3" t="s">
        <v>184</v>
      </c>
      <c r="G205" s="42">
        <v>1014.208</v>
      </c>
      <c r="H205" s="3" t="s">
        <v>3</v>
      </c>
      <c r="I205" s="3" t="s">
        <v>184</v>
      </c>
      <c r="J205" s="3" t="s">
        <v>476</v>
      </c>
      <c r="K205" s="3" t="s">
        <v>477</v>
      </c>
      <c r="L205" s="3" t="s">
        <v>545</v>
      </c>
    </row>
    <row r="206" spans="1:12" x14ac:dyDescent="0.3">
      <c r="A206" s="41">
        <v>44804</v>
      </c>
      <c r="B206" s="3" t="s">
        <v>421</v>
      </c>
      <c r="C206" s="3" t="s">
        <v>177</v>
      </c>
      <c r="D206" s="3" t="s">
        <v>178</v>
      </c>
      <c r="E206" s="3" t="s">
        <v>183</v>
      </c>
      <c r="F206" s="3" t="s">
        <v>184</v>
      </c>
      <c r="G206" s="42">
        <v>9605.58</v>
      </c>
      <c r="H206" s="3" t="s">
        <v>3</v>
      </c>
      <c r="I206" s="3" t="s">
        <v>184</v>
      </c>
      <c r="J206" s="3" t="s">
        <v>476</v>
      </c>
      <c r="K206" s="3" t="s">
        <v>477</v>
      </c>
      <c r="L206" s="3" t="s">
        <v>545</v>
      </c>
    </row>
    <row r="207" spans="1:12" x14ac:dyDescent="0.3">
      <c r="A207" s="41">
        <v>44804</v>
      </c>
      <c r="B207" s="3" t="s">
        <v>423</v>
      </c>
      <c r="C207" s="3" t="s">
        <v>177</v>
      </c>
      <c r="D207" s="3" t="s">
        <v>178</v>
      </c>
      <c r="E207" s="3" t="s">
        <v>183</v>
      </c>
      <c r="F207" s="3" t="s">
        <v>184</v>
      </c>
      <c r="G207" s="42">
        <v>1474.5250000000001</v>
      </c>
      <c r="H207" s="3" t="s">
        <v>3</v>
      </c>
      <c r="I207" s="3" t="s">
        <v>184</v>
      </c>
      <c r="J207" s="3" t="s">
        <v>476</v>
      </c>
      <c r="K207" s="3" t="s">
        <v>477</v>
      </c>
      <c r="L207" s="3" t="s">
        <v>545</v>
      </c>
    </row>
    <row r="208" spans="1:12" x14ac:dyDescent="0.3">
      <c r="A208" s="41">
        <v>44804</v>
      </c>
      <c r="B208" s="3" t="s">
        <v>425</v>
      </c>
      <c r="C208" s="3" t="s">
        <v>177</v>
      </c>
      <c r="D208" s="3" t="s">
        <v>178</v>
      </c>
      <c r="E208" s="3" t="s">
        <v>183</v>
      </c>
      <c r="F208" s="3" t="s">
        <v>184</v>
      </c>
      <c r="G208" s="42">
        <v>4948.8649999999998</v>
      </c>
      <c r="H208" s="3" t="s">
        <v>3</v>
      </c>
      <c r="I208" s="3" t="s">
        <v>184</v>
      </c>
      <c r="J208" s="3" t="s">
        <v>476</v>
      </c>
      <c r="K208" s="3" t="s">
        <v>477</v>
      </c>
      <c r="L208" s="3" t="s">
        <v>545</v>
      </c>
    </row>
    <row r="209" spans="1:12" x14ac:dyDescent="0.3">
      <c r="A209" s="41">
        <v>44804</v>
      </c>
      <c r="B209" s="3" t="s">
        <v>64</v>
      </c>
      <c r="C209" s="3" t="s">
        <v>177</v>
      </c>
      <c r="D209" s="3" t="s">
        <v>178</v>
      </c>
      <c r="E209" s="3" t="s">
        <v>181</v>
      </c>
      <c r="F209" s="3" t="s">
        <v>49</v>
      </c>
      <c r="G209" s="42">
        <v>242.161</v>
      </c>
      <c r="H209" s="3" t="s">
        <v>4</v>
      </c>
      <c r="I209" s="3" t="s">
        <v>1</v>
      </c>
      <c r="J209" s="3" t="s">
        <v>479</v>
      </c>
      <c r="K209" s="3" t="s">
        <v>480</v>
      </c>
      <c r="L209" s="3" t="s">
        <v>546</v>
      </c>
    </row>
    <row r="210" spans="1:12" x14ac:dyDescent="0.3">
      <c r="A210" s="41">
        <v>44804</v>
      </c>
      <c r="B210" s="3" t="s">
        <v>339</v>
      </c>
      <c r="C210" s="3" t="s">
        <v>177</v>
      </c>
      <c r="D210" s="3" t="s">
        <v>178</v>
      </c>
      <c r="E210" s="3" t="s">
        <v>181</v>
      </c>
      <c r="F210" s="3" t="s">
        <v>49</v>
      </c>
      <c r="G210" s="42">
        <v>4505.9470000000001</v>
      </c>
      <c r="H210" s="3" t="s">
        <v>4</v>
      </c>
      <c r="I210" s="3" t="s">
        <v>1</v>
      </c>
      <c r="J210" s="3" t="s">
        <v>479</v>
      </c>
      <c r="K210" s="3" t="s">
        <v>480</v>
      </c>
      <c r="L210" s="3" t="s">
        <v>546</v>
      </c>
    </row>
    <row r="211" spans="1:12" x14ac:dyDescent="0.3">
      <c r="A211" s="41">
        <v>44804</v>
      </c>
      <c r="B211" s="3" t="s">
        <v>399</v>
      </c>
      <c r="C211" s="3" t="s">
        <v>177</v>
      </c>
      <c r="D211" s="3" t="s">
        <v>178</v>
      </c>
      <c r="E211" s="3" t="s">
        <v>181</v>
      </c>
      <c r="F211" s="3" t="s">
        <v>49</v>
      </c>
      <c r="G211" s="42">
        <v>56037.593000000001</v>
      </c>
      <c r="H211" s="3" t="s">
        <v>4</v>
      </c>
      <c r="I211" s="3" t="s">
        <v>1</v>
      </c>
      <c r="J211" s="3" t="s">
        <v>486</v>
      </c>
      <c r="K211" s="3" t="s">
        <v>83</v>
      </c>
      <c r="L211" s="3" t="s">
        <v>547</v>
      </c>
    </row>
    <row r="212" spans="1:12" x14ac:dyDescent="0.3">
      <c r="A212" s="41">
        <v>44804</v>
      </c>
      <c r="B212" s="3" t="s">
        <v>443</v>
      </c>
      <c r="C212" s="3" t="s">
        <v>177</v>
      </c>
      <c r="D212" s="3" t="s">
        <v>178</v>
      </c>
      <c r="E212" s="3" t="s">
        <v>181</v>
      </c>
      <c r="F212" s="3" t="s">
        <v>49</v>
      </c>
      <c r="G212" s="42">
        <v>416.5</v>
      </c>
      <c r="H212" s="3" t="s">
        <v>4</v>
      </c>
      <c r="I212" s="3" t="s">
        <v>1</v>
      </c>
      <c r="J212" s="3" t="s">
        <v>482</v>
      </c>
      <c r="K212" s="3" t="s">
        <v>483</v>
      </c>
      <c r="L212" s="3" t="s">
        <v>548</v>
      </c>
    </row>
    <row r="213" spans="1:12" x14ac:dyDescent="0.3">
      <c r="A213" s="41">
        <v>44804</v>
      </c>
      <c r="B213" s="3" t="s">
        <v>64</v>
      </c>
      <c r="C213" s="3" t="s">
        <v>177</v>
      </c>
      <c r="D213" s="3" t="s">
        <v>178</v>
      </c>
      <c r="E213" s="3" t="s">
        <v>182</v>
      </c>
      <c r="F213" s="3" t="s">
        <v>50</v>
      </c>
      <c r="G213" s="42">
        <v>494.77</v>
      </c>
      <c r="H213" s="3" t="s">
        <v>5</v>
      </c>
      <c r="I213" s="3" t="s">
        <v>2</v>
      </c>
      <c r="J213" s="3" t="s">
        <v>479</v>
      </c>
      <c r="K213" s="3" t="s">
        <v>480</v>
      </c>
      <c r="L213" s="3" t="s">
        <v>549</v>
      </c>
    </row>
    <row r="214" spans="1:12" x14ac:dyDescent="0.3">
      <c r="A214" s="41">
        <v>44804</v>
      </c>
      <c r="B214" s="3" t="s">
        <v>339</v>
      </c>
      <c r="C214" s="3" t="s">
        <v>177</v>
      </c>
      <c r="D214" s="3" t="s">
        <v>178</v>
      </c>
      <c r="E214" s="3" t="s">
        <v>182</v>
      </c>
      <c r="F214" s="3" t="s">
        <v>50</v>
      </c>
      <c r="G214" s="42">
        <v>5524.15</v>
      </c>
      <c r="H214" s="3" t="s">
        <v>5</v>
      </c>
      <c r="I214" s="3" t="s">
        <v>2</v>
      </c>
      <c r="J214" s="3" t="s">
        <v>479</v>
      </c>
      <c r="K214" s="3" t="s">
        <v>480</v>
      </c>
      <c r="L214" s="3" t="s">
        <v>549</v>
      </c>
    </row>
    <row r="215" spans="1:12" x14ac:dyDescent="0.3">
      <c r="A215" s="41">
        <v>44804</v>
      </c>
      <c r="B215" s="3" t="s">
        <v>399</v>
      </c>
      <c r="C215" s="3" t="s">
        <v>177</v>
      </c>
      <c r="D215" s="3" t="s">
        <v>178</v>
      </c>
      <c r="E215" s="3" t="s">
        <v>182</v>
      </c>
      <c r="F215" s="3" t="s">
        <v>50</v>
      </c>
      <c r="G215" s="42">
        <v>12992.003000000001</v>
      </c>
      <c r="H215" s="3" t="s">
        <v>5</v>
      </c>
      <c r="I215" s="3" t="s">
        <v>2</v>
      </c>
      <c r="J215" s="3" t="s">
        <v>486</v>
      </c>
      <c r="K215" s="3" t="s">
        <v>83</v>
      </c>
      <c r="L215" s="3" t="s">
        <v>550</v>
      </c>
    </row>
    <row r="216" spans="1:12" x14ac:dyDescent="0.3">
      <c r="A216" s="41">
        <v>44804</v>
      </c>
      <c r="B216" s="3" t="s">
        <v>64</v>
      </c>
      <c r="C216" s="3" t="s">
        <v>185</v>
      </c>
      <c r="D216" s="3" t="s">
        <v>186</v>
      </c>
      <c r="E216" s="3" t="s">
        <v>187</v>
      </c>
      <c r="F216" s="3" t="s">
        <v>188</v>
      </c>
      <c r="G216" s="42">
        <v>1.831</v>
      </c>
      <c r="H216" s="3" t="s">
        <v>525</v>
      </c>
      <c r="I216" s="3" t="s">
        <v>526</v>
      </c>
      <c r="J216" s="3" t="s">
        <v>479</v>
      </c>
      <c r="K216" s="3" t="s">
        <v>480</v>
      </c>
      <c r="L216" s="3" t="s">
        <v>527</v>
      </c>
    </row>
    <row r="217" spans="1:12" x14ac:dyDescent="0.3">
      <c r="A217" s="41">
        <v>44804</v>
      </c>
      <c r="B217" s="3" t="s">
        <v>399</v>
      </c>
      <c r="C217" s="3" t="s">
        <v>185</v>
      </c>
      <c r="D217" s="3" t="s">
        <v>186</v>
      </c>
      <c r="E217" s="3" t="s">
        <v>187</v>
      </c>
      <c r="F217" s="3" t="s">
        <v>188</v>
      </c>
      <c r="G217" s="42">
        <v>505.97300000000001</v>
      </c>
      <c r="H217" s="3" t="s">
        <v>525</v>
      </c>
      <c r="I217" s="3" t="s">
        <v>526</v>
      </c>
      <c r="J217" s="3" t="s">
        <v>486</v>
      </c>
      <c r="K217" s="3" t="s">
        <v>83</v>
      </c>
      <c r="L217" s="3" t="s">
        <v>551</v>
      </c>
    </row>
    <row r="218" spans="1:12" x14ac:dyDescent="0.3">
      <c r="A218" s="41">
        <v>44804</v>
      </c>
      <c r="B218" s="3" t="s">
        <v>399</v>
      </c>
      <c r="C218" s="3" t="s">
        <v>185</v>
      </c>
      <c r="D218" s="3" t="s">
        <v>186</v>
      </c>
      <c r="E218" s="3" t="s">
        <v>402</v>
      </c>
      <c r="F218" s="3" t="s">
        <v>403</v>
      </c>
      <c r="G218" s="42">
        <v>505.97300000000001</v>
      </c>
      <c r="H218" s="3" t="s">
        <v>525</v>
      </c>
      <c r="I218" s="3" t="s">
        <v>526</v>
      </c>
      <c r="J218" s="3" t="s">
        <v>486</v>
      </c>
      <c r="K218" s="3" t="s">
        <v>83</v>
      </c>
      <c r="L218" s="3" t="s">
        <v>551</v>
      </c>
    </row>
    <row r="219" spans="1:12" x14ac:dyDescent="0.3">
      <c r="A219" s="41">
        <v>44804</v>
      </c>
      <c r="B219" s="3" t="s">
        <v>339</v>
      </c>
      <c r="C219" s="3" t="s">
        <v>185</v>
      </c>
      <c r="D219" s="3" t="s">
        <v>186</v>
      </c>
      <c r="E219" s="3" t="s">
        <v>371</v>
      </c>
      <c r="F219" s="3" t="s">
        <v>372</v>
      </c>
      <c r="G219" s="42">
        <v>60</v>
      </c>
      <c r="H219" s="3" t="s">
        <v>525</v>
      </c>
      <c r="I219" s="3" t="s">
        <v>526</v>
      </c>
      <c r="J219" s="3" t="s">
        <v>479</v>
      </c>
      <c r="K219" s="3" t="s">
        <v>480</v>
      </c>
      <c r="L219" s="3" t="s">
        <v>527</v>
      </c>
    </row>
    <row r="220" spans="1:12" x14ac:dyDescent="0.3">
      <c r="A220" s="41">
        <v>44804</v>
      </c>
      <c r="B220" s="3" t="s">
        <v>427</v>
      </c>
      <c r="C220" s="3" t="s">
        <v>185</v>
      </c>
      <c r="D220" s="3" t="s">
        <v>186</v>
      </c>
      <c r="E220" s="3" t="s">
        <v>211</v>
      </c>
      <c r="F220" s="3" t="s">
        <v>212</v>
      </c>
      <c r="G220" s="42">
        <v>12301.12</v>
      </c>
      <c r="H220" s="3" t="s">
        <v>525</v>
      </c>
      <c r="I220" s="3" t="s">
        <v>526</v>
      </c>
      <c r="J220" s="3" t="s">
        <v>476</v>
      </c>
      <c r="K220" s="3" t="s">
        <v>477</v>
      </c>
      <c r="L220" s="3" t="s">
        <v>552</v>
      </c>
    </row>
    <row r="221" spans="1:12" x14ac:dyDescent="0.3">
      <c r="A221" s="41">
        <v>44804</v>
      </c>
      <c r="B221" s="3" t="s">
        <v>429</v>
      </c>
      <c r="C221" s="3" t="s">
        <v>185</v>
      </c>
      <c r="D221" s="3" t="s">
        <v>186</v>
      </c>
      <c r="E221" s="3" t="s">
        <v>211</v>
      </c>
      <c r="F221" s="3" t="s">
        <v>212</v>
      </c>
      <c r="G221" s="42">
        <v>51893.33</v>
      </c>
      <c r="H221" s="3" t="s">
        <v>525</v>
      </c>
      <c r="I221" s="3" t="s">
        <v>526</v>
      </c>
      <c r="J221" s="3" t="s">
        <v>476</v>
      </c>
      <c r="K221" s="3" t="s">
        <v>477</v>
      </c>
      <c r="L221" s="3" t="s">
        <v>552</v>
      </c>
    </row>
    <row r="222" spans="1:12" x14ac:dyDescent="0.3">
      <c r="A222" s="41">
        <v>44804</v>
      </c>
      <c r="B222" s="3" t="s">
        <v>431</v>
      </c>
      <c r="C222" s="3" t="s">
        <v>185</v>
      </c>
      <c r="D222" s="3" t="s">
        <v>186</v>
      </c>
      <c r="E222" s="3" t="s">
        <v>211</v>
      </c>
      <c r="F222" s="3" t="s">
        <v>212</v>
      </c>
      <c r="G222" s="42">
        <v>2615.8000000000002</v>
      </c>
      <c r="H222" s="3" t="s">
        <v>525</v>
      </c>
      <c r="I222" s="3" t="s">
        <v>526</v>
      </c>
      <c r="J222" s="3" t="s">
        <v>476</v>
      </c>
      <c r="K222" s="3" t="s">
        <v>477</v>
      </c>
      <c r="L222" s="3" t="s">
        <v>552</v>
      </c>
    </row>
    <row r="223" spans="1:12" x14ac:dyDescent="0.3">
      <c r="A223" s="41">
        <v>44804</v>
      </c>
      <c r="B223" s="3" t="s">
        <v>64</v>
      </c>
      <c r="C223" s="3" t="s">
        <v>185</v>
      </c>
      <c r="D223" s="3" t="s">
        <v>186</v>
      </c>
      <c r="E223" s="3" t="s">
        <v>211</v>
      </c>
      <c r="F223" s="3" t="s">
        <v>212</v>
      </c>
      <c r="G223" s="42">
        <v>3812.172</v>
      </c>
      <c r="H223" s="3" t="s">
        <v>525</v>
      </c>
      <c r="I223" s="3" t="s">
        <v>526</v>
      </c>
      <c r="J223" s="3" t="s">
        <v>479</v>
      </c>
      <c r="K223" s="3" t="s">
        <v>480</v>
      </c>
      <c r="L223" s="3" t="s">
        <v>527</v>
      </c>
    </row>
    <row r="224" spans="1:12" x14ac:dyDescent="0.3">
      <c r="A224" s="41">
        <v>44804</v>
      </c>
      <c r="B224" s="3" t="s">
        <v>339</v>
      </c>
      <c r="C224" s="3" t="s">
        <v>185</v>
      </c>
      <c r="D224" s="3" t="s">
        <v>186</v>
      </c>
      <c r="E224" s="3" t="s">
        <v>211</v>
      </c>
      <c r="F224" s="3" t="s">
        <v>212</v>
      </c>
      <c r="G224" s="42">
        <v>4160.4459999999999</v>
      </c>
      <c r="H224" s="3" t="s">
        <v>525</v>
      </c>
      <c r="I224" s="3" t="s">
        <v>526</v>
      </c>
      <c r="J224" s="3" t="s">
        <v>479</v>
      </c>
      <c r="K224" s="3" t="s">
        <v>480</v>
      </c>
      <c r="L224" s="3" t="s">
        <v>527</v>
      </c>
    </row>
    <row r="225" spans="1:12" x14ac:dyDescent="0.3">
      <c r="A225" s="41">
        <v>44804</v>
      </c>
      <c r="B225" s="3" t="s">
        <v>392</v>
      </c>
      <c r="C225" s="3" t="s">
        <v>185</v>
      </c>
      <c r="D225" s="3" t="s">
        <v>186</v>
      </c>
      <c r="E225" s="3" t="s">
        <v>211</v>
      </c>
      <c r="F225" s="3" t="s">
        <v>212</v>
      </c>
      <c r="G225" s="42">
        <v>268.33100000000002</v>
      </c>
      <c r="H225" s="3" t="s">
        <v>525</v>
      </c>
      <c r="I225" s="3" t="s">
        <v>526</v>
      </c>
      <c r="J225" s="3" t="s">
        <v>479</v>
      </c>
      <c r="K225" s="3" t="s">
        <v>480</v>
      </c>
      <c r="L225" s="3" t="s">
        <v>527</v>
      </c>
    </row>
    <row r="226" spans="1:12" x14ac:dyDescent="0.3">
      <c r="A226" s="41">
        <v>44804</v>
      </c>
      <c r="B226" s="3" t="s">
        <v>396</v>
      </c>
      <c r="C226" s="3" t="s">
        <v>185</v>
      </c>
      <c r="D226" s="3" t="s">
        <v>186</v>
      </c>
      <c r="E226" s="3" t="s">
        <v>211</v>
      </c>
      <c r="F226" s="3" t="s">
        <v>212</v>
      </c>
      <c r="G226" s="42">
        <v>99.108999999999995</v>
      </c>
      <c r="H226" s="3" t="s">
        <v>525</v>
      </c>
      <c r="I226" s="3" t="s">
        <v>526</v>
      </c>
      <c r="J226" s="3" t="s">
        <v>486</v>
      </c>
      <c r="K226" s="3" t="s">
        <v>83</v>
      </c>
      <c r="L226" s="3" t="s">
        <v>551</v>
      </c>
    </row>
    <row r="227" spans="1:12" x14ac:dyDescent="0.3">
      <c r="A227" s="41">
        <v>44804</v>
      </c>
      <c r="B227" s="3" t="s">
        <v>399</v>
      </c>
      <c r="C227" s="3" t="s">
        <v>185</v>
      </c>
      <c r="D227" s="3" t="s">
        <v>186</v>
      </c>
      <c r="E227" s="3" t="s">
        <v>211</v>
      </c>
      <c r="F227" s="3" t="s">
        <v>212</v>
      </c>
      <c r="G227" s="42">
        <v>1165.2159999999999</v>
      </c>
      <c r="H227" s="3" t="s">
        <v>525</v>
      </c>
      <c r="I227" s="3" t="s">
        <v>526</v>
      </c>
      <c r="J227" s="3" t="s">
        <v>486</v>
      </c>
      <c r="K227" s="3" t="s">
        <v>83</v>
      </c>
      <c r="L227" s="3" t="s">
        <v>551</v>
      </c>
    </row>
    <row r="228" spans="1:12" x14ac:dyDescent="0.3">
      <c r="A228" s="41">
        <v>44804</v>
      </c>
      <c r="B228" s="3" t="s">
        <v>443</v>
      </c>
      <c r="C228" s="3" t="s">
        <v>185</v>
      </c>
      <c r="D228" s="3" t="s">
        <v>186</v>
      </c>
      <c r="E228" s="3" t="s">
        <v>211</v>
      </c>
      <c r="F228" s="3" t="s">
        <v>212</v>
      </c>
      <c r="G228" s="42">
        <v>594.92399999999998</v>
      </c>
      <c r="H228" s="3" t="s">
        <v>525</v>
      </c>
      <c r="I228" s="3" t="s">
        <v>526</v>
      </c>
      <c r="J228" s="3" t="s">
        <v>482</v>
      </c>
      <c r="K228" s="3" t="s">
        <v>483</v>
      </c>
      <c r="L228" s="3" t="s">
        <v>553</v>
      </c>
    </row>
    <row r="229" spans="1:12" x14ac:dyDescent="0.3">
      <c r="A229" s="41">
        <v>44804</v>
      </c>
      <c r="B229" s="3" t="s">
        <v>453</v>
      </c>
      <c r="C229" s="3" t="s">
        <v>185</v>
      </c>
      <c r="D229" s="3" t="s">
        <v>186</v>
      </c>
      <c r="E229" s="3" t="s">
        <v>211</v>
      </c>
      <c r="F229" s="3" t="s">
        <v>212</v>
      </c>
      <c r="G229" s="42">
        <v>16.797000000000001</v>
      </c>
      <c r="H229" s="3" t="s">
        <v>525</v>
      </c>
      <c r="I229" s="3" t="s">
        <v>526</v>
      </c>
      <c r="J229" s="3" t="s">
        <v>479</v>
      </c>
      <c r="K229" s="3" t="s">
        <v>480</v>
      </c>
      <c r="L229" s="3" t="s">
        <v>527</v>
      </c>
    </row>
    <row r="230" spans="1:12" x14ac:dyDescent="0.3">
      <c r="A230" s="41">
        <v>44804</v>
      </c>
      <c r="B230" s="3" t="s">
        <v>415</v>
      </c>
      <c r="C230" s="3" t="s">
        <v>185</v>
      </c>
      <c r="D230" s="3" t="s">
        <v>186</v>
      </c>
      <c r="E230" s="3" t="s">
        <v>211</v>
      </c>
      <c r="F230" s="3" t="s">
        <v>212</v>
      </c>
      <c r="G230" s="42">
        <v>3403.328</v>
      </c>
      <c r="H230" s="3" t="s">
        <v>525</v>
      </c>
      <c r="I230" s="3" t="s">
        <v>526</v>
      </c>
      <c r="J230" s="3" t="s">
        <v>476</v>
      </c>
      <c r="K230" s="3" t="s">
        <v>477</v>
      </c>
      <c r="L230" s="3" t="s">
        <v>552</v>
      </c>
    </row>
    <row r="231" spans="1:12" x14ac:dyDescent="0.3">
      <c r="A231" s="41">
        <v>44804</v>
      </c>
      <c r="B231" s="3" t="s">
        <v>421</v>
      </c>
      <c r="C231" s="3" t="s">
        <v>185</v>
      </c>
      <c r="D231" s="3" t="s">
        <v>186</v>
      </c>
      <c r="E231" s="3" t="s">
        <v>211</v>
      </c>
      <c r="F231" s="3" t="s">
        <v>212</v>
      </c>
      <c r="G231" s="42">
        <v>3441.915</v>
      </c>
      <c r="H231" s="3" t="s">
        <v>525</v>
      </c>
      <c r="I231" s="3" t="s">
        <v>526</v>
      </c>
      <c r="J231" s="3" t="s">
        <v>476</v>
      </c>
      <c r="K231" s="3" t="s">
        <v>477</v>
      </c>
      <c r="L231" s="3" t="s">
        <v>552</v>
      </c>
    </row>
    <row r="232" spans="1:12" x14ac:dyDescent="0.3">
      <c r="A232" s="41">
        <v>44804</v>
      </c>
      <c r="B232" s="3" t="s">
        <v>423</v>
      </c>
      <c r="C232" s="3" t="s">
        <v>185</v>
      </c>
      <c r="D232" s="3" t="s">
        <v>186</v>
      </c>
      <c r="E232" s="3" t="s">
        <v>211</v>
      </c>
      <c r="F232" s="3" t="s">
        <v>212</v>
      </c>
      <c r="G232" s="42">
        <v>1266.2929999999999</v>
      </c>
      <c r="H232" s="3" t="s">
        <v>525</v>
      </c>
      <c r="I232" s="3" t="s">
        <v>526</v>
      </c>
      <c r="J232" s="3" t="s">
        <v>476</v>
      </c>
      <c r="K232" s="3" t="s">
        <v>477</v>
      </c>
      <c r="L232" s="3" t="s">
        <v>552</v>
      </c>
    </row>
    <row r="233" spans="1:12" x14ac:dyDescent="0.3">
      <c r="A233" s="41">
        <v>44804</v>
      </c>
      <c r="B233" s="3" t="s">
        <v>425</v>
      </c>
      <c r="C233" s="3" t="s">
        <v>185</v>
      </c>
      <c r="D233" s="3" t="s">
        <v>186</v>
      </c>
      <c r="E233" s="3" t="s">
        <v>211</v>
      </c>
      <c r="F233" s="3" t="s">
        <v>212</v>
      </c>
      <c r="G233" s="42">
        <v>4740.4179999999997</v>
      </c>
      <c r="H233" s="3" t="s">
        <v>525</v>
      </c>
      <c r="I233" s="3" t="s">
        <v>526</v>
      </c>
      <c r="J233" s="3" t="s">
        <v>476</v>
      </c>
      <c r="K233" s="3" t="s">
        <v>477</v>
      </c>
      <c r="L233" s="3" t="s">
        <v>552</v>
      </c>
    </row>
    <row r="234" spans="1:12" x14ac:dyDescent="0.3">
      <c r="A234" s="41">
        <v>44804</v>
      </c>
      <c r="B234" s="3" t="s">
        <v>339</v>
      </c>
      <c r="C234" s="3" t="s">
        <v>185</v>
      </c>
      <c r="D234" s="3" t="s">
        <v>186</v>
      </c>
      <c r="E234" s="3" t="s">
        <v>373</v>
      </c>
      <c r="F234" s="3" t="s">
        <v>374</v>
      </c>
      <c r="G234" s="42">
        <v>27.5</v>
      </c>
      <c r="H234" s="3" t="s">
        <v>525</v>
      </c>
      <c r="I234" s="3" t="s">
        <v>526</v>
      </c>
      <c r="J234" s="3" t="s">
        <v>479</v>
      </c>
      <c r="K234" s="3" t="s">
        <v>480</v>
      </c>
      <c r="L234" s="3" t="s">
        <v>527</v>
      </c>
    </row>
    <row r="235" spans="1:12" x14ac:dyDescent="0.3">
      <c r="A235" s="41">
        <v>44804</v>
      </c>
      <c r="B235" s="3" t="s">
        <v>64</v>
      </c>
      <c r="C235" s="3" t="s">
        <v>185</v>
      </c>
      <c r="D235" s="3" t="s">
        <v>186</v>
      </c>
      <c r="E235" s="3" t="s">
        <v>189</v>
      </c>
      <c r="F235" s="3" t="s">
        <v>190</v>
      </c>
      <c r="G235" s="42">
        <v>70.658000000000001</v>
      </c>
      <c r="H235" s="3" t="s">
        <v>525</v>
      </c>
      <c r="I235" s="3" t="s">
        <v>526</v>
      </c>
      <c r="J235" s="3" t="s">
        <v>479</v>
      </c>
      <c r="K235" s="3" t="s">
        <v>480</v>
      </c>
      <c r="L235" s="3" t="s">
        <v>527</v>
      </c>
    </row>
    <row r="236" spans="1:12" x14ac:dyDescent="0.3">
      <c r="A236" s="41">
        <v>44804</v>
      </c>
      <c r="B236" s="3" t="s">
        <v>339</v>
      </c>
      <c r="C236" s="3" t="s">
        <v>185</v>
      </c>
      <c r="D236" s="3" t="s">
        <v>186</v>
      </c>
      <c r="E236" s="3" t="s">
        <v>189</v>
      </c>
      <c r="F236" s="3" t="s">
        <v>190</v>
      </c>
      <c r="G236" s="42">
        <v>101.5</v>
      </c>
      <c r="H236" s="3" t="s">
        <v>525</v>
      </c>
      <c r="I236" s="3" t="s">
        <v>526</v>
      </c>
      <c r="J236" s="3" t="s">
        <v>479</v>
      </c>
      <c r="K236" s="3" t="s">
        <v>480</v>
      </c>
      <c r="L236" s="3" t="s">
        <v>527</v>
      </c>
    </row>
    <row r="237" spans="1:12" x14ac:dyDescent="0.3">
      <c r="A237" s="41">
        <v>44804</v>
      </c>
      <c r="B237" s="3" t="s">
        <v>399</v>
      </c>
      <c r="C237" s="3" t="s">
        <v>185</v>
      </c>
      <c r="D237" s="3" t="s">
        <v>186</v>
      </c>
      <c r="E237" s="3" t="s">
        <v>189</v>
      </c>
      <c r="F237" s="3" t="s">
        <v>190</v>
      </c>
      <c r="G237" s="42">
        <v>3790.3670000000002</v>
      </c>
      <c r="H237" s="3" t="s">
        <v>525</v>
      </c>
      <c r="I237" s="3" t="s">
        <v>526</v>
      </c>
      <c r="J237" s="3" t="s">
        <v>486</v>
      </c>
      <c r="K237" s="3" t="s">
        <v>83</v>
      </c>
      <c r="L237" s="3" t="s">
        <v>551</v>
      </c>
    </row>
    <row r="238" spans="1:12" x14ac:dyDescent="0.3">
      <c r="A238" s="41">
        <v>44804</v>
      </c>
      <c r="B238" s="3" t="s">
        <v>339</v>
      </c>
      <c r="C238" s="3" t="s">
        <v>185</v>
      </c>
      <c r="D238" s="3" t="s">
        <v>186</v>
      </c>
      <c r="E238" s="3" t="s">
        <v>375</v>
      </c>
      <c r="F238" s="3" t="s">
        <v>376</v>
      </c>
      <c r="G238" s="42">
        <v>797.45</v>
      </c>
      <c r="H238" s="3" t="s">
        <v>525</v>
      </c>
      <c r="I238" s="3" t="s">
        <v>526</v>
      </c>
      <c r="J238" s="3" t="s">
        <v>479</v>
      </c>
      <c r="K238" s="3" t="s">
        <v>480</v>
      </c>
      <c r="L238" s="3" t="s">
        <v>527</v>
      </c>
    </row>
    <row r="239" spans="1:12" x14ac:dyDescent="0.3">
      <c r="A239" s="41">
        <v>44804</v>
      </c>
      <c r="B239" s="3" t="s">
        <v>64</v>
      </c>
      <c r="C239" s="3" t="s">
        <v>185</v>
      </c>
      <c r="D239" s="3" t="s">
        <v>186</v>
      </c>
      <c r="E239" s="3" t="s">
        <v>191</v>
      </c>
      <c r="F239" s="3" t="s">
        <v>192</v>
      </c>
      <c r="G239" s="42">
        <v>2110.8850000000002</v>
      </c>
      <c r="H239" s="3" t="s">
        <v>525</v>
      </c>
      <c r="I239" s="3" t="s">
        <v>526</v>
      </c>
      <c r="J239" s="3" t="s">
        <v>479</v>
      </c>
      <c r="K239" s="3" t="s">
        <v>480</v>
      </c>
      <c r="L239" s="3" t="s">
        <v>527</v>
      </c>
    </row>
    <row r="240" spans="1:12" x14ac:dyDescent="0.3">
      <c r="A240" s="41">
        <v>44804</v>
      </c>
      <c r="B240" s="3" t="s">
        <v>339</v>
      </c>
      <c r="C240" s="3" t="s">
        <v>185</v>
      </c>
      <c r="D240" s="3" t="s">
        <v>186</v>
      </c>
      <c r="E240" s="3" t="s">
        <v>191</v>
      </c>
      <c r="F240" s="3" t="s">
        <v>192</v>
      </c>
      <c r="G240" s="42">
        <v>653.33299999999997</v>
      </c>
      <c r="H240" s="3" t="s">
        <v>525</v>
      </c>
      <c r="I240" s="3" t="s">
        <v>526</v>
      </c>
      <c r="J240" s="3" t="s">
        <v>479</v>
      </c>
      <c r="K240" s="3" t="s">
        <v>480</v>
      </c>
      <c r="L240" s="3" t="s">
        <v>527</v>
      </c>
    </row>
    <row r="241" spans="1:12" x14ac:dyDescent="0.3">
      <c r="A241" s="41">
        <v>44804</v>
      </c>
      <c r="B241" s="3" t="s">
        <v>64</v>
      </c>
      <c r="C241" s="3" t="s">
        <v>185</v>
      </c>
      <c r="D241" s="3" t="s">
        <v>186</v>
      </c>
      <c r="E241" s="3" t="s">
        <v>193</v>
      </c>
      <c r="F241" s="3" t="s">
        <v>194</v>
      </c>
      <c r="G241" s="42">
        <v>156.69900000000001</v>
      </c>
      <c r="H241" s="3" t="s">
        <v>525</v>
      </c>
      <c r="I241" s="3" t="s">
        <v>526</v>
      </c>
      <c r="J241" s="3" t="s">
        <v>479</v>
      </c>
      <c r="K241" s="3" t="s">
        <v>480</v>
      </c>
      <c r="L241" s="3" t="s">
        <v>527</v>
      </c>
    </row>
    <row r="242" spans="1:12" x14ac:dyDescent="0.3">
      <c r="A242" s="41">
        <v>44804</v>
      </c>
      <c r="B242" s="3" t="s">
        <v>339</v>
      </c>
      <c r="C242" s="3" t="s">
        <v>185</v>
      </c>
      <c r="D242" s="3" t="s">
        <v>186</v>
      </c>
      <c r="E242" s="3" t="s">
        <v>193</v>
      </c>
      <c r="F242" s="3" t="s">
        <v>194</v>
      </c>
      <c r="G242" s="42">
        <v>2369.8890000000001</v>
      </c>
      <c r="H242" s="3" t="s">
        <v>525</v>
      </c>
      <c r="I242" s="3" t="s">
        <v>526</v>
      </c>
      <c r="J242" s="3" t="s">
        <v>479</v>
      </c>
      <c r="K242" s="3" t="s">
        <v>480</v>
      </c>
      <c r="L242" s="3" t="s">
        <v>527</v>
      </c>
    </row>
    <row r="243" spans="1:12" x14ac:dyDescent="0.3">
      <c r="A243" s="41">
        <v>44804</v>
      </c>
      <c r="B243" s="3" t="s">
        <v>443</v>
      </c>
      <c r="C243" s="3" t="s">
        <v>185</v>
      </c>
      <c r="D243" s="3" t="s">
        <v>186</v>
      </c>
      <c r="E243" s="3" t="s">
        <v>193</v>
      </c>
      <c r="F243" s="3" t="s">
        <v>194</v>
      </c>
      <c r="G243" s="42">
        <v>18</v>
      </c>
      <c r="H243" s="3" t="s">
        <v>525</v>
      </c>
      <c r="I243" s="3" t="s">
        <v>526</v>
      </c>
      <c r="J243" s="3" t="s">
        <v>482</v>
      </c>
      <c r="K243" s="3" t="s">
        <v>483</v>
      </c>
      <c r="L243" s="3" t="s">
        <v>553</v>
      </c>
    </row>
    <row r="244" spans="1:12" x14ac:dyDescent="0.3">
      <c r="A244" s="41">
        <v>44804</v>
      </c>
      <c r="B244" s="3" t="s">
        <v>64</v>
      </c>
      <c r="C244" s="3" t="s">
        <v>185</v>
      </c>
      <c r="D244" s="3" t="s">
        <v>186</v>
      </c>
      <c r="E244" s="3" t="s">
        <v>195</v>
      </c>
      <c r="F244" s="3" t="s">
        <v>196</v>
      </c>
      <c r="G244" s="42">
        <v>1587.8409999999999</v>
      </c>
      <c r="H244" s="3" t="s">
        <v>525</v>
      </c>
      <c r="I244" s="3" t="s">
        <v>526</v>
      </c>
      <c r="J244" s="3" t="s">
        <v>479</v>
      </c>
      <c r="K244" s="3" t="s">
        <v>480</v>
      </c>
      <c r="L244" s="3" t="s">
        <v>527</v>
      </c>
    </row>
    <row r="245" spans="1:12" x14ac:dyDescent="0.3">
      <c r="A245" s="41">
        <v>44804</v>
      </c>
      <c r="B245" s="3" t="s">
        <v>339</v>
      </c>
      <c r="C245" s="3" t="s">
        <v>185</v>
      </c>
      <c r="D245" s="3" t="s">
        <v>186</v>
      </c>
      <c r="E245" s="3" t="s">
        <v>195</v>
      </c>
      <c r="F245" s="3" t="s">
        <v>196</v>
      </c>
      <c r="G245" s="42">
        <v>2182.3910000000001</v>
      </c>
      <c r="H245" s="3" t="s">
        <v>525</v>
      </c>
      <c r="I245" s="3" t="s">
        <v>526</v>
      </c>
      <c r="J245" s="3" t="s">
        <v>479</v>
      </c>
      <c r="K245" s="3" t="s">
        <v>480</v>
      </c>
      <c r="L245" s="3" t="s">
        <v>527</v>
      </c>
    </row>
    <row r="246" spans="1:12" x14ac:dyDescent="0.3">
      <c r="A246" s="41">
        <v>44804</v>
      </c>
      <c r="B246" s="3" t="s">
        <v>64</v>
      </c>
      <c r="C246" s="3" t="s">
        <v>185</v>
      </c>
      <c r="D246" s="3" t="s">
        <v>186</v>
      </c>
      <c r="E246" s="3" t="s">
        <v>197</v>
      </c>
      <c r="F246" s="3" t="s">
        <v>198</v>
      </c>
      <c r="G246" s="42">
        <v>176.42099999999999</v>
      </c>
      <c r="H246" s="3" t="s">
        <v>525</v>
      </c>
      <c r="I246" s="3" t="s">
        <v>526</v>
      </c>
      <c r="J246" s="3" t="s">
        <v>479</v>
      </c>
      <c r="K246" s="3" t="s">
        <v>480</v>
      </c>
      <c r="L246" s="3" t="s">
        <v>527</v>
      </c>
    </row>
    <row r="247" spans="1:12" x14ac:dyDescent="0.3">
      <c r="A247" s="41">
        <v>44804</v>
      </c>
      <c r="B247" s="3" t="s">
        <v>339</v>
      </c>
      <c r="C247" s="3" t="s">
        <v>185</v>
      </c>
      <c r="D247" s="3" t="s">
        <v>186</v>
      </c>
      <c r="E247" s="3" t="s">
        <v>197</v>
      </c>
      <c r="F247" s="3" t="s">
        <v>198</v>
      </c>
      <c r="G247" s="42">
        <v>829.755</v>
      </c>
      <c r="H247" s="3" t="s">
        <v>525</v>
      </c>
      <c r="I247" s="3" t="s">
        <v>526</v>
      </c>
      <c r="J247" s="3" t="s">
        <v>479</v>
      </c>
      <c r="K247" s="3" t="s">
        <v>480</v>
      </c>
      <c r="L247" s="3" t="s">
        <v>527</v>
      </c>
    </row>
    <row r="248" spans="1:12" x14ac:dyDescent="0.3">
      <c r="A248" s="41">
        <v>44804</v>
      </c>
      <c r="B248" s="3" t="s">
        <v>443</v>
      </c>
      <c r="C248" s="3" t="s">
        <v>185</v>
      </c>
      <c r="D248" s="3" t="s">
        <v>186</v>
      </c>
      <c r="E248" s="3" t="s">
        <v>197</v>
      </c>
      <c r="F248" s="3" t="s">
        <v>198</v>
      </c>
      <c r="G248" s="42">
        <v>1219</v>
      </c>
      <c r="H248" s="3" t="s">
        <v>525</v>
      </c>
      <c r="I248" s="3" t="s">
        <v>526</v>
      </c>
      <c r="J248" s="3" t="s">
        <v>482</v>
      </c>
      <c r="K248" s="3" t="s">
        <v>483</v>
      </c>
      <c r="L248" s="3" t="s">
        <v>553</v>
      </c>
    </row>
    <row r="249" spans="1:12" x14ac:dyDescent="0.3">
      <c r="A249" s="41">
        <v>44804</v>
      </c>
      <c r="B249" s="3" t="s">
        <v>64</v>
      </c>
      <c r="C249" s="3" t="s">
        <v>185</v>
      </c>
      <c r="D249" s="3" t="s">
        <v>186</v>
      </c>
      <c r="E249" s="3" t="s">
        <v>199</v>
      </c>
      <c r="F249" s="3" t="s">
        <v>200</v>
      </c>
      <c r="G249" s="42">
        <v>1360.1479999999999</v>
      </c>
      <c r="H249" s="3" t="s">
        <v>525</v>
      </c>
      <c r="I249" s="3" t="s">
        <v>526</v>
      </c>
      <c r="J249" s="3" t="s">
        <v>479</v>
      </c>
      <c r="K249" s="3" t="s">
        <v>480</v>
      </c>
      <c r="L249" s="3" t="s">
        <v>527</v>
      </c>
    </row>
    <row r="250" spans="1:12" x14ac:dyDescent="0.3">
      <c r="A250" s="41">
        <v>44804</v>
      </c>
      <c r="B250" s="3" t="s">
        <v>339</v>
      </c>
      <c r="C250" s="3" t="s">
        <v>185</v>
      </c>
      <c r="D250" s="3" t="s">
        <v>186</v>
      </c>
      <c r="E250" s="3" t="s">
        <v>199</v>
      </c>
      <c r="F250" s="3" t="s">
        <v>200</v>
      </c>
      <c r="G250" s="42">
        <v>1617.3430000000001</v>
      </c>
      <c r="H250" s="3" t="s">
        <v>525</v>
      </c>
      <c r="I250" s="3" t="s">
        <v>526</v>
      </c>
      <c r="J250" s="3" t="s">
        <v>479</v>
      </c>
      <c r="K250" s="3" t="s">
        <v>480</v>
      </c>
      <c r="L250" s="3" t="s">
        <v>527</v>
      </c>
    </row>
    <row r="251" spans="1:12" x14ac:dyDescent="0.3">
      <c r="A251" s="41">
        <v>44804</v>
      </c>
      <c r="B251" s="3" t="s">
        <v>64</v>
      </c>
      <c r="C251" s="3" t="s">
        <v>185</v>
      </c>
      <c r="D251" s="3" t="s">
        <v>186</v>
      </c>
      <c r="E251" s="3" t="s">
        <v>201</v>
      </c>
      <c r="F251" s="3" t="s">
        <v>202</v>
      </c>
      <c r="G251" s="42">
        <v>427.53399999999999</v>
      </c>
      <c r="H251" s="3" t="s">
        <v>525</v>
      </c>
      <c r="I251" s="3" t="s">
        <v>526</v>
      </c>
      <c r="J251" s="3" t="s">
        <v>479</v>
      </c>
      <c r="K251" s="3" t="s">
        <v>480</v>
      </c>
      <c r="L251" s="3" t="s">
        <v>527</v>
      </c>
    </row>
    <row r="252" spans="1:12" x14ac:dyDescent="0.3">
      <c r="A252" s="41">
        <v>44804</v>
      </c>
      <c r="B252" s="3" t="s">
        <v>339</v>
      </c>
      <c r="C252" s="3" t="s">
        <v>185</v>
      </c>
      <c r="D252" s="3" t="s">
        <v>186</v>
      </c>
      <c r="E252" s="3" t="s">
        <v>201</v>
      </c>
      <c r="F252" s="3" t="s">
        <v>202</v>
      </c>
      <c r="G252" s="42">
        <v>270.25200000000001</v>
      </c>
      <c r="H252" s="3" t="s">
        <v>525</v>
      </c>
      <c r="I252" s="3" t="s">
        <v>526</v>
      </c>
      <c r="J252" s="3" t="s">
        <v>479</v>
      </c>
      <c r="K252" s="3" t="s">
        <v>480</v>
      </c>
      <c r="L252" s="3" t="s">
        <v>527</v>
      </c>
    </row>
    <row r="253" spans="1:12" x14ac:dyDescent="0.3">
      <c r="A253" s="41">
        <v>44804</v>
      </c>
      <c r="B253" s="3" t="s">
        <v>339</v>
      </c>
      <c r="C253" s="3" t="s">
        <v>185</v>
      </c>
      <c r="D253" s="3" t="s">
        <v>186</v>
      </c>
      <c r="E253" s="3" t="s">
        <v>377</v>
      </c>
      <c r="F253" s="3" t="s">
        <v>378</v>
      </c>
      <c r="G253" s="42">
        <v>15.981</v>
      </c>
      <c r="H253" s="3" t="s">
        <v>525</v>
      </c>
      <c r="I253" s="3" t="s">
        <v>526</v>
      </c>
      <c r="J253" s="3" t="s">
        <v>479</v>
      </c>
      <c r="K253" s="3" t="s">
        <v>480</v>
      </c>
      <c r="L253" s="3" t="s">
        <v>527</v>
      </c>
    </row>
    <row r="254" spans="1:12" x14ac:dyDescent="0.3">
      <c r="A254" s="41">
        <v>44804</v>
      </c>
      <c r="B254" s="3" t="s">
        <v>64</v>
      </c>
      <c r="C254" s="3" t="s">
        <v>185</v>
      </c>
      <c r="D254" s="3" t="s">
        <v>186</v>
      </c>
      <c r="E254" s="3" t="s">
        <v>203</v>
      </c>
      <c r="F254" s="3" t="s">
        <v>204</v>
      </c>
      <c r="G254" s="42">
        <v>2.7229999999999999</v>
      </c>
      <c r="H254" s="3" t="s">
        <v>525</v>
      </c>
      <c r="I254" s="3" t="s">
        <v>526</v>
      </c>
      <c r="J254" s="3" t="s">
        <v>479</v>
      </c>
      <c r="K254" s="3" t="s">
        <v>480</v>
      </c>
      <c r="L254" s="3" t="s">
        <v>527</v>
      </c>
    </row>
    <row r="255" spans="1:12" x14ac:dyDescent="0.3">
      <c r="A255" s="41">
        <v>44804</v>
      </c>
      <c r="B255" s="3" t="s">
        <v>339</v>
      </c>
      <c r="C255" s="3" t="s">
        <v>185</v>
      </c>
      <c r="D255" s="3" t="s">
        <v>186</v>
      </c>
      <c r="E255" s="3" t="s">
        <v>203</v>
      </c>
      <c r="F255" s="3" t="s">
        <v>204</v>
      </c>
      <c r="G255" s="42">
        <v>7.36</v>
      </c>
      <c r="H255" s="3" t="s">
        <v>525</v>
      </c>
      <c r="I255" s="3" t="s">
        <v>526</v>
      </c>
      <c r="J255" s="3" t="s">
        <v>479</v>
      </c>
      <c r="K255" s="3" t="s">
        <v>480</v>
      </c>
      <c r="L255" s="3" t="s">
        <v>527</v>
      </c>
    </row>
    <row r="256" spans="1:12" x14ac:dyDescent="0.3">
      <c r="A256" s="41">
        <v>44804</v>
      </c>
      <c r="B256" s="3" t="s">
        <v>339</v>
      </c>
      <c r="C256" s="3" t="s">
        <v>185</v>
      </c>
      <c r="D256" s="3" t="s">
        <v>186</v>
      </c>
      <c r="E256" s="3" t="s">
        <v>379</v>
      </c>
      <c r="F256" s="3" t="s">
        <v>380</v>
      </c>
      <c r="G256" s="42">
        <v>8.6219999999999999</v>
      </c>
      <c r="H256" s="3" t="s">
        <v>525</v>
      </c>
      <c r="I256" s="3" t="s">
        <v>526</v>
      </c>
      <c r="J256" s="3" t="s">
        <v>479</v>
      </c>
      <c r="K256" s="3" t="s">
        <v>480</v>
      </c>
      <c r="L256" s="3" t="s">
        <v>527</v>
      </c>
    </row>
    <row r="257" spans="1:12" x14ac:dyDescent="0.3">
      <c r="A257" s="41">
        <v>44804</v>
      </c>
      <c r="B257" s="3" t="s">
        <v>399</v>
      </c>
      <c r="C257" s="3" t="s">
        <v>185</v>
      </c>
      <c r="D257" s="3" t="s">
        <v>186</v>
      </c>
      <c r="E257" s="3" t="s">
        <v>379</v>
      </c>
      <c r="F257" s="3" t="s">
        <v>380</v>
      </c>
      <c r="G257" s="42">
        <v>1141.635</v>
      </c>
      <c r="H257" s="3" t="s">
        <v>525</v>
      </c>
      <c r="I257" s="3" t="s">
        <v>526</v>
      </c>
      <c r="J257" s="3" t="s">
        <v>486</v>
      </c>
      <c r="K257" s="3" t="s">
        <v>83</v>
      </c>
      <c r="L257" s="3" t="s">
        <v>551</v>
      </c>
    </row>
    <row r="258" spans="1:12" x14ac:dyDescent="0.3">
      <c r="A258" s="41">
        <v>44804</v>
      </c>
      <c r="B258" s="3" t="s">
        <v>339</v>
      </c>
      <c r="C258" s="3" t="s">
        <v>185</v>
      </c>
      <c r="D258" s="3" t="s">
        <v>186</v>
      </c>
      <c r="E258" s="3" t="s">
        <v>381</v>
      </c>
      <c r="F258" s="3" t="s">
        <v>382</v>
      </c>
      <c r="G258" s="42">
        <v>10.172000000000001</v>
      </c>
      <c r="H258" s="3" t="s">
        <v>525</v>
      </c>
      <c r="I258" s="3" t="s">
        <v>526</v>
      </c>
      <c r="J258" s="3" t="s">
        <v>479</v>
      </c>
      <c r="K258" s="3" t="s">
        <v>480</v>
      </c>
      <c r="L258" s="3" t="s">
        <v>527</v>
      </c>
    </row>
    <row r="259" spans="1:12" x14ac:dyDescent="0.3">
      <c r="A259" s="41">
        <v>44804</v>
      </c>
      <c r="B259" s="3" t="s">
        <v>64</v>
      </c>
      <c r="C259" s="3" t="s">
        <v>185</v>
      </c>
      <c r="D259" s="3" t="s">
        <v>186</v>
      </c>
      <c r="E259" s="3" t="s">
        <v>205</v>
      </c>
      <c r="F259" s="3" t="s">
        <v>206</v>
      </c>
      <c r="G259" s="42">
        <v>1.35</v>
      </c>
      <c r="H259" s="3" t="s">
        <v>525</v>
      </c>
      <c r="I259" s="3" t="s">
        <v>526</v>
      </c>
      <c r="J259" s="3" t="s">
        <v>479</v>
      </c>
      <c r="K259" s="3" t="s">
        <v>480</v>
      </c>
      <c r="L259" s="3" t="s">
        <v>527</v>
      </c>
    </row>
    <row r="260" spans="1:12" x14ac:dyDescent="0.3">
      <c r="A260" s="41">
        <v>44804</v>
      </c>
      <c r="B260" s="3" t="s">
        <v>339</v>
      </c>
      <c r="C260" s="3" t="s">
        <v>185</v>
      </c>
      <c r="D260" s="3" t="s">
        <v>186</v>
      </c>
      <c r="E260" s="3" t="s">
        <v>205</v>
      </c>
      <c r="F260" s="3" t="s">
        <v>206</v>
      </c>
      <c r="G260" s="42">
        <v>5.6</v>
      </c>
      <c r="H260" s="3" t="s">
        <v>525</v>
      </c>
      <c r="I260" s="3" t="s">
        <v>526</v>
      </c>
      <c r="J260" s="3" t="s">
        <v>479</v>
      </c>
      <c r="K260" s="3" t="s">
        <v>480</v>
      </c>
      <c r="L260" s="3" t="s">
        <v>527</v>
      </c>
    </row>
    <row r="261" spans="1:12" x14ac:dyDescent="0.3">
      <c r="A261" s="41">
        <v>44804</v>
      </c>
      <c r="B261" s="3" t="s">
        <v>399</v>
      </c>
      <c r="C261" s="3" t="s">
        <v>185</v>
      </c>
      <c r="D261" s="3" t="s">
        <v>186</v>
      </c>
      <c r="E261" s="3" t="s">
        <v>205</v>
      </c>
      <c r="F261" s="3" t="s">
        <v>206</v>
      </c>
      <c r="G261" s="42">
        <v>3785.087</v>
      </c>
      <c r="H261" s="3" t="s">
        <v>525</v>
      </c>
      <c r="I261" s="3" t="s">
        <v>526</v>
      </c>
      <c r="J261" s="3" t="s">
        <v>486</v>
      </c>
      <c r="K261" s="3" t="s">
        <v>83</v>
      </c>
      <c r="L261" s="3" t="s">
        <v>551</v>
      </c>
    </row>
    <row r="262" spans="1:12" x14ac:dyDescent="0.3">
      <c r="A262" s="41">
        <v>44804</v>
      </c>
      <c r="B262" s="3" t="s">
        <v>339</v>
      </c>
      <c r="C262" s="3" t="s">
        <v>185</v>
      </c>
      <c r="D262" s="3" t="s">
        <v>186</v>
      </c>
      <c r="E262" s="3" t="s">
        <v>383</v>
      </c>
      <c r="F262" s="3" t="s">
        <v>384</v>
      </c>
      <c r="G262" s="42">
        <v>2663.453</v>
      </c>
      <c r="H262" s="3" t="s">
        <v>525</v>
      </c>
      <c r="I262" s="3" t="s">
        <v>526</v>
      </c>
      <c r="J262" s="3" t="s">
        <v>479</v>
      </c>
      <c r="K262" s="3" t="s">
        <v>480</v>
      </c>
      <c r="L262" s="3" t="s">
        <v>527</v>
      </c>
    </row>
    <row r="263" spans="1:12" x14ac:dyDescent="0.3">
      <c r="A263" s="41">
        <v>44804</v>
      </c>
      <c r="B263" s="3" t="s">
        <v>399</v>
      </c>
      <c r="C263" s="3" t="s">
        <v>185</v>
      </c>
      <c r="D263" s="3" t="s">
        <v>186</v>
      </c>
      <c r="E263" s="3" t="s">
        <v>383</v>
      </c>
      <c r="F263" s="3" t="s">
        <v>384</v>
      </c>
      <c r="G263" s="42">
        <v>15.134</v>
      </c>
      <c r="H263" s="3" t="s">
        <v>525</v>
      </c>
      <c r="I263" s="3" t="s">
        <v>526</v>
      </c>
      <c r="J263" s="3" t="s">
        <v>486</v>
      </c>
      <c r="K263" s="3" t="s">
        <v>83</v>
      </c>
      <c r="L263" s="3" t="s">
        <v>551</v>
      </c>
    </row>
    <row r="264" spans="1:12" x14ac:dyDescent="0.3">
      <c r="A264" s="41">
        <v>44804</v>
      </c>
      <c r="B264" s="3" t="s">
        <v>64</v>
      </c>
      <c r="C264" s="3" t="s">
        <v>185</v>
      </c>
      <c r="D264" s="3" t="s">
        <v>186</v>
      </c>
      <c r="E264" s="3" t="s">
        <v>207</v>
      </c>
      <c r="F264" s="3" t="s">
        <v>208</v>
      </c>
      <c r="G264" s="42">
        <v>2.5230000000000001</v>
      </c>
      <c r="H264" s="3" t="s">
        <v>525</v>
      </c>
      <c r="I264" s="3" t="s">
        <v>526</v>
      </c>
      <c r="J264" s="3" t="s">
        <v>479</v>
      </c>
      <c r="K264" s="3" t="s">
        <v>480</v>
      </c>
      <c r="L264" s="3" t="s">
        <v>527</v>
      </c>
    </row>
    <row r="265" spans="1:12" x14ac:dyDescent="0.3">
      <c r="A265" s="41">
        <v>44804</v>
      </c>
      <c r="B265" s="3" t="s">
        <v>339</v>
      </c>
      <c r="C265" s="3" t="s">
        <v>185</v>
      </c>
      <c r="D265" s="3" t="s">
        <v>186</v>
      </c>
      <c r="E265" s="3" t="s">
        <v>207</v>
      </c>
      <c r="F265" s="3" t="s">
        <v>208</v>
      </c>
      <c r="G265" s="42">
        <v>0.19800000000000001</v>
      </c>
      <c r="H265" s="3" t="s">
        <v>525</v>
      </c>
      <c r="I265" s="3" t="s">
        <v>526</v>
      </c>
      <c r="J265" s="3" t="s">
        <v>479</v>
      </c>
      <c r="K265" s="3" t="s">
        <v>480</v>
      </c>
      <c r="L265" s="3" t="s">
        <v>527</v>
      </c>
    </row>
    <row r="266" spans="1:12" x14ac:dyDescent="0.3">
      <c r="A266" s="41">
        <v>44804</v>
      </c>
      <c r="B266" s="3" t="s">
        <v>64</v>
      </c>
      <c r="C266" s="3" t="s">
        <v>185</v>
      </c>
      <c r="D266" s="3" t="s">
        <v>186</v>
      </c>
      <c r="E266" s="3" t="s">
        <v>209</v>
      </c>
      <c r="F266" s="3" t="s">
        <v>210</v>
      </c>
      <c r="G266" s="42">
        <v>378.06900000000002</v>
      </c>
      <c r="H266" s="3" t="s">
        <v>525</v>
      </c>
      <c r="I266" s="3" t="s">
        <v>526</v>
      </c>
      <c r="J266" s="3" t="s">
        <v>479</v>
      </c>
      <c r="K266" s="3" t="s">
        <v>480</v>
      </c>
      <c r="L266" s="3" t="s">
        <v>527</v>
      </c>
    </row>
    <row r="267" spans="1:12" x14ac:dyDescent="0.3">
      <c r="A267" s="41">
        <v>44804</v>
      </c>
      <c r="B267" s="3" t="s">
        <v>339</v>
      </c>
      <c r="C267" s="3" t="s">
        <v>185</v>
      </c>
      <c r="D267" s="3" t="s">
        <v>186</v>
      </c>
      <c r="E267" s="3" t="s">
        <v>209</v>
      </c>
      <c r="F267" s="3" t="s">
        <v>210</v>
      </c>
      <c r="G267" s="42">
        <v>7.29</v>
      </c>
      <c r="H267" s="3" t="s">
        <v>525</v>
      </c>
      <c r="I267" s="3" t="s">
        <v>526</v>
      </c>
      <c r="J267" s="3" t="s">
        <v>479</v>
      </c>
      <c r="K267" s="3" t="s">
        <v>480</v>
      </c>
      <c r="L267" s="3" t="s">
        <v>527</v>
      </c>
    </row>
    <row r="268" spans="1:12" x14ac:dyDescent="0.3">
      <c r="A268" s="41">
        <v>44804</v>
      </c>
      <c r="B268" s="3" t="s">
        <v>399</v>
      </c>
      <c r="C268" s="3" t="s">
        <v>185</v>
      </c>
      <c r="D268" s="3" t="s">
        <v>186</v>
      </c>
      <c r="E268" s="3" t="s">
        <v>209</v>
      </c>
      <c r="F268" s="3" t="s">
        <v>210</v>
      </c>
      <c r="G268" s="42">
        <v>694.87300000000005</v>
      </c>
      <c r="H268" s="3" t="s">
        <v>525</v>
      </c>
      <c r="I268" s="3" t="s">
        <v>526</v>
      </c>
      <c r="J268" s="3" t="s">
        <v>486</v>
      </c>
      <c r="K268" s="3" t="s">
        <v>83</v>
      </c>
      <c r="L268" s="3" t="s">
        <v>551</v>
      </c>
    </row>
    <row r="269" spans="1:12" x14ac:dyDescent="0.3">
      <c r="A269" s="41">
        <v>44804</v>
      </c>
      <c r="B269" s="3" t="s">
        <v>443</v>
      </c>
      <c r="C269" s="3" t="s">
        <v>185</v>
      </c>
      <c r="D269" s="3" t="s">
        <v>186</v>
      </c>
      <c r="E269" s="3" t="s">
        <v>209</v>
      </c>
      <c r="F269" s="3" t="s">
        <v>210</v>
      </c>
      <c r="G269" s="42">
        <v>54</v>
      </c>
      <c r="H269" s="3" t="s">
        <v>525</v>
      </c>
      <c r="I269" s="3" t="s">
        <v>526</v>
      </c>
      <c r="J269" s="3" t="s">
        <v>482</v>
      </c>
      <c r="K269" s="3" t="s">
        <v>483</v>
      </c>
      <c r="L269" s="3" t="s">
        <v>553</v>
      </c>
    </row>
    <row r="270" spans="1:12" x14ac:dyDescent="0.3">
      <c r="A270" s="41">
        <v>44804</v>
      </c>
      <c r="B270" s="3" t="s">
        <v>399</v>
      </c>
      <c r="C270" s="3" t="s">
        <v>185</v>
      </c>
      <c r="D270" s="3" t="s">
        <v>186</v>
      </c>
      <c r="E270" s="3" t="s">
        <v>404</v>
      </c>
      <c r="F270" s="3" t="s">
        <v>405</v>
      </c>
      <c r="G270" s="42">
        <v>1854.7159999999999</v>
      </c>
      <c r="H270" s="3" t="s">
        <v>525</v>
      </c>
      <c r="I270" s="3" t="s">
        <v>526</v>
      </c>
      <c r="J270" s="3" t="s">
        <v>486</v>
      </c>
      <c r="K270" s="3" t="s">
        <v>83</v>
      </c>
      <c r="L270" s="3" t="s">
        <v>551</v>
      </c>
    </row>
    <row r="271" spans="1:12" x14ac:dyDescent="0.3">
      <c r="A271" s="41">
        <v>44804</v>
      </c>
      <c r="B271" s="3" t="s">
        <v>427</v>
      </c>
      <c r="C271" s="3" t="s">
        <v>213</v>
      </c>
      <c r="D271" s="3" t="s">
        <v>214</v>
      </c>
      <c r="E271" s="3" t="s">
        <v>215</v>
      </c>
      <c r="F271" s="3" t="s">
        <v>216</v>
      </c>
      <c r="G271" s="42">
        <v>2538.31</v>
      </c>
      <c r="H271" s="3" t="s">
        <v>517</v>
      </c>
      <c r="I271" s="3" t="s">
        <v>518</v>
      </c>
      <c r="J271" s="3" t="s">
        <v>476</v>
      </c>
      <c r="K271" s="3" t="s">
        <v>477</v>
      </c>
      <c r="L271" s="3" t="s">
        <v>528</v>
      </c>
    </row>
    <row r="272" spans="1:12" x14ac:dyDescent="0.3">
      <c r="A272" s="41">
        <v>44804</v>
      </c>
      <c r="B272" s="3" t="s">
        <v>429</v>
      </c>
      <c r="C272" s="3" t="s">
        <v>213</v>
      </c>
      <c r="D272" s="3" t="s">
        <v>214</v>
      </c>
      <c r="E272" s="3" t="s">
        <v>215</v>
      </c>
      <c r="F272" s="3" t="s">
        <v>216</v>
      </c>
      <c r="G272" s="42">
        <v>11375.61</v>
      </c>
      <c r="H272" s="3" t="s">
        <v>517</v>
      </c>
      <c r="I272" s="3" t="s">
        <v>518</v>
      </c>
      <c r="J272" s="3" t="s">
        <v>476</v>
      </c>
      <c r="K272" s="3" t="s">
        <v>477</v>
      </c>
      <c r="L272" s="3" t="s">
        <v>528</v>
      </c>
    </row>
    <row r="273" spans="1:12" x14ac:dyDescent="0.3">
      <c r="A273" s="41">
        <v>44804</v>
      </c>
      <c r="B273" s="3" t="s">
        <v>431</v>
      </c>
      <c r="C273" s="3" t="s">
        <v>213</v>
      </c>
      <c r="D273" s="3" t="s">
        <v>214</v>
      </c>
      <c r="E273" s="3" t="s">
        <v>215</v>
      </c>
      <c r="F273" s="3" t="s">
        <v>216</v>
      </c>
      <c r="G273" s="42">
        <v>328.041</v>
      </c>
      <c r="H273" s="3" t="s">
        <v>517</v>
      </c>
      <c r="I273" s="3" t="s">
        <v>518</v>
      </c>
      <c r="J273" s="3" t="s">
        <v>476</v>
      </c>
      <c r="K273" s="3" t="s">
        <v>477</v>
      </c>
      <c r="L273" s="3" t="s">
        <v>528</v>
      </c>
    </row>
    <row r="274" spans="1:12" x14ac:dyDescent="0.3">
      <c r="A274" s="41">
        <v>44804</v>
      </c>
      <c r="B274" s="3" t="s">
        <v>64</v>
      </c>
      <c r="C274" s="3" t="s">
        <v>213</v>
      </c>
      <c r="D274" s="3" t="s">
        <v>214</v>
      </c>
      <c r="E274" s="3" t="s">
        <v>215</v>
      </c>
      <c r="F274" s="3" t="s">
        <v>216</v>
      </c>
      <c r="G274" s="42">
        <v>272.83999999999997</v>
      </c>
      <c r="H274" s="3" t="s">
        <v>517</v>
      </c>
      <c r="I274" s="3" t="s">
        <v>518</v>
      </c>
      <c r="J274" s="3" t="s">
        <v>479</v>
      </c>
      <c r="K274" s="3" t="s">
        <v>480</v>
      </c>
      <c r="L274" s="3" t="s">
        <v>519</v>
      </c>
    </row>
    <row r="275" spans="1:12" x14ac:dyDescent="0.3">
      <c r="A275" s="41">
        <v>44804</v>
      </c>
      <c r="B275" s="3" t="s">
        <v>339</v>
      </c>
      <c r="C275" s="3" t="s">
        <v>213</v>
      </c>
      <c r="D275" s="3" t="s">
        <v>214</v>
      </c>
      <c r="E275" s="3" t="s">
        <v>215</v>
      </c>
      <c r="F275" s="3" t="s">
        <v>216</v>
      </c>
      <c r="G275" s="42">
        <v>-6187.174</v>
      </c>
      <c r="H275" s="3" t="s">
        <v>517</v>
      </c>
      <c r="I275" s="3" t="s">
        <v>518</v>
      </c>
      <c r="J275" s="3" t="s">
        <v>479</v>
      </c>
      <c r="K275" s="3" t="s">
        <v>480</v>
      </c>
      <c r="L275" s="3" t="s">
        <v>519</v>
      </c>
    </row>
    <row r="276" spans="1:12" x14ac:dyDescent="0.3">
      <c r="A276" s="41">
        <v>44804</v>
      </c>
      <c r="B276" s="3" t="s">
        <v>396</v>
      </c>
      <c r="C276" s="3" t="s">
        <v>213</v>
      </c>
      <c r="D276" s="3" t="s">
        <v>214</v>
      </c>
      <c r="E276" s="3" t="s">
        <v>215</v>
      </c>
      <c r="F276" s="3" t="s">
        <v>216</v>
      </c>
      <c r="G276" s="42">
        <v>6.49</v>
      </c>
      <c r="H276" s="3" t="s">
        <v>517</v>
      </c>
      <c r="I276" s="3" t="s">
        <v>518</v>
      </c>
      <c r="J276" s="3" t="s">
        <v>486</v>
      </c>
      <c r="K276" s="3" t="s">
        <v>83</v>
      </c>
      <c r="L276" s="3" t="s">
        <v>529</v>
      </c>
    </row>
    <row r="277" spans="1:12" x14ac:dyDescent="0.3">
      <c r="A277" s="41">
        <v>44804</v>
      </c>
      <c r="B277" s="3" t="s">
        <v>399</v>
      </c>
      <c r="C277" s="3" t="s">
        <v>213</v>
      </c>
      <c r="D277" s="3" t="s">
        <v>214</v>
      </c>
      <c r="E277" s="3" t="s">
        <v>215</v>
      </c>
      <c r="F277" s="3" t="s">
        <v>216</v>
      </c>
      <c r="G277" s="42">
        <v>803.46199999999999</v>
      </c>
      <c r="H277" s="3" t="s">
        <v>517</v>
      </c>
      <c r="I277" s="3" t="s">
        <v>518</v>
      </c>
      <c r="J277" s="3" t="s">
        <v>486</v>
      </c>
      <c r="K277" s="3" t="s">
        <v>83</v>
      </c>
      <c r="L277" s="3" t="s">
        <v>529</v>
      </c>
    </row>
    <row r="278" spans="1:12" x14ac:dyDescent="0.3">
      <c r="A278" s="41">
        <v>44804</v>
      </c>
      <c r="B278" s="3" t="s">
        <v>435</v>
      </c>
      <c r="C278" s="3" t="s">
        <v>213</v>
      </c>
      <c r="D278" s="3" t="s">
        <v>214</v>
      </c>
      <c r="E278" s="3" t="s">
        <v>215</v>
      </c>
      <c r="F278" s="3" t="s">
        <v>216</v>
      </c>
      <c r="G278" s="42">
        <v>-19.853999999999999</v>
      </c>
      <c r="H278" s="3" t="s">
        <v>517</v>
      </c>
      <c r="I278" s="3" t="s">
        <v>518</v>
      </c>
      <c r="J278" s="3" t="s">
        <v>479</v>
      </c>
      <c r="K278" s="3" t="s">
        <v>480</v>
      </c>
      <c r="L278" s="3" t="s">
        <v>519</v>
      </c>
    </row>
    <row r="279" spans="1:12" x14ac:dyDescent="0.3">
      <c r="A279" s="41">
        <v>44804</v>
      </c>
      <c r="B279" s="3" t="s">
        <v>443</v>
      </c>
      <c r="C279" s="3" t="s">
        <v>213</v>
      </c>
      <c r="D279" s="3" t="s">
        <v>214</v>
      </c>
      <c r="E279" s="3" t="s">
        <v>215</v>
      </c>
      <c r="F279" s="3" t="s">
        <v>216</v>
      </c>
      <c r="G279" s="42">
        <v>447.67500000000001</v>
      </c>
      <c r="H279" s="3" t="s">
        <v>517</v>
      </c>
      <c r="I279" s="3" t="s">
        <v>518</v>
      </c>
      <c r="J279" s="3" t="s">
        <v>482</v>
      </c>
      <c r="K279" s="3" t="s">
        <v>483</v>
      </c>
      <c r="L279" s="3" t="s">
        <v>532</v>
      </c>
    </row>
    <row r="280" spans="1:12" x14ac:dyDescent="0.3">
      <c r="A280" s="41">
        <v>44804</v>
      </c>
      <c r="B280" s="3" t="s">
        <v>453</v>
      </c>
      <c r="C280" s="3" t="s">
        <v>213</v>
      </c>
      <c r="D280" s="3" t="s">
        <v>214</v>
      </c>
      <c r="E280" s="3" t="s">
        <v>215</v>
      </c>
      <c r="F280" s="3" t="s">
        <v>216</v>
      </c>
      <c r="G280" s="42">
        <v>263.33800000000002</v>
      </c>
      <c r="H280" s="3" t="s">
        <v>517</v>
      </c>
      <c r="I280" s="3" t="s">
        <v>518</v>
      </c>
      <c r="J280" s="3" t="s">
        <v>479</v>
      </c>
      <c r="K280" s="3" t="s">
        <v>480</v>
      </c>
      <c r="L280" s="3" t="s">
        <v>519</v>
      </c>
    </row>
    <row r="281" spans="1:12" x14ac:dyDescent="0.3">
      <c r="A281" s="41">
        <v>44804</v>
      </c>
      <c r="B281" s="3" t="s">
        <v>415</v>
      </c>
      <c r="C281" s="3" t="s">
        <v>213</v>
      </c>
      <c r="D281" s="3" t="s">
        <v>214</v>
      </c>
      <c r="E281" s="3" t="s">
        <v>215</v>
      </c>
      <c r="F281" s="3" t="s">
        <v>216</v>
      </c>
      <c r="G281" s="42">
        <v>372.51600000000002</v>
      </c>
      <c r="H281" s="3" t="s">
        <v>517</v>
      </c>
      <c r="I281" s="3" t="s">
        <v>518</v>
      </c>
      <c r="J281" s="3" t="s">
        <v>476</v>
      </c>
      <c r="K281" s="3" t="s">
        <v>477</v>
      </c>
      <c r="L281" s="3" t="s">
        <v>528</v>
      </c>
    </row>
    <row r="282" spans="1:12" x14ac:dyDescent="0.3">
      <c r="A282" s="41">
        <v>44804</v>
      </c>
      <c r="B282" s="3" t="s">
        <v>423</v>
      </c>
      <c r="C282" s="3" t="s">
        <v>213</v>
      </c>
      <c r="D282" s="3" t="s">
        <v>214</v>
      </c>
      <c r="E282" s="3" t="s">
        <v>215</v>
      </c>
      <c r="F282" s="3" t="s">
        <v>216</v>
      </c>
      <c r="G282" s="42">
        <v>291.33699999999999</v>
      </c>
      <c r="H282" s="3" t="s">
        <v>517</v>
      </c>
      <c r="I282" s="3" t="s">
        <v>518</v>
      </c>
      <c r="J282" s="3" t="s">
        <v>476</v>
      </c>
      <c r="K282" s="3" t="s">
        <v>477</v>
      </c>
      <c r="L282" s="3" t="s">
        <v>528</v>
      </c>
    </row>
    <row r="283" spans="1:12" x14ac:dyDescent="0.3">
      <c r="A283" s="41">
        <v>44804</v>
      </c>
      <c r="B283" s="3" t="s">
        <v>425</v>
      </c>
      <c r="C283" s="3" t="s">
        <v>213</v>
      </c>
      <c r="D283" s="3" t="s">
        <v>214</v>
      </c>
      <c r="E283" s="3" t="s">
        <v>215</v>
      </c>
      <c r="F283" s="3" t="s">
        <v>216</v>
      </c>
      <c r="G283" s="42">
        <v>960.80700000000002</v>
      </c>
      <c r="H283" s="3" t="s">
        <v>517</v>
      </c>
      <c r="I283" s="3" t="s">
        <v>518</v>
      </c>
      <c r="J283" s="3" t="s">
        <v>476</v>
      </c>
      <c r="K283" s="3" t="s">
        <v>477</v>
      </c>
      <c r="L283" s="3" t="s">
        <v>528</v>
      </c>
    </row>
    <row r="284" spans="1:12" x14ac:dyDescent="0.3">
      <c r="A284" s="41">
        <v>44804</v>
      </c>
      <c r="B284" s="3" t="s">
        <v>427</v>
      </c>
      <c r="C284" s="3" t="s">
        <v>217</v>
      </c>
      <c r="D284" s="3" t="s">
        <v>218</v>
      </c>
      <c r="E284" s="3" t="s">
        <v>219</v>
      </c>
      <c r="F284" s="3" t="s">
        <v>220</v>
      </c>
      <c r="G284" s="42">
        <v>1298.17</v>
      </c>
      <c r="H284" s="3" t="s">
        <v>554</v>
      </c>
      <c r="I284" s="3" t="s">
        <v>148</v>
      </c>
      <c r="J284" s="3" t="s">
        <v>476</v>
      </c>
      <c r="K284" s="3" t="s">
        <v>477</v>
      </c>
      <c r="L284" s="3" t="s">
        <v>555</v>
      </c>
    </row>
    <row r="285" spans="1:12" x14ac:dyDescent="0.3">
      <c r="A285" s="41">
        <v>44804</v>
      </c>
      <c r="B285" s="3" t="s">
        <v>429</v>
      </c>
      <c r="C285" s="3" t="s">
        <v>217</v>
      </c>
      <c r="D285" s="3" t="s">
        <v>218</v>
      </c>
      <c r="E285" s="3" t="s">
        <v>219</v>
      </c>
      <c r="F285" s="3" t="s">
        <v>220</v>
      </c>
      <c r="G285" s="42">
        <v>49630.35</v>
      </c>
      <c r="H285" s="3" t="s">
        <v>554</v>
      </c>
      <c r="I285" s="3" t="s">
        <v>148</v>
      </c>
      <c r="J285" s="3" t="s">
        <v>476</v>
      </c>
      <c r="K285" s="3" t="s">
        <v>477</v>
      </c>
      <c r="L285" s="3" t="s">
        <v>555</v>
      </c>
    </row>
    <row r="286" spans="1:12" x14ac:dyDescent="0.3">
      <c r="A286" s="41">
        <v>44804</v>
      </c>
      <c r="B286" s="3" t="s">
        <v>431</v>
      </c>
      <c r="C286" s="3" t="s">
        <v>217</v>
      </c>
      <c r="D286" s="3" t="s">
        <v>218</v>
      </c>
      <c r="E286" s="3" t="s">
        <v>219</v>
      </c>
      <c r="F286" s="3" t="s">
        <v>220</v>
      </c>
      <c r="G286" s="42">
        <v>6032.72</v>
      </c>
      <c r="H286" s="3" t="s">
        <v>554</v>
      </c>
      <c r="I286" s="3" t="s">
        <v>148</v>
      </c>
      <c r="J286" s="3" t="s">
        <v>476</v>
      </c>
      <c r="K286" s="3" t="s">
        <v>477</v>
      </c>
      <c r="L286" s="3" t="s">
        <v>555</v>
      </c>
    </row>
    <row r="287" spans="1:12" x14ac:dyDescent="0.3">
      <c r="A287" s="41">
        <v>44804</v>
      </c>
      <c r="B287" s="3" t="s">
        <v>64</v>
      </c>
      <c r="C287" s="3" t="s">
        <v>217</v>
      </c>
      <c r="D287" s="3" t="s">
        <v>218</v>
      </c>
      <c r="E287" s="3" t="s">
        <v>219</v>
      </c>
      <c r="F287" s="3" t="s">
        <v>220</v>
      </c>
      <c r="G287" s="42">
        <v>1135.3530000000001</v>
      </c>
      <c r="H287" s="3" t="s">
        <v>554</v>
      </c>
      <c r="I287" s="3" t="s">
        <v>148</v>
      </c>
      <c r="J287" s="3" t="s">
        <v>479</v>
      </c>
      <c r="K287" s="3" t="s">
        <v>480</v>
      </c>
      <c r="L287" s="3" t="s">
        <v>556</v>
      </c>
    </row>
    <row r="288" spans="1:12" x14ac:dyDescent="0.3">
      <c r="A288" s="41">
        <v>44804</v>
      </c>
      <c r="B288" s="3" t="s">
        <v>339</v>
      </c>
      <c r="C288" s="3" t="s">
        <v>217</v>
      </c>
      <c r="D288" s="3" t="s">
        <v>218</v>
      </c>
      <c r="E288" s="3" t="s">
        <v>219</v>
      </c>
      <c r="F288" s="3" t="s">
        <v>220</v>
      </c>
      <c r="G288" s="42">
        <v>444.26100000000002</v>
      </c>
      <c r="H288" s="3" t="s">
        <v>554</v>
      </c>
      <c r="I288" s="3" t="s">
        <v>148</v>
      </c>
      <c r="J288" s="3" t="s">
        <v>479</v>
      </c>
      <c r="K288" s="3" t="s">
        <v>480</v>
      </c>
      <c r="L288" s="3" t="s">
        <v>556</v>
      </c>
    </row>
    <row r="289" spans="1:12" x14ac:dyDescent="0.3">
      <c r="A289" s="41">
        <v>44804</v>
      </c>
      <c r="B289" s="3" t="s">
        <v>396</v>
      </c>
      <c r="C289" s="3" t="s">
        <v>217</v>
      </c>
      <c r="D289" s="3" t="s">
        <v>218</v>
      </c>
      <c r="E289" s="3" t="s">
        <v>219</v>
      </c>
      <c r="F289" s="3" t="s">
        <v>220</v>
      </c>
      <c r="G289" s="42">
        <v>4.6619999999999999</v>
      </c>
      <c r="H289" s="3" t="s">
        <v>554</v>
      </c>
      <c r="I289" s="3" t="s">
        <v>148</v>
      </c>
      <c r="J289" s="3" t="s">
        <v>486</v>
      </c>
      <c r="K289" s="3" t="s">
        <v>83</v>
      </c>
      <c r="L289" s="3" t="s">
        <v>557</v>
      </c>
    </row>
    <row r="290" spans="1:12" x14ac:dyDescent="0.3">
      <c r="A290" s="41">
        <v>44804</v>
      </c>
      <c r="B290" s="3" t="s">
        <v>399</v>
      </c>
      <c r="C290" s="3" t="s">
        <v>217</v>
      </c>
      <c r="D290" s="3" t="s">
        <v>218</v>
      </c>
      <c r="E290" s="3" t="s">
        <v>219</v>
      </c>
      <c r="F290" s="3" t="s">
        <v>220</v>
      </c>
      <c r="G290" s="42">
        <v>3416.5520000000001</v>
      </c>
      <c r="H290" s="3" t="s">
        <v>554</v>
      </c>
      <c r="I290" s="3" t="s">
        <v>148</v>
      </c>
      <c r="J290" s="3" t="s">
        <v>486</v>
      </c>
      <c r="K290" s="3" t="s">
        <v>83</v>
      </c>
      <c r="L290" s="3" t="s">
        <v>557</v>
      </c>
    </row>
    <row r="291" spans="1:12" x14ac:dyDescent="0.3">
      <c r="A291" s="41">
        <v>44804</v>
      </c>
      <c r="B291" s="3" t="s">
        <v>443</v>
      </c>
      <c r="C291" s="3" t="s">
        <v>217</v>
      </c>
      <c r="D291" s="3" t="s">
        <v>218</v>
      </c>
      <c r="E291" s="3" t="s">
        <v>219</v>
      </c>
      <c r="F291" s="3" t="s">
        <v>220</v>
      </c>
      <c r="G291" s="42">
        <v>3109.6</v>
      </c>
      <c r="H291" s="3" t="s">
        <v>554</v>
      </c>
      <c r="I291" s="3" t="s">
        <v>148</v>
      </c>
      <c r="J291" s="3" t="s">
        <v>482</v>
      </c>
      <c r="K291" s="3" t="s">
        <v>483</v>
      </c>
      <c r="L291" s="3" t="s">
        <v>558</v>
      </c>
    </row>
    <row r="292" spans="1:12" x14ac:dyDescent="0.3">
      <c r="A292" s="41">
        <v>44804</v>
      </c>
      <c r="B292" s="3" t="s">
        <v>421</v>
      </c>
      <c r="C292" s="3" t="s">
        <v>217</v>
      </c>
      <c r="D292" s="3" t="s">
        <v>218</v>
      </c>
      <c r="E292" s="3" t="s">
        <v>219</v>
      </c>
      <c r="F292" s="3" t="s">
        <v>220</v>
      </c>
      <c r="G292" s="42">
        <v>1503.375</v>
      </c>
      <c r="H292" s="3" t="s">
        <v>554</v>
      </c>
      <c r="I292" s="3" t="s">
        <v>148</v>
      </c>
      <c r="J292" s="3" t="s">
        <v>476</v>
      </c>
      <c r="K292" s="3" t="s">
        <v>477</v>
      </c>
      <c r="L292" s="3" t="s">
        <v>555</v>
      </c>
    </row>
    <row r="293" spans="1:12" x14ac:dyDescent="0.3">
      <c r="A293" s="41">
        <v>44804</v>
      </c>
      <c r="B293" s="3" t="s">
        <v>425</v>
      </c>
      <c r="C293" s="3" t="s">
        <v>217</v>
      </c>
      <c r="D293" s="3" t="s">
        <v>218</v>
      </c>
      <c r="E293" s="3" t="s">
        <v>219</v>
      </c>
      <c r="F293" s="3" t="s">
        <v>220</v>
      </c>
      <c r="G293" s="42">
        <v>3589.5949999999998</v>
      </c>
      <c r="H293" s="3" t="s">
        <v>554</v>
      </c>
      <c r="I293" s="3" t="s">
        <v>148</v>
      </c>
      <c r="J293" s="3" t="s">
        <v>476</v>
      </c>
      <c r="K293" s="3" t="s">
        <v>477</v>
      </c>
      <c r="L293" s="3" t="s">
        <v>555</v>
      </c>
    </row>
    <row r="294" spans="1:12" x14ac:dyDescent="0.3">
      <c r="A294" s="41">
        <v>44804</v>
      </c>
      <c r="B294" s="3" t="s">
        <v>427</v>
      </c>
      <c r="C294" s="3" t="s">
        <v>221</v>
      </c>
      <c r="D294" s="3" t="s">
        <v>222</v>
      </c>
      <c r="E294" s="3" t="s">
        <v>223</v>
      </c>
      <c r="F294" s="3" t="s">
        <v>224</v>
      </c>
      <c r="G294" s="42">
        <v>13734.24</v>
      </c>
      <c r="H294" s="3" t="s">
        <v>13</v>
      </c>
      <c r="I294" s="3" t="s">
        <v>164</v>
      </c>
      <c r="J294" s="3" t="s">
        <v>476</v>
      </c>
      <c r="K294" s="3" t="s">
        <v>477</v>
      </c>
      <c r="L294" s="3" t="s">
        <v>507</v>
      </c>
    </row>
    <row r="295" spans="1:12" x14ac:dyDescent="0.3">
      <c r="A295" s="41">
        <v>44804</v>
      </c>
      <c r="B295" s="3" t="s">
        <v>429</v>
      </c>
      <c r="C295" s="3" t="s">
        <v>221</v>
      </c>
      <c r="D295" s="3" t="s">
        <v>222</v>
      </c>
      <c r="E295" s="3" t="s">
        <v>223</v>
      </c>
      <c r="F295" s="3" t="s">
        <v>224</v>
      </c>
      <c r="G295" s="42">
        <v>49146.775000000001</v>
      </c>
      <c r="H295" s="3" t="s">
        <v>13</v>
      </c>
      <c r="I295" s="3" t="s">
        <v>164</v>
      </c>
      <c r="J295" s="3" t="s">
        <v>476</v>
      </c>
      <c r="K295" s="3" t="s">
        <v>477</v>
      </c>
      <c r="L295" s="3" t="s">
        <v>507</v>
      </c>
    </row>
    <row r="296" spans="1:12" x14ac:dyDescent="0.3">
      <c r="A296" s="41">
        <v>44804</v>
      </c>
      <c r="B296" s="3" t="s">
        <v>431</v>
      </c>
      <c r="C296" s="3" t="s">
        <v>221</v>
      </c>
      <c r="D296" s="3" t="s">
        <v>222</v>
      </c>
      <c r="E296" s="3" t="s">
        <v>223</v>
      </c>
      <c r="F296" s="3" t="s">
        <v>224</v>
      </c>
      <c r="G296" s="42">
        <v>1694.31</v>
      </c>
      <c r="H296" s="3" t="s">
        <v>13</v>
      </c>
      <c r="I296" s="3" t="s">
        <v>164</v>
      </c>
      <c r="J296" s="3" t="s">
        <v>476</v>
      </c>
      <c r="K296" s="3" t="s">
        <v>477</v>
      </c>
      <c r="L296" s="3" t="s">
        <v>507</v>
      </c>
    </row>
    <row r="297" spans="1:12" x14ac:dyDescent="0.3">
      <c r="A297" s="41">
        <v>44804</v>
      </c>
      <c r="B297" s="3" t="s">
        <v>64</v>
      </c>
      <c r="C297" s="3" t="s">
        <v>221</v>
      </c>
      <c r="D297" s="3" t="s">
        <v>222</v>
      </c>
      <c r="E297" s="3" t="s">
        <v>223</v>
      </c>
      <c r="F297" s="3" t="s">
        <v>224</v>
      </c>
      <c r="G297" s="42">
        <v>15625.005999999999</v>
      </c>
      <c r="H297" s="3" t="s">
        <v>13</v>
      </c>
      <c r="I297" s="3" t="s">
        <v>164</v>
      </c>
      <c r="J297" s="3" t="s">
        <v>479</v>
      </c>
      <c r="K297" s="3" t="s">
        <v>480</v>
      </c>
      <c r="L297" s="3" t="s">
        <v>508</v>
      </c>
    </row>
    <row r="298" spans="1:12" x14ac:dyDescent="0.3">
      <c r="A298" s="41">
        <v>44804</v>
      </c>
      <c r="B298" s="3" t="s">
        <v>337</v>
      </c>
      <c r="C298" s="3" t="s">
        <v>221</v>
      </c>
      <c r="D298" s="3" t="s">
        <v>222</v>
      </c>
      <c r="E298" s="3" t="s">
        <v>223</v>
      </c>
      <c r="F298" s="3" t="s">
        <v>224</v>
      </c>
      <c r="G298" s="42">
        <v>30496.436000000002</v>
      </c>
      <c r="H298" s="3" t="s">
        <v>13</v>
      </c>
      <c r="I298" s="3" t="s">
        <v>164</v>
      </c>
      <c r="J298" s="3" t="s">
        <v>479</v>
      </c>
      <c r="K298" s="3" t="s">
        <v>480</v>
      </c>
      <c r="L298" s="3" t="s">
        <v>508</v>
      </c>
    </row>
    <row r="299" spans="1:12" x14ac:dyDescent="0.3">
      <c r="A299" s="41">
        <v>44804</v>
      </c>
      <c r="B299" s="3" t="s">
        <v>339</v>
      </c>
      <c r="C299" s="3" t="s">
        <v>221</v>
      </c>
      <c r="D299" s="3" t="s">
        <v>222</v>
      </c>
      <c r="E299" s="3" t="s">
        <v>223</v>
      </c>
      <c r="F299" s="3" t="s">
        <v>224</v>
      </c>
      <c r="G299" s="42">
        <v>76089.267999999996</v>
      </c>
      <c r="H299" s="3" t="s">
        <v>13</v>
      </c>
      <c r="I299" s="3" t="s">
        <v>164</v>
      </c>
      <c r="J299" s="3" t="s">
        <v>479</v>
      </c>
      <c r="K299" s="3" t="s">
        <v>480</v>
      </c>
      <c r="L299" s="3" t="s">
        <v>508</v>
      </c>
    </row>
    <row r="300" spans="1:12" x14ac:dyDescent="0.3">
      <c r="A300" s="41">
        <v>44804</v>
      </c>
      <c r="B300" s="3" t="s">
        <v>392</v>
      </c>
      <c r="C300" s="3" t="s">
        <v>221</v>
      </c>
      <c r="D300" s="3" t="s">
        <v>222</v>
      </c>
      <c r="E300" s="3" t="s">
        <v>223</v>
      </c>
      <c r="F300" s="3" t="s">
        <v>224</v>
      </c>
      <c r="G300" s="42">
        <v>261.26299999999998</v>
      </c>
      <c r="H300" s="3" t="s">
        <v>13</v>
      </c>
      <c r="I300" s="3" t="s">
        <v>164</v>
      </c>
      <c r="J300" s="3" t="s">
        <v>479</v>
      </c>
      <c r="K300" s="3" t="s">
        <v>480</v>
      </c>
      <c r="L300" s="3" t="s">
        <v>508</v>
      </c>
    </row>
    <row r="301" spans="1:12" x14ac:dyDescent="0.3">
      <c r="A301" s="41">
        <v>44804</v>
      </c>
      <c r="B301" s="3" t="s">
        <v>399</v>
      </c>
      <c r="C301" s="3" t="s">
        <v>221</v>
      </c>
      <c r="D301" s="3" t="s">
        <v>222</v>
      </c>
      <c r="E301" s="3" t="s">
        <v>223</v>
      </c>
      <c r="F301" s="3" t="s">
        <v>224</v>
      </c>
      <c r="G301" s="42">
        <v>40592.167999999998</v>
      </c>
      <c r="H301" s="3" t="s">
        <v>13</v>
      </c>
      <c r="I301" s="3" t="s">
        <v>164</v>
      </c>
      <c r="J301" s="3" t="s">
        <v>486</v>
      </c>
      <c r="K301" s="3" t="s">
        <v>83</v>
      </c>
      <c r="L301" s="3" t="s">
        <v>509</v>
      </c>
    </row>
    <row r="302" spans="1:12" x14ac:dyDescent="0.3">
      <c r="A302" s="41">
        <v>44804</v>
      </c>
      <c r="B302" s="3" t="s">
        <v>435</v>
      </c>
      <c r="C302" s="3" t="s">
        <v>221</v>
      </c>
      <c r="D302" s="3" t="s">
        <v>222</v>
      </c>
      <c r="E302" s="3" t="s">
        <v>223</v>
      </c>
      <c r="F302" s="3" t="s">
        <v>224</v>
      </c>
      <c r="G302" s="42">
        <v>7.4009999999999998</v>
      </c>
      <c r="H302" s="3" t="s">
        <v>13</v>
      </c>
      <c r="I302" s="3" t="s">
        <v>164</v>
      </c>
      <c r="J302" s="3" t="s">
        <v>479</v>
      </c>
      <c r="K302" s="3" t="s">
        <v>480</v>
      </c>
      <c r="L302" s="3" t="s">
        <v>508</v>
      </c>
    </row>
    <row r="303" spans="1:12" x14ac:dyDescent="0.3">
      <c r="A303" s="41">
        <v>44804</v>
      </c>
      <c r="B303" s="3" t="s">
        <v>439</v>
      </c>
      <c r="C303" s="3" t="s">
        <v>221</v>
      </c>
      <c r="D303" s="3" t="s">
        <v>222</v>
      </c>
      <c r="E303" s="3" t="s">
        <v>223</v>
      </c>
      <c r="F303" s="3" t="s">
        <v>224</v>
      </c>
      <c r="G303" s="42">
        <v>64</v>
      </c>
      <c r="H303" s="3" t="s">
        <v>13</v>
      </c>
      <c r="I303" s="3" t="s">
        <v>164</v>
      </c>
      <c r="J303" s="3" t="s">
        <v>482</v>
      </c>
      <c r="K303" s="3" t="s">
        <v>483</v>
      </c>
      <c r="L303" s="3" t="s">
        <v>510</v>
      </c>
    </row>
    <row r="304" spans="1:12" x14ac:dyDescent="0.3">
      <c r="A304" s="41">
        <v>44804</v>
      </c>
      <c r="B304" s="3" t="s">
        <v>443</v>
      </c>
      <c r="C304" s="3" t="s">
        <v>221</v>
      </c>
      <c r="D304" s="3" t="s">
        <v>222</v>
      </c>
      <c r="E304" s="3" t="s">
        <v>223</v>
      </c>
      <c r="F304" s="3" t="s">
        <v>224</v>
      </c>
      <c r="G304" s="42">
        <v>6.3</v>
      </c>
      <c r="H304" s="3" t="s">
        <v>13</v>
      </c>
      <c r="I304" s="3" t="s">
        <v>164</v>
      </c>
      <c r="J304" s="3" t="s">
        <v>482</v>
      </c>
      <c r="K304" s="3" t="s">
        <v>483</v>
      </c>
      <c r="L304" s="3" t="s">
        <v>510</v>
      </c>
    </row>
    <row r="305" spans="1:12" x14ac:dyDescent="0.3">
      <c r="A305" s="41">
        <v>44804</v>
      </c>
      <c r="B305" s="3" t="s">
        <v>453</v>
      </c>
      <c r="C305" s="3" t="s">
        <v>221</v>
      </c>
      <c r="D305" s="3" t="s">
        <v>222</v>
      </c>
      <c r="E305" s="3" t="s">
        <v>223</v>
      </c>
      <c r="F305" s="3" t="s">
        <v>224</v>
      </c>
      <c r="G305" s="42">
        <v>186.339</v>
      </c>
      <c r="H305" s="3" t="s">
        <v>13</v>
      </c>
      <c r="I305" s="3" t="s">
        <v>164</v>
      </c>
      <c r="J305" s="3" t="s">
        <v>479</v>
      </c>
      <c r="K305" s="3" t="s">
        <v>480</v>
      </c>
      <c r="L305" s="3" t="s">
        <v>508</v>
      </c>
    </row>
    <row r="306" spans="1:12" x14ac:dyDescent="0.3">
      <c r="A306" s="41">
        <v>44804</v>
      </c>
      <c r="B306" s="3" t="s">
        <v>415</v>
      </c>
      <c r="C306" s="3" t="s">
        <v>221</v>
      </c>
      <c r="D306" s="3" t="s">
        <v>222</v>
      </c>
      <c r="E306" s="3" t="s">
        <v>223</v>
      </c>
      <c r="F306" s="3" t="s">
        <v>224</v>
      </c>
      <c r="G306" s="42">
        <v>206.179</v>
      </c>
      <c r="H306" s="3" t="s">
        <v>13</v>
      </c>
      <c r="I306" s="3" t="s">
        <v>164</v>
      </c>
      <c r="J306" s="3" t="s">
        <v>476</v>
      </c>
      <c r="K306" s="3" t="s">
        <v>477</v>
      </c>
      <c r="L306" s="3" t="s">
        <v>507</v>
      </c>
    </row>
    <row r="307" spans="1:12" x14ac:dyDescent="0.3">
      <c r="A307" s="41">
        <v>44804</v>
      </c>
      <c r="B307" s="3" t="s">
        <v>421</v>
      </c>
      <c r="C307" s="3" t="s">
        <v>221</v>
      </c>
      <c r="D307" s="3" t="s">
        <v>222</v>
      </c>
      <c r="E307" s="3" t="s">
        <v>223</v>
      </c>
      <c r="F307" s="3" t="s">
        <v>224</v>
      </c>
      <c r="G307" s="42">
        <v>1350.615</v>
      </c>
      <c r="H307" s="3" t="s">
        <v>13</v>
      </c>
      <c r="I307" s="3" t="s">
        <v>164</v>
      </c>
      <c r="J307" s="3" t="s">
        <v>476</v>
      </c>
      <c r="K307" s="3" t="s">
        <v>477</v>
      </c>
      <c r="L307" s="3" t="s">
        <v>507</v>
      </c>
    </row>
    <row r="308" spans="1:12" x14ac:dyDescent="0.3">
      <c r="A308" s="41">
        <v>44804</v>
      </c>
      <c r="B308" s="3" t="s">
        <v>423</v>
      </c>
      <c r="C308" s="3" t="s">
        <v>221</v>
      </c>
      <c r="D308" s="3" t="s">
        <v>222</v>
      </c>
      <c r="E308" s="3" t="s">
        <v>223</v>
      </c>
      <c r="F308" s="3" t="s">
        <v>224</v>
      </c>
      <c r="G308" s="42">
        <v>1118.921</v>
      </c>
      <c r="H308" s="3" t="s">
        <v>13</v>
      </c>
      <c r="I308" s="3" t="s">
        <v>164</v>
      </c>
      <c r="J308" s="3" t="s">
        <v>476</v>
      </c>
      <c r="K308" s="3" t="s">
        <v>477</v>
      </c>
      <c r="L308" s="3" t="s">
        <v>507</v>
      </c>
    </row>
    <row r="309" spans="1:12" x14ac:dyDescent="0.3">
      <c r="A309" s="41">
        <v>44804</v>
      </c>
      <c r="B309" s="3" t="s">
        <v>425</v>
      </c>
      <c r="C309" s="3" t="s">
        <v>221</v>
      </c>
      <c r="D309" s="3" t="s">
        <v>222</v>
      </c>
      <c r="E309" s="3" t="s">
        <v>223</v>
      </c>
      <c r="F309" s="3" t="s">
        <v>224</v>
      </c>
      <c r="G309" s="42">
        <v>3962.7660000000001</v>
      </c>
      <c r="H309" s="3" t="s">
        <v>13</v>
      </c>
      <c r="I309" s="3" t="s">
        <v>164</v>
      </c>
      <c r="J309" s="3" t="s">
        <v>476</v>
      </c>
      <c r="K309" s="3" t="s">
        <v>477</v>
      </c>
      <c r="L309" s="3" t="s">
        <v>507</v>
      </c>
    </row>
    <row r="310" spans="1:12" x14ac:dyDescent="0.3">
      <c r="A310" s="41">
        <v>44804</v>
      </c>
      <c r="B310" s="3" t="s">
        <v>427</v>
      </c>
      <c r="C310" s="3" t="s">
        <v>225</v>
      </c>
      <c r="D310" s="3" t="s">
        <v>226</v>
      </c>
      <c r="E310" s="3" t="s">
        <v>227</v>
      </c>
      <c r="F310" s="3" t="s">
        <v>228</v>
      </c>
      <c r="G310" s="42">
        <v>14353.46</v>
      </c>
      <c r="H310" s="3" t="s">
        <v>559</v>
      </c>
      <c r="I310" s="3" t="s">
        <v>295</v>
      </c>
      <c r="J310" s="3" t="s">
        <v>476</v>
      </c>
      <c r="K310" s="3" t="s">
        <v>477</v>
      </c>
      <c r="L310" s="3" t="s">
        <v>560</v>
      </c>
    </row>
    <row r="311" spans="1:12" x14ac:dyDescent="0.3">
      <c r="A311" s="41">
        <v>44804</v>
      </c>
      <c r="B311" s="3" t="s">
        <v>429</v>
      </c>
      <c r="C311" s="3" t="s">
        <v>225</v>
      </c>
      <c r="D311" s="3" t="s">
        <v>226</v>
      </c>
      <c r="E311" s="3" t="s">
        <v>227</v>
      </c>
      <c r="F311" s="3" t="s">
        <v>228</v>
      </c>
      <c r="G311" s="42">
        <v>55575.86</v>
      </c>
      <c r="H311" s="3" t="s">
        <v>559</v>
      </c>
      <c r="I311" s="3" t="s">
        <v>295</v>
      </c>
      <c r="J311" s="3" t="s">
        <v>476</v>
      </c>
      <c r="K311" s="3" t="s">
        <v>477</v>
      </c>
      <c r="L311" s="3" t="s">
        <v>560</v>
      </c>
    </row>
    <row r="312" spans="1:12" x14ac:dyDescent="0.3">
      <c r="A312" s="41">
        <v>44804</v>
      </c>
      <c r="B312" s="3" t="s">
        <v>431</v>
      </c>
      <c r="C312" s="3" t="s">
        <v>225</v>
      </c>
      <c r="D312" s="3" t="s">
        <v>226</v>
      </c>
      <c r="E312" s="3" t="s">
        <v>227</v>
      </c>
      <c r="F312" s="3" t="s">
        <v>228</v>
      </c>
      <c r="G312" s="42">
        <v>4796.4120000000003</v>
      </c>
      <c r="H312" s="3" t="s">
        <v>559</v>
      </c>
      <c r="I312" s="3" t="s">
        <v>295</v>
      </c>
      <c r="J312" s="3" t="s">
        <v>476</v>
      </c>
      <c r="K312" s="3" t="s">
        <v>477</v>
      </c>
      <c r="L312" s="3" t="s">
        <v>560</v>
      </c>
    </row>
    <row r="313" spans="1:12" x14ac:dyDescent="0.3">
      <c r="A313" s="41">
        <v>44804</v>
      </c>
      <c r="B313" s="3" t="s">
        <v>64</v>
      </c>
      <c r="C313" s="3" t="s">
        <v>225</v>
      </c>
      <c r="D313" s="3" t="s">
        <v>226</v>
      </c>
      <c r="E313" s="3" t="s">
        <v>227</v>
      </c>
      <c r="F313" s="3" t="s">
        <v>228</v>
      </c>
      <c r="G313" s="42">
        <v>7295.2960000000003</v>
      </c>
      <c r="H313" s="3" t="s">
        <v>559</v>
      </c>
      <c r="I313" s="3" t="s">
        <v>295</v>
      </c>
      <c r="J313" s="3" t="s">
        <v>479</v>
      </c>
      <c r="K313" s="3" t="s">
        <v>480</v>
      </c>
      <c r="L313" s="3" t="s">
        <v>561</v>
      </c>
    </row>
    <row r="314" spans="1:12" x14ac:dyDescent="0.3">
      <c r="A314" s="41">
        <v>44804</v>
      </c>
      <c r="B314" s="3" t="s">
        <v>392</v>
      </c>
      <c r="C314" s="3" t="s">
        <v>225</v>
      </c>
      <c r="D314" s="3" t="s">
        <v>226</v>
      </c>
      <c r="E314" s="3" t="s">
        <v>227</v>
      </c>
      <c r="F314" s="3" t="s">
        <v>228</v>
      </c>
      <c r="G314" s="42">
        <v>3.7130000000000001</v>
      </c>
      <c r="H314" s="3" t="s">
        <v>559</v>
      </c>
      <c r="I314" s="3" t="s">
        <v>295</v>
      </c>
      <c r="J314" s="3" t="s">
        <v>479</v>
      </c>
      <c r="K314" s="3" t="s">
        <v>480</v>
      </c>
      <c r="L314" s="3" t="s">
        <v>561</v>
      </c>
    </row>
    <row r="315" spans="1:12" x14ac:dyDescent="0.3">
      <c r="A315" s="41">
        <v>44804</v>
      </c>
      <c r="B315" s="3" t="s">
        <v>396</v>
      </c>
      <c r="C315" s="3" t="s">
        <v>225</v>
      </c>
      <c r="D315" s="3" t="s">
        <v>226</v>
      </c>
      <c r="E315" s="3" t="s">
        <v>227</v>
      </c>
      <c r="F315" s="3" t="s">
        <v>228</v>
      </c>
      <c r="G315" s="42">
        <v>2012.8030000000001</v>
      </c>
      <c r="H315" s="3" t="s">
        <v>559</v>
      </c>
      <c r="I315" s="3" t="s">
        <v>295</v>
      </c>
      <c r="J315" s="3" t="s">
        <v>486</v>
      </c>
      <c r="K315" s="3" t="s">
        <v>83</v>
      </c>
      <c r="L315" s="3" t="s">
        <v>562</v>
      </c>
    </row>
    <row r="316" spans="1:12" x14ac:dyDescent="0.3">
      <c r="A316" s="41">
        <v>44804</v>
      </c>
      <c r="B316" s="3" t="s">
        <v>399</v>
      </c>
      <c r="C316" s="3" t="s">
        <v>225</v>
      </c>
      <c r="D316" s="3" t="s">
        <v>226</v>
      </c>
      <c r="E316" s="3" t="s">
        <v>227</v>
      </c>
      <c r="F316" s="3" t="s">
        <v>228</v>
      </c>
      <c r="G316" s="42">
        <v>26.164999999999999</v>
      </c>
      <c r="H316" s="3" t="s">
        <v>559</v>
      </c>
      <c r="I316" s="3" t="s">
        <v>295</v>
      </c>
      <c r="J316" s="3" t="s">
        <v>486</v>
      </c>
      <c r="K316" s="3" t="s">
        <v>83</v>
      </c>
      <c r="L316" s="3" t="s">
        <v>562</v>
      </c>
    </row>
    <row r="317" spans="1:12" x14ac:dyDescent="0.3">
      <c r="A317" s="41">
        <v>44804</v>
      </c>
      <c r="B317" s="3" t="s">
        <v>453</v>
      </c>
      <c r="C317" s="3" t="s">
        <v>225</v>
      </c>
      <c r="D317" s="3" t="s">
        <v>226</v>
      </c>
      <c r="E317" s="3" t="s">
        <v>227</v>
      </c>
      <c r="F317" s="3" t="s">
        <v>228</v>
      </c>
      <c r="G317" s="42">
        <v>6</v>
      </c>
      <c r="H317" s="3" t="s">
        <v>559</v>
      </c>
      <c r="I317" s="3" t="s">
        <v>295</v>
      </c>
      <c r="J317" s="3" t="s">
        <v>479</v>
      </c>
      <c r="K317" s="3" t="s">
        <v>480</v>
      </c>
      <c r="L317" s="3" t="s">
        <v>561</v>
      </c>
    </row>
    <row r="318" spans="1:12" x14ac:dyDescent="0.3">
      <c r="A318" s="41">
        <v>44804</v>
      </c>
      <c r="B318" s="3" t="s">
        <v>415</v>
      </c>
      <c r="C318" s="3" t="s">
        <v>225</v>
      </c>
      <c r="D318" s="3" t="s">
        <v>226</v>
      </c>
      <c r="E318" s="3" t="s">
        <v>227</v>
      </c>
      <c r="F318" s="3" t="s">
        <v>228</v>
      </c>
      <c r="G318" s="42">
        <v>666.77599999999995</v>
      </c>
      <c r="H318" s="3" t="s">
        <v>559</v>
      </c>
      <c r="I318" s="3" t="s">
        <v>295</v>
      </c>
      <c r="J318" s="3" t="s">
        <v>476</v>
      </c>
      <c r="K318" s="3" t="s">
        <v>477</v>
      </c>
      <c r="L318" s="3" t="s">
        <v>560</v>
      </c>
    </row>
    <row r="319" spans="1:12" x14ac:dyDescent="0.3">
      <c r="A319" s="41">
        <v>44804</v>
      </c>
      <c r="B319" s="3" t="s">
        <v>421</v>
      </c>
      <c r="C319" s="3" t="s">
        <v>225</v>
      </c>
      <c r="D319" s="3" t="s">
        <v>226</v>
      </c>
      <c r="E319" s="3" t="s">
        <v>227</v>
      </c>
      <c r="F319" s="3" t="s">
        <v>228</v>
      </c>
      <c r="G319" s="42">
        <v>12841.934999999999</v>
      </c>
      <c r="H319" s="3" t="s">
        <v>559</v>
      </c>
      <c r="I319" s="3" t="s">
        <v>295</v>
      </c>
      <c r="J319" s="3" t="s">
        <v>476</v>
      </c>
      <c r="K319" s="3" t="s">
        <v>477</v>
      </c>
      <c r="L319" s="3" t="s">
        <v>560</v>
      </c>
    </row>
    <row r="320" spans="1:12" x14ac:dyDescent="0.3">
      <c r="A320" s="41">
        <v>44804</v>
      </c>
      <c r="B320" s="3" t="s">
        <v>423</v>
      </c>
      <c r="C320" s="3" t="s">
        <v>225</v>
      </c>
      <c r="D320" s="3" t="s">
        <v>226</v>
      </c>
      <c r="E320" s="3" t="s">
        <v>227</v>
      </c>
      <c r="F320" s="3" t="s">
        <v>228</v>
      </c>
      <c r="G320" s="42">
        <v>719.96500000000003</v>
      </c>
      <c r="H320" s="3" t="s">
        <v>559</v>
      </c>
      <c r="I320" s="3" t="s">
        <v>295</v>
      </c>
      <c r="J320" s="3" t="s">
        <v>476</v>
      </c>
      <c r="K320" s="3" t="s">
        <v>477</v>
      </c>
      <c r="L320" s="3" t="s">
        <v>560</v>
      </c>
    </row>
    <row r="321" spans="1:12" x14ac:dyDescent="0.3">
      <c r="A321" s="41">
        <v>44804</v>
      </c>
      <c r="B321" s="3" t="s">
        <v>425</v>
      </c>
      <c r="C321" s="3" t="s">
        <v>225</v>
      </c>
      <c r="D321" s="3" t="s">
        <v>226</v>
      </c>
      <c r="E321" s="3" t="s">
        <v>227</v>
      </c>
      <c r="F321" s="3" t="s">
        <v>228</v>
      </c>
      <c r="G321" s="42">
        <v>760.97199999999998</v>
      </c>
      <c r="H321" s="3" t="s">
        <v>559</v>
      </c>
      <c r="I321" s="3" t="s">
        <v>295</v>
      </c>
      <c r="J321" s="3" t="s">
        <v>476</v>
      </c>
      <c r="K321" s="3" t="s">
        <v>477</v>
      </c>
      <c r="L321" s="3" t="s">
        <v>560</v>
      </c>
    </row>
    <row r="322" spans="1:12" x14ac:dyDescent="0.3">
      <c r="A322" s="41">
        <v>44804</v>
      </c>
      <c r="B322" s="3" t="s">
        <v>339</v>
      </c>
      <c r="C322" s="3" t="s">
        <v>229</v>
      </c>
      <c r="D322" s="3" t="s">
        <v>230</v>
      </c>
      <c r="E322" s="3" t="s">
        <v>385</v>
      </c>
      <c r="F322" s="3" t="s">
        <v>386</v>
      </c>
      <c r="G322" s="42">
        <v>81.747</v>
      </c>
      <c r="H322" s="3" t="s">
        <v>559</v>
      </c>
      <c r="I322" s="3" t="s">
        <v>295</v>
      </c>
      <c r="J322" s="3" t="s">
        <v>479</v>
      </c>
      <c r="K322" s="3" t="s">
        <v>480</v>
      </c>
      <c r="L322" s="3" t="s">
        <v>561</v>
      </c>
    </row>
    <row r="323" spans="1:12" x14ac:dyDescent="0.3">
      <c r="A323" s="41">
        <v>44804</v>
      </c>
      <c r="B323" s="3" t="s">
        <v>64</v>
      </c>
      <c r="C323" s="3" t="s">
        <v>229</v>
      </c>
      <c r="D323" s="3" t="s">
        <v>230</v>
      </c>
      <c r="E323" s="3" t="s">
        <v>231</v>
      </c>
      <c r="F323" s="3" t="s">
        <v>232</v>
      </c>
      <c r="G323" s="42">
        <v>124.517</v>
      </c>
      <c r="H323" s="3" t="s">
        <v>559</v>
      </c>
      <c r="I323" s="3" t="s">
        <v>295</v>
      </c>
      <c r="J323" s="3" t="s">
        <v>479</v>
      </c>
      <c r="K323" s="3" t="s">
        <v>480</v>
      </c>
      <c r="L323" s="3" t="s">
        <v>561</v>
      </c>
    </row>
    <row r="324" spans="1:12" x14ac:dyDescent="0.3">
      <c r="A324" s="41">
        <v>44804</v>
      </c>
      <c r="B324" s="3" t="s">
        <v>64</v>
      </c>
      <c r="C324" s="3" t="s">
        <v>229</v>
      </c>
      <c r="D324" s="3" t="s">
        <v>230</v>
      </c>
      <c r="E324" s="3" t="s">
        <v>233</v>
      </c>
      <c r="F324" s="3" t="s">
        <v>234</v>
      </c>
      <c r="G324" s="42">
        <v>510.43299999999999</v>
      </c>
      <c r="H324" s="3" t="s">
        <v>559</v>
      </c>
      <c r="I324" s="3" t="s">
        <v>295</v>
      </c>
      <c r="J324" s="3" t="s">
        <v>479</v>
      </c>
      <c r="K324" s="3" t="s">
        <v>480</v>
      </c>
      <c r="L324" s="3" t="s">
        <v>561</v>
      </c>
    </row>
    <row r="325" spans="1:12" x14ac:dyDescent="0.3">
      <c r="A325" s="41">
        <v>44804</v>
      </c>
      <c r="B325" s="3" t="s">
        <v>339</v>
      </c>
      <c r="C325" s="3" t="s">
        <v>229</v>
      </c>
      <c r="D325" s="3" t="s">
        <v>230</v>
      </c>
      <c r="E325" s="3" t="s">
        <v>233</v>
      </c>
      <c r="F325" s="3" t="s">
        <v>234</v>
      </c>
      <c r="G325" s="42">
        <v>77.272999999999996</v>
      </c>
      <c r="H325" s="3" t="s">
        <v>559</v>
      </c>
      <c r="I325" s="3" t="s">
        <v>295</v>
      </c>
      <c r="J325" s="3" t="s">
        <v>479</v>
      </c>
      <c r="K325" s="3" t="s">
        <v>480</v>
      </c>
      <c r="L325" s="3" t="s">
        <v>561</v>
      </c>
    </row>
    <row r="326" spans="1:12" x14ac:dyDescent="0.3">
      <c r="A326" s="41">
        <v>44804</v>
      </c>
      <c r="B326" s="3" t="s">
        <v>64</v>
      </c>
      <c r="C326" s="3" t="s">
        <v>229</v>
      </c>
      <c r="D326" s="3" t="s">
        <v>230</v>
      </c>
      <c r="E326" s="3" t="s">
        <v>235</v>
      </c>
      <c r="F326" s="3" t="s">
        <v>236</v>
      </c>
      <c r="G326" s="42">
        <v>432.46199999999999</v>
      </c>
      <c r="H326" s="3" t="s">
        <v>559</v>
      </c>
      <c r="I326" s="3" t="s">
        <v>295</v>
      </c>
      <c r="J326" s="3" t="s">
        <v>479</v>
      </c>
      <c r="K326" s="3" t="s">
        <v>480</v>
      </c>
      <c r="L326" s="3" t="s">
        <v>561</v>
      </c>
    </row>
    <row r="327" spans="1:12" x14ac:dyDescent="0.3">
      <c r="A327" s="41">
        <v>44804</v>
      </c>
      <c r="B327" s="3" t="s">
        <v>339</v>
      </c>
      <c r="C327" s="3" t="s">
        <v>229</v>
      </c>
      <c r="D327" s="3" t="s">
        <v>230</v>
      </c>
      <c r="E327" s="3" t="s">
        <v>235</v>
      </c>
      <c r="F327" s="3" t="s">
        <v>236</v>
      </c>
      <c r="G327" s="42">
        <v>136.03299999999999</v>
      </c>
      <c r="H327" s="3" t="s">
        <v>559</v>
      </c>
      <c r="I327" s="3" t="s">
        <v>295</v>
      </c>
      <c r="J327" s="3" t="s">
        <v>479</v>
      </c>
      <c r="K327" s="3" t="s">
        <v>480</v>
      </c>
      <c r="L327" s="3" t="s">
        <v>561</v>
      </c>
    </row>
    <row r="328" spans="1:12" x14ac:dyDescent="0.3">
      <c r="A328" s="41">
        <v>44804</v>
      </c>
      <c r="B328" s="3" t="s">
        <v>64</v>
      </c>
      <c r="C328" s="3" t="s">
        <v>229</v>
      </c>
      <c r="D328" s="3" t="s">
        <v>230</v>
      </c>
      <c r="E328" s="3" t="s">
        <v>237</v>
      </c>
      <c r="F328" s="3" t="s">
        <v>238</v>
      </c>
      <c r="G328" s="42">
        <v>1141.6479999999999</v>
      </c>
      <c r="H328" s="3" t="s">
        <v>559</v>
      </c>
      <c r="I328" s="3" t="s">
        <v>295</v>
      </c>
      <c r="J328" s="3" t="s">
        <v>479</v>
      </c>
      <c r="K328" s="3" t="s">
        <v>480</v>
      </c>
      <c r="L328" s="3" t="s">
        <v>561</v>
      </c>
    </row>
    <row r="329" spans="1:12" x14ac:dyDescent="0.3">
      <c r="A329" s="41">
        <v>44804</v>
      </c>
      <c r="B329" s="3" t="s">
        <v>339</v>
      </c>
      <c r="C329" s="3" t="s">
        <v>229</v>
      </c>
      <c r="D329" s="3" t="s">
        <v>230</v>
      </c>
      <c r="E329" s="3" t="s">
        <v>237</v>
      </c>
      <c r="F329" s="3" t="s">
        <v>238</v>
      </c>
      <c r="G329" s="42">
        <v>72.665999999999997</v>
      </c>
      <c r="H329" s="3" t="s">
        <v>559</v>
      </c>
      <c r="I329" s="3" t="s">
        <v>295</v>
      </c>
      <c r="J329" s="3" t="s">
        <v>479</v>
      </c>
      <c r="K329" s="3" t="s">
        <v>480</v>
      </c>
      <c r="L329" s="3" t="s">
        <v>561</v>
      </c>
    </row>
    <row r="330" spans="1:12" x14ac:dyDescent="0.3">
      <c r="A330" s="41">
        <v>44804</v>
      </c>
      <c r="B330" s="3" t="s">
        <v>443</v>
      </c>
      <c r="C330" s="3" t="s">
        <v>229</v>
      </c>
      <c r="D330" s="3" t="s">
        <v>230</v>
      </c>
      <c r="E330" s="3" t="s">
        <v>237</v>
      </c>
      <c r="F330" s="3" t="s">
        <v>238</v>
      </c>
      <c r="G330" s="42">
        <v>8</v>
      </c>
      <c r="H330" s="3" t="s">
        <v>559</v>
      </c>
      <c r="I330" s="3" t="s">
        <v>295</v>
      </c>
      <c r="J330" s="3" t="s">
        <v>482</v>
      </c>
      <c r="K330" s="3" t="s">
        <v>483</v>
      </c>
      <c r="L330" s="3" t="s">
        <v>563</v>
      </c>
    </row>
    <row r="331" spans="1:12" x14ac:dyDescent="0.3">
      <c r="A331" s="41">
        <v>44804</v>
      </c>
      <c r="B331" s="3" t="s">
        <v>64</v>
      </c>
      <c r="C331" s="3" t="s">
        <v>229</v>
      </c>
      <c r="D331" s="3" t="s">
        <v>230</v>
      </c>
      <c r="E331" s="3" t="s">
        <v>239</v>
      </c>
      <c r="F331" s="3" t="s">
        <v>240</v>
      </c>
      <c r="G331" s="42">
        <v>457.11700000000002</v>
      </c>
      <c r="H331" s="3" t="s">
        <v>559</v>
      </c>
      <c r="I331" s="3" t="s">
        <v>295</v>
      </c>
      <c r="J331" s="3" t="s">
        <v>479</v>
      </c>
      <c r="K331" s="3" t="s">
        <v>480</v>
      </c>
      <c r="L331" s="3" t="s">
        <v>561</v>
      </c>
    </row>
    <row r="332" spans="1:12" x14ac:dyDescent="0.3">
      <c r="A332" s="41">
        <v>44804</v>
      </c>
      <c r="B332" s="3" t="s">
        <v>339</v>
      </c>
      <c r="C332" s="3" t="s">
        <v>229</v>
      </c>
      <c r="D332" s="3" t="s">
        <v>230</v>
      </c>
      <c r="E332" s="3" t="s">
        <v>239</v>
      </c>
      <c r="F332" s="3" t="s">
        <v>240</v>
      </c>
      <c r="G332" s="42">
        <v>98.204999999999998</v>
      </c>
      <c r="H332" s="3" t="s">
        <v>559</v>
      </c>
      <c r="I332" s="3" t="s">
        <v>295</v>
      </c>
      <c r="J332" s="3" t="s">
        <v>479</v>
      </c>
      <c r="K332" s="3" t="s">
        <v>480</v>
      </c>
      <c r="L332" s="3" t="s">
        <v>561</v>
      </c>
    </row>
    <row r="333" spans="1:12" x14ac:dyDescent="0.3">
      <c r="A333" s="41">
        <v>44804</v>
      </c>
      <c r="B333" s="3" t="s">
        <v>64</v>
      </c>
      <c r="C333" s="3" t="s">
        <v>229</v>
      </c>
      <c r="D333" s="3" t="s">
        <v>230</v>
      </c>
      <c r="E333" s="3" t="s">
        <v>241</v>
      </c>
      <c r="F333" s="3" t="s">
        <v>242</v>
      </c>
      <c r="G333" s="42">
        <v>1768.298</v>
      </c>
      <c r="H333" s="3" t="s">
        <v>559</v>
      </c>
      <c r="I333" s="3" t="s">
        <v>295</v>
      </c>
      <c r="J333" s="3" t="s">
        <v>479</v>
      </c>
      <c r="K333" s="3" t="s">
        <v>480</v>
      </c>
      <c r="L333" s="3" t="s">
        <v>561</v>
      </c>
    </row>
    <row r="334" spans="1:12" x14ac:dyDescent="0.3">
      <c r="A334" s="41">
        <v>44804</v>
      </c>
      <c r="B334" s="3" t="s">
        <v>339</v>
      </c>
      <c r="C334" s="3" t="s">
        <v>229</v>
      </c>
      <c r="D334" s="3" t="s">
        <v>230</v>
      </c>
      <c r="E334" s="3" t="s">
        <v>241</v>
      </c>
      <c r="F334" s="3" t="s">
        <v>242</v>
      </c>
      <c r="G334" s="42">
        <v>809.75099999999998</v>
      </c>
      <c r="H334" s="3" t="s">
        <v>559</v>
      </c>
      <c r="I334" s="3" t="s">
        <v>295</v>
      </c>
      <c r="J334" s="3" t="s">
        <v>479</v>
      </c>
      <c r="K334" s="3" t="s">
        <v>480</v>
      </c>
      <c r="L334" s="3" t="s">
        <v>561</v>
      </c>
    </row>
    <row r="335" spans="1:12" x14ac:dyDescent="0.3">
      <c r="A335" s="41">
        <v>44804</v>
      </c>
      <c r="B335" s="3" t="s">
        <v>443</v>
      </c>
      <c r="C335" s="3" t="s">
        <v>229</v>
      </c>
      <c r="D335" s="3" t="s">
        <v>230</v>
      </c>
      <c r="E335" s="3" t="s">
        <v>241</v>
      </c>
      <c r="F335" s="3" t="s">
        <v>242</v>
      </c>
      <c r="G335" s="42">
        <v>17.600000000000001</v>
      </c>
      <c r="H335" s="3" t="s">
        <v>559</v>
      </c>
      <c r="I335" s="3" t="s">
        <v>295</v>
      </c>
      <c r="J335" s="3" t="s">
        <v>482</v>
      </c>
      <c r="K335" s="3" t="s">
        <v>483</v>
      </c>
      <c r="L335" s="3" t="s">
        <v>563</v>
      </c>
    </row>
    <row r="336" spans="1:12" x14ac:dyDescent="0.3">
      <c r="A336" s="41">
        <v>44804</v>
      </c>
      <c r="B336" s="3" t="s">
        <v>64</v>
      </c>
      <c r="C336" s="3" t="s">
        <v>229</v>
      </c>
      <c r="D336" s="3" t="s">
        <v>230</v>
      </c>
      <c r="E336" s="3" t="s">
        <v>243</v>
      </c>
      <c r="F336" s="3" t="s">
        <v>244</v>
      </c>
      <c r="G336" s="42">
        <v>842.21900000000005</v>
      </c>
      <c r="H336" s="3" t="s">
        <v>559</v>
      </c>
      <c r="I336" s="3" t="s">
        <v>295</v>
      </c>
      <c r="J336" s="3" t="s">
        <v>479</v>
      </c>
      <c r="K336" s="3" t="s">
        <v>480</v>
      </c>
      <c r="L336" s="3" t="s">
        <v>561</v>
      </c>
    </row>
    <row r="337" spans="1:12" x14ac:dyDescent="0.3">
      <c r="A337" s="41">
        <v>44804</v>
      </c>
      <c r="B337" s="3" t="s">
        <v>339</v>
      </c>
      <c r="C337" s="3" t="s">
        <v>229</v>
      </c>
      <c r="D337" s="3" t="s">
        <v>230</v>
      </c>
      <c r="E337" s="3" t="s">
        <v>243</v>
      </c>
      <c r="F337" s="3" t="s">
        <v>244</v>
      </c>
      <c r="G337" s="42">
        <v>2496.2049999999999</v>
      </c>
      <c r="H337" s="3" t="s">
        <v>559</v>
      </c>
      <c r="I337" s="3" t="s">
        <v>295</v>
      </c>
      <c r="J337" s="3" t="s">
        <v>479</v>
      </c>
      <c r="K337" s="3" t="s">
        <v>480</v>
      </c>
      <c r="L337" s="3" t="s">
        <v>561</v>
      </c>
    </row>
    <row r="338" spans="1:12" x14ac:dyDescent="0.3">
      <c r="A338" s="41">
        <v>44804</v>
      </c>
      <c r="B338" s="3" t="s">
        <v>439</v>
      </c>
      <c r="C338" s="3" t="s">
        <v>229</v>
      </c>
      <c r="D338" s="3" t="s">
        <v>230</v>
      </c>
      <c r="E338" s="3" t="s">
        <v>243</v>
      </c>
      <c r="F338" s="3" t="s">
        <v>244</v>
      </c>
      <c r="G338" s="42">
        <v>1128.5999999999999</v>
      </c>
      <c r="H338" s="3" t="s">
        <v>559</v>
      </c>
      <c r="I338" s="3" t="s">
        <v>295</v>
      </c>
      <c r="J338" s="3" t="s">
        <v>482</v>
      </c>
      <c r="K338" s="3" t="s">
        <v>483</v>
      </c>
      <c r="L338" s="3" t="s">
        <v>563</v>
      </c>
    </row>
    <row r="339" spans="1:12" x14ac:dyDescent="0.3">
      <c r="A339" s="41">
        <v>44804</v>
      </c>
      <c r="B339" s="3" t="s">
        <v>64</v>
      </c>
      <c r="C339" s="3" t="s">
        <v>229</v>
      </c>
      <c r="D339" s="3" t="s">
        <v>230</v>
      </c>
      <c r="E339" s="3" t="s">
        <v>245</v>
      </c>
      <c r="F339" s="3" t="s">
        <v>246</v>
      </c>
      <c r="G339" s="42">
        <v>2180.1030000000001</v>
      </c>
      <c r="H339" s="3" t="s">
        <v>559</v>
      </c>
      <c r="I339" s="3" t="s">
        <v>295</v>
      </c>
      <c r="J339" s="3" t="s">
        <v>479</v>
      </c>
      <c r="K339" s="3" t="s">
        <v>480</v>
      </c>
      <c r="L339" s="3" t="s">
        <v>561</v>
      </c>
    </row>
    <row r="340" spans="1:12" x14ac:dyDescent="0.3">
      <c r="A340" s="41">
        <v>44804</v>
      </c>
      <c r="B340" s="3" t="s">
        <v>339</v>
      </c>
      <c r="C340" s="3" t="s">
        <v>229</v>
      </c>
      <c r="D340" s="3" t="s">
        <v>230</v>
      </c>
      <c r="E340" s="3" t="s">
        <v>245</v>
      </c>
      <c r="F340" s="3" t="s">
        <v>246</v>
      </c>
      <c r="G340" s="42">
        <v>427.65600000000001</v>
      </c>
      <c r="H340" s="3" t="s">
        <v>559</v>
      </c>
      <c r="I340" s="3" t="s">
        <v>295</v>
      </c>
      <c r="J340" s="3" t="s">
        <v>479</v>
      </c>
      <c r="K340" s="3" t="s">
        <v>480</v>
      </c>
      <c r="L340" s="3" t="s">
        <v>561</v>
      </c>
    </row>
    <row r="341" spans="1:12" x14ac:dyDescent="0.3">
      <c r="A341" s="41">
        <v>44804</v>
      </c>
      <c r="B341" s="3" t="s">
        <v>64</v>
      </c>
      <c r="C341" s="3" t="s">
        <v>229</v>
      </c>
      <c r="D341" s="3" t="s">
        <v>230</v>
      </c>
      <c r="E341" s="3" t="s">
        <v>247</v>
      </c>
      <c r="F341" s="3" t="s">
        <v>248</v>
      </c>
      <c r="G341" s="42">
        <v>962.899</v>
      </c>
      <c r="H341" s="3" t="s">
        <v>559</v>
      </c>
      <c r="I341" s="3" t="s">
        <v>295</v>
      </c>
      <c r="J341" s="3" t="s">
        <v>479</v>
      </c>
      <c r="K341" s="3" t="s">
        <v>480</v>
      </c>
      <c r="L341" s="3" t="s">
        <v>561</v>
      </c>
    </row>
    <row r="342" spans="1:12" x14ac:dyDescent="0.3">
      <c r="A342" s="41">
        <v>44804</v>
      </c>
      <c r="B342" s="3" t="s">
        <v>339</v>
      </c>
      <c r="C342" s="3" t="s">
        <v>229</v>
      </c>
      <c r="D342" s="3" t="s">
        <v>230</v>
      </c>
      <c r="E342" s="3" t="s">
        <v>247</v>
      </c>
      <c r="F342" s="3" t="s">
        <v>248</v>
      </c>
      <c r="G342" s="42">
        <v>1057.8699999999999</v>
      </c>
      <c r="H342" s="3" t="s">
        <v>559</v>
      </c>
      <c r="I342" s="3" t="s">
        <v>295</v>
      </c>
      <c r="J342" s="3" t="s">
        <v>479</v>
      </c>
      <c r="K342" s="3" t="s">
        <v>480</v>
      </c>
      <c r="L342" s="3" t="s">
        <v>561</v>
      </c>
    </row>
    <row r="343" spans="1:12" x14ac:dyDescent="0.3">
      <c r="A343" s="41">
        <v>44804</v>
      </c>
      <c r="B343" s="3" t="s">
        <v>64</v>
      </c>
      <c r="C343" s="3" t="s">
        <v>229</v>
      </c>
      <c r="D343" s="3" t="s">
        <v>230</v>
      </c>
      <c r="E343" s="3" t="s">
        <v>249</v>
      </c>
      <c r="F343" s="3" t="s">
        <v>250</v>
      </c>
      <c r="G343" s="42">
        <v>454.94499999999999</v>
      </c>
      <c r="H343" s="3" t="s">
        <v>559</v>
      </c>
      <c r="I343" s="3" t="s">
        <v>295</v>
      </c>
      <c r="J343" s="3" t="s">
        <v>479</v>
      </c>
      <c r="K343" s="3" t="s">
        <v>480</v>
      </c>
      <c r="L343" s="3" t="s">
        <v>561</v>
      </c>
    </row>
    <row r="344" spans="1:12" x14ac:dyDescent="0.3">
      <c r="A344" s="41">
        <v>44804</v>
      </c>
      <c r="B344" s="3" t="s">
        <v>339</v>
      </c>
      <c r="C344" s="3" t="s">
        <v>229</v>
      </c>
      <c r="D344" s="3" t="s">
        <v>230</v>
      </c>
      <c r="E344" s="3" t="s">
        <v>249</v>
      </c>
      <c r="F344" s="3" t="s">
        <v>250</v>
      </c>
      <c r="G344" s="42">
        <v>138.44</v>
      </c>
      <c r="H344" s="3" t="s">
        <v>559</v>
      </c>
      <c r="I344" s="3" t="s">
        <v>295</v>
      </c>
      <c r="J344" s="3" t="s">
        <v>479</v>
      </c>
      <c r="K344" s="3" t="s">
        <v>480</v>
      </c>
      <c r="L344" s="3" t="s">
        <v>561</v>
      </c>
    </row>
    <row r="345" spans="1:12" x14ac:dyDescent="0.3">
      <c r="A345" s="41">
        <v>44804</v>
      </c>
      <c r="B345" s="3" t="s">
        <v>64</v>
      </c>
      <c r="C345" s="3" t="s">
        <v>229</v>
      </c>
      <c r="D345" s="3" t="s">
        <v>230</v>
      </c>
      <c r="E345" s="3" t="s">
        <v>251</v>
      </c>
      <c r="F345" s="3" t="s">
        <v>252</v>
      </c>
      <c r="G345" s="42">
        <v>1413.11</v>
      </c>
      <c r="H345" s="3" t="s">
        <v>559</v>
      </c>
      <c r="I345" s="3" t="s">
        <v>295</v>
      </c>
      <c r="J345" s="3" t="s">
        <v>479</v>
      </c>
      <c r="K345" s="3" t="s">
        <v>480</v>
      </c>
      <c r="L345" s="3" t="s">
        <v>561</v>
      </c>
    </row>
    <row r="346" spans="1:12" x14ac:dyDescent="0.3">
      <c r="A346" s="41">
        <v>44804</v>
      </c>
      <c r="B346" s="3" t="s">
        <v>339</v>
      </c>
      <c r="C346" s="3" t="s">
        <v>229</v>
      </c>
      <c r="D346" s="3" t="s">
        <v>230</v>
      </c>
      <c r="E346" s="3" t="s">
        <v>251</v>
      </c>
      <c r="F346" s="3" t="s">
        <v>252</v>
      </c>
      <c r="G346" s="42">
        <v>129.87</v>
      </c>
      <c r="H346" s="3" t="s">
        <v>559</v>
      </c>
      <c r="I346" s="3" t="s">
        <v>295</v>
      </c>
      <c r="J346" s="3" t="s">
        <v>479</v>
      </c>
      <c r="K346" s="3" t="s">
        <v>480</v>
      </c>
      <c r="L346" s="3" t="s">
        <v>561</v>
      </c>
    </row>
    <row r="347" spans="1:12" x14ac:dyDescent="0.3">
      <c r="A347" s="41">
        <v>44804</v>
      </c>
      <c r="B347" s="3" t="s">
        <v>443</v>
      </c>
      <c r="C347" s="3" t="s">
        <v>229</v>
      </c>
      <c r="D347" s="3" t="s">
        <v>230</v>
      </c>
      <c r="E347" s="3" t="s">
        <v>251</v>
      </c>
      <c r="F347" s="3" t="s">
        <v>252</v>
      </c>
      <c r="G347" s="42">
        <v>83</v>
      </c>
      <c r="H347" s="3" t="s">
        <v>559</v>
      </c>
      <c r="I347" s="3" t="s">
        <v>295</v>
      </c>
      <c r="J347" s="3" t="s">
        <v>482</v>
      </c>
      <c r="K347" s="3" t="s">
        <v>483</v>
      </c>
      <c r="L347" s="3" t="s">
        <v>563</v>
      </c>
    </row>
    <row r="348" spans="1:12" x14ac:dyDescent="0.3">
      <c r="A348" s="41">
        <v>44804</v>
      </c>
      <c r="B348" s="3" t="s">
        <v>64</v>
      </c>
      <c r="C348" s="3" t="s">
        <v>229</v>
      </c>
      <c r="D348" s="3" t="s">
        <v>230</v>
      </c>
      <c r="E348" s="3" t="s">
        <v>253</v>
      </c>
      <c r="F348" s="3" t="s">
        <v>254</v>
      </c>
      <c r="G348" s="42">
        <v>939.63599999999997</v>
      </c>
      <c r="H348" s="3" t="s">
        <v>559</v>
      </c>
      <c r="I348" s="3" t="s">
        <v>295</v>
      </c>
      <c r="J348" s="3" t="s">
        <v>479</v>
      </c>
      <c r="K348" s="3" t="s">
        <v>480</v>
      </c>
      <c r="L348" s="3" t="s">
        <v>561</v>
      </c>
    </row>
    <row r="349" spans="1:12" x14ac:dyDescent="0.3">
      <c r="A349" s="41">
        <v>44804</v>
      </c>
      <c r="B349" s="3" t="s">
        <v>339</v>
      </c>
      <c r="C349" s="3" t="s">
        <v>229</v>
      </c>
      <c r="D349" s="3" t="s">
        <v>230</v>
      </c>
      <c r="E349" s="3" t="s">
        <v>253</v>
      </c>
      <c r="F349" s="3" t="s">
        <v>254</v>
      </c>
      <c r="G349" s="42">
        <v>6.5780000000000003</v>
      </c>
      <c r="H349" s="3" t="s">
        <v>559</v>
      </c>
      <c r="I349" s="3" t="s">
        <v>295</v>
      </c>
      <c r="J349" s="3" t="s">
        <v>479</v>
      </c>
      <c r="K349" s="3" t="s">
        <v>480</v>
      </c>
      <c r="L349" s="3" t="s">
        <v>561</v>
      </c>
    </row>
    <row r="350" spans="1:12" x14ac:dyDescent="0.3">
      <c r="A350" s="41">
        <v>44804</v>
      </c>
      <c r="B350" s="3" t="s">
        <v>399</v>
      </c>
      <c r="C350" s="3" t="s">
        <v>229</v>
      </c>
      <c r="D350" s="3" t="s">
        <v>230</v>
      </c>
      <c r="E350" s="3" t="s">
        <v>253</v>
      </c>
      <c r="F350" s="3" t="s">
        <v>254</v>
      </c>
      <c r="G350" s="42">
        <v>1522.912</v>
      </c>
      <c r="H350" s="3" t="s">
        <v>559</v>
      </c>
      <c r="I350" s="3" t="s">
        <v>295</v>
      </c>
      <c r="J350" s="3" t="s">
        <v>486</v>
      </c>
      <c r="K350" s="3" t="s">
        <v>83</v>
      </c>
      <c r="L350" s="3" t="s">
        <v>562</v>
      </c>
    </row>
    <row r="351" spans="1:12" x14ac:dyDescent="0.3">
      <c r="A351" s="41">
        <v>44804</v>
      </c>
      <c r="B351" s="3" t="s">
        <v>64</v>
      </c>
      <c r="C351" s="3" t="s">
        <v>229</v>
      </c>
      <c r="D351" s="3" t="s">
        <v>230</v>
      </c>
      <c r="E351" s="3" t="s">
        <v>255</v>
      </c>
      <c r="F351" s="3" t="s">
        <v>256</v>
      </c>
      <c r="G351" s="42">
        <v>607.774</v>
      </c>
      <c r="H351" s="3" t="s">
        <v>559</v>
      </c>
      <c r="I351" s="3" t="s">
        <v>295</v>
      </c>
      <c r="J351" s="3" t="s">
        <v>479</v>
      </c>
      <c r="K351" s="3" t="s">
        <v>480</v>
      </c>
      <c r="L351" s="3" t="s">
        <v>561</v>
      </c>
    </row>
    <row r="352" spans="1:12" x14ac:dyDescent="0.3">
      <c r="A352" s="41">
        <v>44804</v>
      </c>
      <c r="B352" s="3" t="s">
        <v>339</v>
      </c>
      <c r="C352" s="3" t="s">
        <v>229</v>
      </c>
      <c r="D352" s="3" t="s">
        <v>230</v>
      </c>
      <c r="E352" s="3" t="s">
        <v>255</v>
      </c>
      <c r="F352" s="3" t="s">
        <v>256</v>
      </c>
      <c r="G352" s="42">
        <v>88.546000000000006</v>
      </c>
      <c r="H352" s="3" t="s">
        <v>559</v>
      </c>
      <c r="I352" s="3" t="s">
        <v>295</v>
      </c>
      <c r="J352" s="3" t="s">
        <v>479</v>
      </c>
      <c r="K352" s="3" t="s">
        <v>480</v>
      </c>
      <c r="L352" s="3" t="s">
        <v>561</v>
      </c>
    </row>
    <row r="353" spans="1:12" x14ac:dyDescent="0.3">
      <c r="A353" s="41">
        <v>44804</v>
      </c>
      <c r="B353" s="3" t="s">
        <v>399</v>
      </c>
      <c r="C353" s="3" t="s">
        <v>229</v>
      </c>
      <c r="D353" s="3" t="s">
        <v>230</v>
      </c>
      <c r="E353" s="3" t="s">
        <v>255</v>
      </c>
      <c r="F353" s="3" t="s">
        <v>256</v>
      </c>
      <c r="G353" s="42">
        <v>1522.912</v>
      </c>
      <c r="H353" s="3" t="s">
        <v>559</v>
      </c>
      <c r="I353" s="3" t="s">
        <v>295</v>
      </c>
      <c r="J353" s="3" t="s">
        <v>486</v>
      </c>
      <c r="K353" s="3" t="s">
        <v>83</v>
      </c>
      <c r="L353" s="3" t="s">
        <v>562</v>
      </c>
    </row>
    <row r="354" spans="1:12" x14ac:dyDescent="0.3">
      <c r="A354" s="41">
        <v>44804</v>
      </c>
      <c r="B354" s="3" t="s">
        <v>443</v>
      </c>
      <c r="C354" s="3" t="s">
        <v>229</v>
      </c>
      <c r="D354" s="3" t="s">
        <v>230</v>
      </c>
      <c r="E354" s="3" t="s">
        <v>255</v>
      </c>
      <c r="F354" s="3" t="s">
        <v>256</v>
      </c>
      <c r="G354" s="42">
        <v>144</v>
      </c>
      <c r="H354" s="3" t="s">
        <v>559</v>
      </c>
      <c r="I354" s="3" t="s">
        <v>295</v>
      </c>
      <c r="J354" s="3" t="s">
        <v>482</v>
      </c>
      <c r="K354" s="3" t="s">
        <v>483</v>
      </c>
      <c r="L354" s="3" t="s">
        <v>563</v>
      </c>
    </row>
    <row r="355" spans="1:12" x14ac:dyDescent="0.3">
      <c r="A355" s="41">
        <v>44804</v>
      </c>
      <c r="B355" s="3" t="s">
        <v>64</v>
      </c>
      <c r="C355" s="3" t="s">
        <v>229</v>
      </c>
      <c r="D355" s="3" t="s">
        <v>230</v>
      </c>
      <c r="E355" s="3" t="s">
        <v>259</v>
      </c>
      <c r="F355" s="3" t="s">
        <v>260</v>
      </c>
      <c r="G355" s="42">
        <v>353.92599999999999</v>
      </c>
      <c r="H355" s="3" t="s">
        <v>559</v>
      </c>
      <c r="I355" s="3" t="s">
        <v>295</v>
      </c>
      <c r="J355" s="3" t="s">
        <v>479</v>
      </c>
      <c r="K355" s="3" t="s">
        <v>480</v>
      </c>
      <c r="L355" s="3" t="s">
        <v>561</v>
      </c>
    </row>
    <row r="356" spans="1:12" x14ac:dyDescent="0.3">
      <c r="A356" s="41">
        <v>44804</v>
      </c>
      <c r="B356" s="3" t="s">
        <v>64</v>
      </c>
      <c r="C356" s="3" t="s">
        <v>229</v>
      </c>
      <c r="D356" s="3" t="s">
        <v>230</v>
      </c>
      <c r="E356" s="3" t="s">
        <v>257</v>
      </c>
      <c r="F356" s="3" t="s">
        <v>258</v>
      </c>
      <c r="G356" s="42">
        <v>468.64699999999999</v>
      </c>
      <c r="H356" s="3" t="s">
        <v>559</v>
      </c>
      <c r="I356" s="3" t="s">
        <v>295</v>
      </c>
      <c r="J356" s="3" t="s">
        <v>479</v>
      </c>
      <c r="K356" s="3" t="s">
        <v>480</v>
      </c>
      <c r="L356" s="3" t="s">
        <v>561</v>
      </c>
    </row>
    <row r="357" spans="1:12" x14ac:dyDescent="0.3">
      <c r="A357" s="41">
        <v>44804</v>
      </c>
      <c r="B357" s="3" t="s">
        <v>339</v>
      </c>
      <c r="C357" s="3" t="s">
        <v>229</v>
      </c>
      <c r="D357" s="3" t="s">
        <v>230</v>
      </c>
      <c r="E357" s="3" t="s">
        <v>257</v>
      </c>
      <c r="F357" s="3" t="s">
        <v>258</v>
      </c>
      <c r="G357" s="42">
        <v>14.7</v>
      </c>
      <c r="H357" s="3" t="s">
        <v>559</v>
      </c>
      <c r="I357" s="3" t="s">
        <v>295</v>
      </c>
      <c r="J357" s="3" t="s">
        <v>479</v>
      </c>
      <c r="K357" s="3" t="s">
        <v>480</v>
      </c>
      <c r="L357" s="3" t="s">
        <v>561</v>
      </c>
    </row>
    <row r="358" spans="1:12" x14ac:dyDescent="0.3">
      <c r="A358" s="41">
        <v>44804</v>
      </c>
      <c r="B358" s="3" t="s">
        <v>64</v>
      </c>
      <c r="C358" s="3" t="s">
        <v>229</v>
      </c>
      <c r="D358" s="3" t="s">
        <v>230</v>
      </c>
      <c r="E358" s="3" t="s">
        <v>261</v>
      </c>
      <c r="F358" s="3" t="s">
        <v>262</v>
      </c>
      <c r="G358" s="42">
        <v>2679.3380000000002</v>
      </c>
      <c r="H358" s="3" t="s">
        <v>3</v>
      </c>
      <c r="I358" s="3" t="s">
        <v>184</v>
      </c>
      <c r="J358" s="3" t="s">
        <v>479</v>
      </c>
      <c r="K358" s="3" t="s">
        <v>480</v>
      </c>
      <c r="L358" s="3" t="s">
        <v>542</v>
      </c>
    </row>
    <row r="359" spans="1:12" x14ac:dyDescent="0.3">
      <c r="A359" s="41">
        <v>44804</v>
      </c>
      <c r="B359" s="3" t="s">
        <v>339</v>
      </c>
      <c r="C359" s="3" t="s">
        <v>229</v>
      </c>
      <c r="D359" s="3" t="s">
        <v>230</v>
      </c>
      <c r="E359" s="3" t="s">
        <v>261</v>
      </c>
      <c r="F359" s="3" t="s">
        <v>262</v>
      </c>
      <c r="G359" s="42">
        <v>58.616</v>
      </c>
      <c r="H359" s="3" t="s">
        <v>3</v>
      </c>
      <c r="I359" s="3" t="s">
        <v>184</v>
      </c>
      <c r="J359" s="3" t="s">
        <v>479</v>
      </c>
      <c r="K359" s="3" t="s">
        <v>480</v>
      </c>
      <c r="L359" s="3" t="s">
        <v>542</v>
      </c>
    </row>
    <row r="360" spans="1:12" x14ac:dyDescent="0.3">
      <c r="A360" s="41">
        <v>44804</v>
      </c>
      <c r="B360" s="3" t="s">
        <v>443</v>
      </c>
      <c r="C360" s="3" t="s">
        <v>229</v>
      </c>
      <c r="D360" s="3" t="s">
        <v>230</v>
      </c>
      <c r="E360" s="3" t="s">
        <v>261</v>
      </c>
      <c r="F360" s="3" t="s">
        <v>262</v>
      </c>
      <c r="G360" s="42">
        <v>104</v>
      </c>
      <c r="H360" s="3" t="s">
        <v>3</v>
      </c>
      <c r="I360" s="3" t="s">
        <v>184</v>
      </c>
      <c r="J360" s="3" t="s">
        <v>482</v>
      </c>
      <c r="K360" s="3" t="s">
        <v>483</v>
      </c>
      <c r="L360" s="3" t="s">
        <v>544</v>
      </c>
    </row>
    <row r="361" spans="1:12" x14ac:dyDescent="0.3">
      <c r="A361" s="41">
        <v>44804</v>
      </c>
      <c r="B361" s="3" t="s">
        <v>443</v>
      </c>
      <c r="C361" s="3" t="s">
        <v>444</v>
      </c>
      <c r="D361" s="3" t="s">
        <v>445</v>
      </c>
      <c r="E361" s="3" t="s">
        <v>446</v>
      </c>
      <c r="F361" s="3" t="s">
        <v>447</v>
      </c>
      <c r="G361" s="42">
        <v>1100</v>
      </c>
      <c r="H361" s="3" t="s">
        <v>554</v>
      </c>
      <c r="I361" s="3" t="s">
        <v>148</v>
      </c>
      <c r="J361" s="3" t="s">
        <v>482</v>
      </c>
      <c r="K361" s="3" t="s">
        <v>483</v>
      </c>
      <c r="L361" s="3" t="s">
        <v>558</v>
      </c>
    </row>
    <row r="362" spans="1:12" x14ac:dyDescent="0.3">
      <c r="A362" s="41">
        <v>44804</v>
      </c>
      <c r="B362" s="3" t="s">
        <v>427</v>
      </c>
      <c r="C362" s="3" t="s">
        <v>263</v>
      </c>
      <c r="D362" s="3" t="s">
        <v>264</v>
      </c>
      <c r="E362" s="3" t="s">
        <v>265</v>
      </c>
      <c r="F362" s="3" t="s">
        <v>266</v>
      </c>
      <c r="G362" s="42">
        <v>11650.47</v>
      </c>
      <c r="H362" s="3" t="s">
        <v>13</v>
      </c>
      <c r="I362" s="3" t="s">
        <v>164</v>
      </c>
      <c r="J362" s="3" t="s">
        <v>476</v>
      </c>
      <c r="K362" s="3" t="s">
        <v>477</v>
      </c>
      <c r="L362" s="3" t="s">
        <v>507</v>
      </c>
    </row>
    <row r="363" spans="1:12" x14ac:dyDescent="0.3">
      <c r="A363" s="41">
        <v>44804</v>
      </c>
      <c r="B363" s="3" t="s">
        <v>429</v>
      </c>
      <c r="C363" s="3" t="s">
        <v>263</v>
      </c>
      <c r="D363" s="3" t="s">
        <v>264</v>
      </c>
      <c r="E363" s="3" t="s">
        <v>265</v>
      </c>
      <c r="F363" s="3" t="s">
        <v>266</v>
      </c>
      <c r="G363" s="42">
        <v>40780.53</v>
      </c>
      <c r="H363" s="3" t="s">
        <v>13</v>
      </c>
      <c r="I363" s="3" t="s">
        <v>164</v>
      </c>
      <c r="J363" s="3" t="s">
        <v>476</v>
      </c>
      <c r="K363" s="3" t="s">
        <v>477</v>
      </c>
      <c r="L363" s="3" t="s">
        <v>507</v>
      </c>
    </row>
    <row r="364" spans="1:12" x14ac:dyDescent="0.3">
      <c r="A364" s="41">
        <v>44804</v>
      </c>
      <c r="B364" s="3" t="s">
        <v>64</v>
      </c>
      <c r="C364" s="3" t="s">
        <v>263</v>
      </c>
      <c r="D364" s="3" t="s">
        <v>264</v>
      </c>
      <c r="E364" s="3" t="s">
        <v>265</v>
      </c>
      <c r="F364" s="3" t="s">
        <v>266</v>
      </c>
      <c r="G364" s="42">
        <v>7214.8879999999999</v>
      </c>
      <c r="H364" s="3" t="s">
        <v>13</v>
      </c>
      <c r="I364" s="3" t="s">
        <v>164</v>
      </c>
      <c r="J364" s="3" t="s">
        <v>479</v>
      </c>
      <c r="K364" s="3" t="s">
        <v>480</v>
      </c>
      <c r="L364" s="3" t="s">
        <v>508</v>
      </c>
    </row>
    <row r="365" spans="1:12" x14ac:dyDescent="0.3">
      <c r="A365" s="41">
        <v>44804</v>
      </c>
      <c r="B365" s="3" t="s">
        <v>339</v>
      </c>
      <c r="C365" s="3" t="s">
        <v>263</v>
      </c>
      <c r="D365" s="3" t="s">
        <v>264</v>
      </c>
      <c r="E365" s="3" t="s">
        <v>265</v>
      </c>
      <c r="F365" s="3" t="s">
        <v>266</v>
      </c>
      <c r="G365" s="42">
        <v>352.935</v>
      </c>
      <c r="H365" s="3" t="s">
        <v>13</v>
      </c>
      <c r="I365" s="3" t="s">
        <v>164</v>
      </c>
      <c r="J365" s="3" t="s">
        <v>479</v>
      </c>
      <c r="K365" s="3" t="s">
        <v>480</v>
      </c>
      <c r="L365" s="3" t="s">
        <v>508</v>
      </c>
    </row>
    <row r="366" spans="1:12" x14ac:dyDescent="0.3">
      <c r="A366" s="41">
        <v>44804</v>
      </c>
      <c r="B366" s="3" t="s">
        <v>392</v>
      </c>
      <c r="C366" s="3" t="s">
        <v>263</v>
      </c>
      <c r="D366" s="3" t="s">
        <v>264</v>
      </c>
      <c r="E366" s="3" t="s">
        <v>265</v>
      </c>
      <c r="F366" s="3" t="s">
        <v>266</v>
      </c>
      <c r="G366" s="42">
        <v>706.03099999999995</v>
      </c>
      <c r="H366" s="3" t="s">
        <v>13</v>
      </c>
      <c r="I366" s="3" t="s">
        <v>164</v>
      </c>
      <c r="J366" s="3" t="s">
        <v>479</v>
      </c>
      <c r="K366" s="3" t="s">
        <v>480</v>
      </c>
      <c r="L366" s="3" t="s">
        <v>508</v>
      </c>
    </row>
    <row r="367" spans="1:12" x14ac:dyDescent="0.3">
      <c r="A367" s="41">
        <v>44804</v>
      </c>
      <c r="B367" s="3" t="s">
        <v>396</v>
      </c>
      <c r="C367" s="3" t="s">
        <v>263</v>
      </c>
      <c r="D367" s="3" t="s">
        <v>264</v>
      </c>
      <c r="E367" s="3" t="s">
        <v>265</v>
      </c>
      <c r="F367" s="3" t="s">
        <v>266</v>
      </c>
      <c r="G367" s="42">
        <v>93.539000000000001</v>
      </c>
      <c r="H367" s="3" t="s">
        <v>13</v>
      </c>
      <c r="I367" s="3" t="s">
        <v>164</v>
      </c>
      <c r="J367" s="3" t="s">
        <v>486</v>
      </c>
      <c r="K367" s="3" t="s">
        <v>83</v>
      </c>
      <c r="L367" s="3" t="s">
        <v>509</v>
      </c>
    </row>
    <row r="368" spans="1:12" x14ac:dyDescent="0.3">
      <c r="A368" s="41">
        <v>44804</v>
      </c>
      <c r="B368" s="3" t="s">
        <v>399</v>
      </c>
      <c r="C368" s="3" t="s">
        <v>263</v>
      </c>
      <c r="D368" s="3" t="s">
        <v>264</v>
      </c>
      <c r="E368" s="3" t="s">
        <v>265</v>
      </c>
      <c r="F368" s="3" t="s">
        <v>266</v>
      </c>
      <c r="G368" s="42">
        <v>13203.661</v>
      </c>
      <c r="H368" s="3" t="s">
        <v>13</v>
      </c>
      <c r="I368" s="3" t="s">
        <v>164</v>
      </c>
      <c r="J368" s="3" t="s">
        <v>486</v>
      </c>
      <c r="K368" s="3" t="s">
        <v>83</v>
      </c>
      <c r="L368" s="3" t="s">
        <v>509</v>
      </c>
    </row>
    <row r="369" spans="1:12" x14ac:dyDescent="0.3">
      <c r="A369" s="41">
        <v>44804</v>
      </c>
      <c r="B369" s="3" t="s">
        <v>431</v>
      </c>
      <c r="C369" s="3" t="s">
        <v>263</v>
      </c>
      <c r="D369" s="3" t="s">
        <v>264</v>
      </c>
      <c r="E369" s="3" t="s">
        <v>265</v>
      </c>
      <c r="F369" s="3" t="s">
        <v>266</v>
      </c>
      <c r="G369" s="42">
        <v>1684.9760000000001</v>
      </c>
      <c r="H369" s="3" t="s">
        <v>13</v>
      </c>
      <c r="I369" s="3" t="s">
        <v>164</v>
      </c>
      <c r="J369" s="3" t="s">
        <v>476</v>
      </c>
      <c r="K369" s="3" t="s">
        <v>477</v>
      </c>
      <c r="L369" s="3" t="s">
        <v>507</v>
      </c>
    </row>
    <row r="370" spans="1:12" x14ac:dyDescent="0.3">
      <c r="A370" s="41">
        <v>44804</v>
      </c>
      <c r="B370" s="3" t="s">
        <v>435</v>
      </c>
      <c r="C370" s="3" t="s">
        <v>263</v>
      </c>
      <c r="D370" s="3" t="s">
        <v>264</v>
      </c>
      <c r="E370" s="3" t="s">
        <v>265</v>
      </c>
      <c r="F370" s="3" t="s">
        <v>266</v>
      </c>
      <c r="G370" s="42">
        <v>30.46</v>
      </c>
      <c r="H370" s="3" t="s">
        <v>13</v>
      </c>
      <c r="I370" s="3" t="s">
        <v>164</v>
      </c>
      <c r="J370" s="3" t="s">
        <v>479</v>
      </c>
      <c r="K370" s="3" t="s">
        <v>480</v>
      </c>
      <c r="L370" s="3" t="s">
        <v>508</v>
      </c>
    </row>
    <row r="371" spans="1:12" x14ac:dyDescent="0.3">
      <c r="A371" s="41">
        <v>44804</v>
      </c>
      <c r="B371" s="3" t="s">
        <v>439</v>
      </c>
      <c r="C371" s="3" t="s">
        <v>263</v>
      </c>
      <c r="D371" s="3" t="s">
        <v>264</v>
      </c>
      <c r="E371" s="3" t="s">
        <v>265</v>
      </c>
      <c r="F371" s="3" t="s">
        <v>266</v>
      </c>
      <c r="G371" s="42">
        <v>436</v>
      </c>
      <c r="H371" s="3" t="s">
        <v>13</v>
      </c>
      <c r="I371" s="3" t="s">
        <v>164</v>
      </c>
      <c r="J371" s="3" t="s">
        <v>482</v>
      </c>
      <c r="K371" s="3" t="s">
        <v>483</v>
      </c>
      <c r="L371" s="3" t="s">
        <v>510</v>
      </c>
    </row>
    <row r="372" spans="1:12" x14ac:dyDescent="0.3">
      <c r="A372" s="41">
        <v>44804</v>
      </c>
      <c r="B372" s="3" t="s">
        <v>443</v>
      </c>
      <c r="C372" s="3" t="s">
        <v>263</v>
      </c>
      <c r="D372" s="3" t="s">
        <v>264</v>
      </c>
      <c r="E372" s="3" t="s">
        <v>265</v>
      </c>
      <c r="F372" s="3" t="s">
        <v>266</v>
      </c>
      <c r="G372" s="42">
        <v>522</v>
      </c>
      <c r="H372" s="3" t="s">
        <v>13</v>
      </c>
      <c r="I372" s="3" t="s">
        <v>164</v>
      </c>
      <c r="J372" s="3" t="s">
        <v>482</v>
      </c>
      <c r="K372" s="3" t="s">
        <v>483</v>
      </c>
      <c r="L372" s="3" t="s">
        <v>510</v>
      </c>
    </row>
    <row r="373" spans="1:12" x14ac:dyDescent="0.3">
      <c r="A373" s="41">
        <v>44804</v>
      </c>
      <c r="B373" s="3" t="s">
        <v>453</v>
      </c>
      <c r="C373" s="3" t="s">
        <v>263</v>
      </c>
      <c r="D373" s="3" t="s">
        <v>264</v>
      </c>
      <c r="E373" s="3" t="s">
        <v>265</v>
      </c>
      <c r="F373" s="3" t="s">
        <v>266</v>
      </c>
      <c r="G373" s="42">
        <v>-264.77600000000001</v>
      </c>
      <c r="H373" s="3" t="s">
        <v>13</v>
      </c>
      <c r="I373" s="3" t="s">
        <v>164</v>
      </c>
      <c r="J373" s="3" t="s">
        <v>479</v>
      </c>
      <c r="K373" s="3" t="s">
        <v>480</v>
      </c>
      <c r="L373" s="3" t="s">
        <v>508</v>
      </c>
    </row>
    <row r="374" spans="1:12" x14ac:dyDescent="0.3">
      <c r="A374" s="41">
        <v>44804</v>
      </c>
      <c r="B374" s="3" t="s">
        <v>415</v>
      </c>
      <c r="C374" s="3" t="s">
        <v>263</v>
      </c>
      <c r="D374" s="3" t="s">
        <v>264</v>
      </c>
      <c r="E374" s="3" t="s">
        <v>265</v>
      </c>
      <c r="F374" s="3" t="s">
        <v>266</v>
      </c>
      <c r="G374" s="42">
        <v>1106.596</v>
      </c>
      <c r="H374" s="3" t="s">
        <v>13</v>
      </c>
      <c r="I374" s="3" t="s">
        <v>164</v>
      </c>
      <c r="J374" s="3" t="s">
        <v>476</v>
      </c>
      <c r="K374" s="3" t="s">
        <v>477</v>
      </c>
      <c r="L374" s="3" t="s">
        <v>507</v>
      </c>
    </row>
    <row r="375" spans="1:12" x14ac:dyDescent="0.3">
      <c r="A375" s="41">
        <v>44804</v>
      </c>
      <c r="B375" s="3" t="s">
        <v>421</v>
      </c>
      <c r="C375" s="3" t="s">
        <v>263</v>
      </c>
      <c r="D375" s="3" t="s">
        <v>264</v>
      </c>
      <c r="E375" s="3" t="s">
        <v>265</v>
      </c>
      <c r="F375" s="3" t="s">
        <v>266</v>
      </c>
      <c r="G375" s="42">
        <v>2721.415</v>
      </c>
      <c r="H375" s="3" t="s">
        <v>13</v>
      </c>
      <c r="I375" s="3" t="s">
        <v>164</v>
      </c>
      <c r="J375" s="3" t="s">
        <v>476</v>
      </c>
      <c r="K375" s="3" t="s">
        <v>477</v>
      </c>
      <c r="L375" s="3" t="s">
        <v>507</v>
      </c>
    </row>
    <row r="376" spans="1:12" x14ac:dyDescent="0.3">
      <c r="A376" s="41">
        <v>44804</v>
      </c>
      <c r="B376" s="3" t="s">
        <v>423</v>
      </c>
      <c r="C376" s="3" t="s">
        <v>263</v>
      </c>
      <c r="D376" s="3" t="s">
        <v>264</v>
      </c>
      <c r="E376" s="3" t="s">
        <v>265</v>
      </c>
      <c r="F376" s="3" t="s">
        <v>266</v>
      </c>
      <c r="G376" s="42">
        <v>942.91099999999994</v>
      </c>
      <c r="H376" s="3" t="s">
        <v>13</v>
      </c>
      <c r="I376" s="3" t="s">
        <v>164</v>
      </c>
      <c r="J376" s="3" t="s">
        <v>476</v>
      </c>
      <c r="K376" s="3" t="s">
        <v>477</v>
      </c>
      <c r="L376" s="3" t="s">
        <v>507</v>
      </c>
    </row>
    <row r="377" spans="1:12" x14ac:dyDescent="0.3">
      <c r="A377" s="41">
        <v>44804</v>
      </c>
      <c r="B377" s="3" t="s">
        <v>425</v>
      </c>
      <c r="C377" s="3" t="s">
        <v>263</v>
      </c>
      <c r="D377" s="3" t="s">
        <v>264</v>
      </c>
      <c r="E377" s="3" t="s">
        <v>265</v>
      </c>
      <c r="F377" s="3" t="s">
        <v>266</v>
      </c>
      <c r="G377" s="42">
        <v>3653.87</v>
      </c>
      <c r="H377" s="3" t="s">
        <v>13</v>
      </c>
      <c r="I377" s="3" t="s">
        <v>164</v>
      </c>
      <c r="J377" s="3" t="s">
        <v>476</v>
      </c>
      <c r="K377" s="3" t="s">
        <v>477</v>
      </c>
      <c r="L377" s="3" t="s">
        <v>507</v>
      </c>
    </row>
    <row r="378" spans="1:12" ht="26.4" x14ac:dyDescent="0.3">
      <c r="A378" s="41">
        <v>44804</v>
      </c>
      <c r="B378" s="3" t="s">
        <v>429</v>
      </c>
      <c r="C378" s="3" t="s">
        <v>416</v>
      </c>
      <c r="D378" s="3" t="s">
        <v>417</v>
      </c>
      <c r="E378" s="3" t="s">
        <v>418</v>
      </c>
      <c r="F378" s="3" t="s">
        <v>419</v>
      </c>
      <c r="G378" s="42">
        <v>2519.98</v>
      </c>
      <c r="H378" s="3" t="s">
        <v>554</v>
      </c>
      <c r="I378" s="3" t="s">
        <v>148</v>
      </c>
      <c r="J378" s="3" t="s">
        <v>476</v>
      </c>
      <c r="K378" s="3" t="s">
        <v>477</v>
      </c>
      <c r="L378" s="3" t="s">
        <v>555</v>
      </c>
    </row>
    <row r="379" spans="1:12" ht="26.4" x14ac:dyDescent="0.3">
      <c r="A379" s="41">
        <v>44804</v>
      </c>
      <c r="B379" s="3" t="s">
        <v>415</v>
      </c>
      <c r="C379" s="3" t="s">
        <v>416</v>
      </c>
      <c r="D379" s="3" t="s">
        <v>417</v>
      </c>
      <c r="E379" s="3" t="s">
        <v>418</v>
      </c>
      <c r="F379" s="3" t="s">
        <v>419</v>
      </c>
      <c r="G379" s="42">
        <v>-190.71100000000001</v>
      </c>
      <c r="H379" s="3" t="s">
        <v>554</v>
      </c>
      <c r="I379" s="3" t="s">
        <v>148</v>
      </c>
      <c r="J379" s="3" t="s">
        <v>476</v>
      </c>
      <c r="K379" s="3" t="s">
        <v>477</v>
      </c>
      <c r="L379" s="3" t="s">
        <v>555</v>
      </c>
    </row>
    <row r="380" spans="1:12" ht="26.4" x14ac:dyDescent="0.3">
      <c r="A380" s="41">
        <v>44804</v>
      </c>
      <c r="B380" s="3" t="s">
        <v>423</v>
      </c>
      <c r="C380" s="3" t="s">
        <v>416</v>
      </c>
      <c r="D380" s="3" t="s">
        <v>417</v>
      </c>
      <c r="E380" s="3" t="s">
        <v>418</v>
      </c>
      <c r="F380" s="3" t="s">
        <v>419</v>
      </c>
      <c r="G380" s="42">
        <v>63.338000000000001</v>
      </c>
      <c r="H380" s="3" t="s">
        <v>554</v>
      </c>
      <c r="I380" s="3" t="s">
        <v>148</v>
      </c>
      <c r="J380" s="3" t="s">
        <v>476</v>
      </c>
      <c r="K380" s="3" t="s">
        <v>477</v>
      </c>
      <c r="L380" s="3" t="s">
        <v>555</v>
      </c>
    </row>
    <row r="381" spans="1:12" ht="26.4" x14ac:dyDescent="0.3">
      <c r="A381" s="41">
        <v>44804</v>
      </c>
      <c r="B381" s="3" t="s">
        <v>425</v>
      </c>
      <c r="C381" s="3" t="s">
        <v>416</v>
      </c>
      <c r="D381" s="3" t="s">
        <v>417</v>
      </c>
      <c r="E381" s="3" t="s">
        <v>418</v>
      </c>
      <c r="F381" s="3" t="s">
        <v>419</v>
      </c>
      <c r="G381" s="42">
        <v>1129.482</v>
      </c>
      <c r="H381" s="3" t="s">
        <v>554</v>
      </c>
      <c r="I381" s="3" t="s">
        <v>148</v>
      </c>
      <c r="J381" s="3" t="s">
        <v>476</v>
      </c>
      <c r="K381" s="3" t="s">
        <v>477</v>
      </c>
      <c r="L381" s="3" t="s">
        <v>555</v>
      </c>
    </row>
    <row r="382" spans="1:12" x14ac:dyDescent="0.3">
      <c r="A382" s="41">
        <v>44804</v>
      </c>
      <c r="B382" s="3" t="s">
        <v>64</v>
      </c>
      <c r="C382" s="3" t="s">
        <v>267</v>
      </c>
      <c r="D382" s="3" t="s">
        <v>268</v>
      </c>
      <c r="E382" s="3" t="s">
        <v>269</v>
      </c>
      <c r="F382" s="3" t="s">
        <v>270</v>
      </c>
      <c r="G382" s="42">
        <v>1371.2739999999999</v>
      </c>
      <c r="H382" s="3" t="s">
        <v>559</v>
      </c>
      <c r="I382" s="3" t="s">
        <v>295</v>
      </c>
      <c r="J382" s="3" t="s">
        <v>479</v>
      </c>
      <c r="K382" s="3" t="s">
        <v>480</v>
      </c>
      <c r="L382" s="3" t="s">
        <v>561</v>
      </c>
    </row>
    <row r="383" spans="1:12" x14ac:dyDescent="0.3">
      <c r="A383" s="41">
        <v>44804</v>
      </c>
      <c r="B383" s="3" t="s">
        <v>339</v>
      </c>
      <c r="C383" s="3" t="s">
        <v>267</v>
      </c>
      <c r="D383" s="3" t="s">
        <v>268</v>
      </c>
      <c r="E383" s="3" t="s">
        <v>269</v>
      </c>
      <c r="F383" s="3" t="s">
        <v>270</v>
      </c>
      <c r="G383" s="42">
        <v>5091.5259999999998</v>
      </c>
      <c r="H383" s="3" t="s">
        <v>559</v>
      </c>
      <c r="I383" s="3" t="s">
        <v>295</v>
      </c>
      <c r="J383" s="3" t="s">
        <v>479</v>
      </c>
      <c r="K383" s="3" t="s">
        <v>480</v>
      </c>
      <c r="L383" s="3" t="s">
        <v>561</v>
      </c>
    </row>
    <row r="384" spans="1:12" x14ac:dyDescent="0.3">
      <c r="A384" s="41">
        <v>44804</v>
      </c>
      <c r="B384" s="3" t="s">
        <v>392</v>
      </c>
      <c r="C384" s="3" t="s">
        <v>267</v>
      </c>
      <c r="D384" s="3" t="s">
        <v>268</v>
      </c>
      <c r="E384" s="3" t="s">
        <v>269</v>
      </c>
      <c r="F384" s="3" t="s">
        <v>270</v>
      </c>
      <c r="G384" s="42">
        <v>29.25</v>
      </c>
      <c r="H384" s="3" t="s">
        <v>559</v>
      </c>
      <c r="I384" s="3" t="s">
        <v>295</v>
      </c>
      <c r="J384" s="3" t="s">
        <v>479</v>
      </c>
      <c r="K384" s="3" t="s">
        <v>480</v>
      </c>
      <c r="L384" s="3" t="s">
        <v>561</v>
      </c>
    </row>
    <row r="385" spans="1:12" x14ac:dyDescent="0.3">
      <c r="A385" s="41">
        <v>44804</v>
      </c>
      <c r="B385" s="3" t="s">
        <v>399</v>
      </c>
      <c r="C385" s="3" t="s">
        <v>267</v>
      </c>
      <c r="D385" s="3" t="s">
        <v>268</v>
      </c>
      <c r="E385" s="3" t="s">
        <v>269</v>
      </c>
      <c r="F385" s="3" t="s">
        <v>270</v>
      </c>
      <c r="G385" s="42">
        <v>104.648</v>
      </c>
      <c r="H385" s="3" t="s">
        <v>559</v>
      </c>
      <c r="I385" s="3" t="s">
        <v>295</v>
      </c>
      <c r="J385" s="3" t="s">
        <v>486</v>
      </c>
      <c r="K385" s="3" t="s">
        <v>83</v>
      </c>
      <c r="L385" s="3" t="s">
        <v>562</v>
      </c>
    </row>
    <row r="386" spans="1:12" x14ac:dyDescent="0.3">
      <c r="A386" s="41">
        <v>44804</v>
      </c>
      <c r="B386" s="3" t="s">
        <v>443</v>
      </c>
      <c r="C386" s="3" t="s">
        <v>267</v>
      </c>
      <c r="D386" s="3" t="s">
        <v>268</v>
      </c>
      <c r="E386" s="3" t="s">
        <v>269</v>
      </c>
      <c r="F386" s="3" t="s">
        <v>270</v>
      </c>
      <c r="G386" s="42">
        <v>575</v>
      </c>
      <c r="H386" s="3" t="s">
        <v>559</v>
      </c>
      <c r="I386" s="3" t="s">
        <v>295</v>
      </c>
      <c r="J386" s="3" t="s">
        <v>482</v>
      </c>
      <c r="K386" s="3" t="s">
        <v>483</v>
      </c>
      <c r="L386" s="3" t="s">
        <v>563</v>
      </c>
    </row>
    <row r="387" spans="1:12" x14ac:dyDescent="0.3">
      <c r="A387" s="41">
        <v>44804</v>
      </c>
      <c r="B387" s="3" t="s">
        <v>64</v>
      </c>
      <c r="C387" s="3" t="s">
        <v>267</v>
      </c>
      <c r="D387" s="3" t="s">
        <v>268</v>
      </c>
      <c r="E387" s="3" t="s">
        <v>271</v>
      </c>
      <c r="F387" s="3" t="s">
        <v>272</v>
      </c>
      <c r="G387" s="42">
        <v>20.739000000000001</v>
      </c>
      <c r="H387" s="3" t="s">
        <v>14</v>
      </c>
      <c r="I387" s="3" t="s">
        <v>6</v>
      </c>
      <c r="J387" s="3" t="s">
        <v>479</v>
      </c>
      <c r="K387" s="3" t="s">
        <v>480</v>
      </c>
      <c r="L387" s="3" t="s">
        <v>511</v>
      </c>
    </row>
    <row r="388" spans="1:12" x14ac:dyDescent="0.3">
      <c r="A388" s="41">
        <v>44804</v>
      </c>
      <c r="B388" s="3" t="s">
        <v>339</v>
      </c>
      <c r="C388" s="3" t="s">
        <v>267</v>
      </c>
      <c r="D388" s="3" t="s">
        <v>268</v>
      </c>
      <c r="E388" s="3" t="s">
        <v>271</v>
      </c>
      <c r="F388" s="3" t="s">
        <v>272</v>
      </c>
      <c r="G388" s="42">
        <v>4110.6850000000004</v>
      </c>
      <c r="H388" s="3" t="s">
        <v>14</v>
      </c>
      <c r="I388" s="3" t="s">
        <v>6</v>
      </c>
      <c r="J388" s="3" t="s">
        <v>479</v>
      </c>
      <c r="K388" s="3" t="s">
        <v>480</v>
      </c>
      <c r="L388" s="3" t="s">
        <v>511</v>
      </c>
    </row>
    <row r="389" spans="1:12" x14ac:dyDescent="0.3">
      <c r="A389" s="41">
        <v>44804</v>
      </c>
      <c r="B389" s="3" t="s">
        <v>443</v>
      </c>
      <c r="C389" s="3" t="s">
        <v>267</v>
      </c>
      <c r="D389" s="3" t="s">
        <v>268</v>
      </c>
      <c r="E389" s="3" t="s">
        <v>271</v>
      </c>
      <c r="F389" s="3" t="s">
        <v>272</v>
      </c>
      <c r="G389" s="42">
        <v>495</v>
      </c>
      <c r="H389" s="3" t="s">
        <v>14</v>
      </c>
      <c r="I389" s="3" t="s">
        <v>6</v>
      </c>
      <c r="J389" s="3" t="s">
        <v>482</v>
      </c>
      <c r="K389" s="3" t="s">
        <v>483</v>
      </c>
      <c r="L389" s="3" t="s">
        <v>541</v>
      </c>
    </row>
    <row r="390" spans="1:12" x14ac:dyDescent="0.3">
      <c r="A390" s="41">
        <v>44804</v>
      </c>
      <c r="B390" s="3" t="s">
        <v>64</v>
      </c>
      <c r="C390" s="3" t="s">
        <v>267</v>
      </c>
      <c r="D390" s="3" t="s">
        <v>268</v>
      </c>
      <c r="E390" s="3" t="s">
        <v>273</v>
      </c>
      <c r="F390" s="3" t="s">
        <v>82</v>
      </c>
      <c r="G390" s="42">
        <v>39.228999999999999</v>
      </c>
      <c r="H390" s="3" t="s">
        <v>512</v>
      </c>
      <c r="I390" s="3" t="s">
        <v>7</v>
      </c>
      <c r="J390" s="3" t="s">
        <v>479</v>
      </c>
      <c r="K390" s="3" t="s">
        <v>480</v>
      </c>
      <c r="L390" s="3" t="s">
        <v>513</v>
      </c>
    </row>
    <row r="391" spans="1:12" x14ac:dyDescent="0.3">
      <c r="A391" s="41">
        <v>44804</v>
      </c>
      <c r="B391" s="3" t="s">
        <v>339</v>
      </c>
      <c r="C391" s="3" t="s">
        <v>267</v>
      </c>
      <c r="D391" s="3" t="s">
        <v>268</v>
      </c>
      <c r="E391" s="3" t="s">
        <v>273</v>
      </c>
      <c r="F391" s="3" t="s">
        <v>82</v>
      </c>
      <c r="G391" s="42">
        <v>2155.136</v>
      </c>
      <c r="H391" s="3" t="s">
        <v>512</v>
      </c>
      <c r="I391" s="3" t="s">
        <v>7</v>
      </c>
      <c r="J391" s="3" t="s">
        <v>479</v>
      </c>
      <c r="K391" s="3" t="s">
        <v>480</v>
      </c>
      <c r="L391" s="3" t="s">
        <v>513</v>
      </c>
    </row>
    <row r="392" spans="1:12" x14ac:dyDescent="0.3">
      <c r="A392" s="41">
        <v>44804</v>
      </c>
      <c r="B392" s="3" t="s">
        <v>64</v>
      </c>
      <c r="C392" s="3" t="s">
        <v>267</v>
      </c>
      <c r="D392" s="3" t="s">
        <v>268</v>
      </c>
      <c r="E392" s="3" t="s">
        <v>274</v>
      </c>
      <c r="F392" s="3" t="s">
        <v>275</v>
      </c>
      <c r="G392" s="42">
        <v>20.431000000000001</v>
      </c>
      <c r="H392" s="3" t="s">
        <v>505</v>
      </c>
      <c r="I392" s="3" t="s">
        <v>8</v>
      </c>
      <c r="J392" s="3" t="s">
        <v>479</v>
      </c>
      <c r="K392" s="3" t="s">
        <v>480</v>
      </c>
      <c r="L392" s="3" t="s">
        <v>506</v>
      </c>
    </row>
    <row r="393" spans="1:12" x14ac:dyDescent="0.3">
      <c r="A393" s="41">
        <v>44804</v>
      </c>
      <c r="B393" s="3" t="s">
        <v>339</v>
      </c>
      <c r="C393" s="3" t="s">
        <v>267</v>
      </c>
      <c r="D393" s="3" t="s">
        <v>268</v>
      </c>
      <c r="E393" s="3" t="s">
        <v>274</v>
      </c>
      <c r="F393" s="3" t="s">
        <v>275</v>
      </c>
      <c r="G393" s="42">
        <v>906.51</v>
      </c>
      <c r="H393" s="3" t="s">
        <v>505</v>
      </c>
      <c r="I393" s="3" t="s">
        <v>8</v>
      </c>
      <c r="J393" s="3" t="s">
        <v>479</v>
      </c>
      <c r="K393" s="3" t="s">
        <v>480</v>
      </c>
      <c r="L393" s="3" t="s">
        <v>506</v>
      </c>
    </row>
    <row r="394" spans="1:12" x14ac:dyDescent="0.3">
      <c r="A394" s="41">
        <v>44804</v>
      </c>
      <c r="B394" s="3" t="s">
        <v>64</v>
      </c>
      <c r="C394" s="3" t="s">
        <v>267</v>
      </c>
      <c r="D394" s="3" t="s">
        <v>268</v>
      </c>
      <c r="E394" s="3" t="s">
        <v>276</v>
      </c>
      <c r="F394" s="3" t="s">
        <v>277</v>
      </c>
      <c r="G394" s="42">
        <v>81.010999999999996</v>
      </c>
      <c r="H394" s="3" t="s">
        <v>503</v>
      </c>
      <c r="I394" s="3" t="s">
        <v>9</v>
      </c>
      <c r="J394" s="3" t="s">
        <v>479</v>
      </c>
      <c r="K394" s="3" t="s">
        <v>480</v>
      </c>
      <c r="L394" s="3" t="s">
        <v>504</v>
      </c>
    </row>
    <row r="395" spans="1:12" x14ac:dyDescent="0.3">
      <c r="A395" s="41">
        <v>44804</v>
      </c>
      <c r="B395" s="3" t="s">
        <v>339</v>
      </c>
      <c r="C395" s="3" t="s">
        <v>267</v>
      </c>
      <c r="D395" s="3" t="s">
        <v>268</v>
      </c>
      <c r="E395" s="3" t="s">
        <v>276</v>
      </c>
      <c r="F395" s="3" t="s">
        <v>277</v>
      </c>
      <c r="G395" s="42">
        <v>225.38200000000001</v>
      </c>
      <c r="H395" s="3" t="s">
        <v>503</v>
      </c>
      <c r="I395" s="3" t="s">
        <v>9</v>
      </c>
      <c r="J395" s="3" t="s">
        <v>479</v>
      </c>
      <c r="K395" s="3" t="s">
        <v>480</v>
      </c>
      <c r="L395" s="3" t="s">
        <v>504</v>
      </c>
    </row>
    <row r="396" spans="1:12" x14ac:dyDescent="0.3">
      <c r="A396" s="41">
        <v>44804</v>
      </c>
      <c r="B396" s="3" t="s">
        <v>64</v>
      </c>
      <c r="C396" s="3" t="s">
        <v>267</v>
      </c>
      <c r="D396" s="3" t="s">
        <v>268</v>
      </c>
      <c r="E396" s="3" t="s">
        <v>278</v>
      </c>
      <c r="F396" s="3" t="s">
        <v>279</v>
      </c>
      <c r="G396" s="42">
        <v>1.0309999999999999</v>
      </c>
      <c r="H396" s="3" t="s">
        <v>515</v>
      </c>
      <c r="I396" s="3" t="s">
        <v>10</v>
      </c>
      <c r="J396" s="3" t="s">
        <v>479</v>
      </c>
      <c r="K396" s="3" t="s">
        <v>480</v>
      </c>
      <c r="L396" s="3" t="s">
        <v>516</v>
      </c>
    </row>
    <row r="397" spans="1:12" x14ac:dyDescent="0.3">
      <c r="A397" s="41">
        <v>44804</v>
      </c>
      <c r="B397" s="3" t="s">
        <v>339</v>
      </c>
      <c r="C397" s="3" t="s">
        <v>267</v>
      </c>
      <c r="D397" s="3" t="s">
        <v>268</v>
      </c>
      <c r="E397" s="3" t="s">
        <v>278</v>
      </c>
      <c r="F397" s="3" t="s">
        <v>279</v>
      </c>
      <c r="G397" s="42">
        <v>260.096</v>
      </c>
      <c r="H397" s="3" t="s">
        <v>515</v>
      </c>
      <c r="I397" s="3" t="s">
        <v>10</v>
      </c>
      <c r="J397" s="3" t="s">
        <v>479</v>
      </c>
      <c r="K397" s="3" t="s">
        <v>480</v>
      </c>
      <c r="L397" s="3" t="s">
        <v>516</v>
      </c>
    </row>
    <row r="398" spans="1:12" x14ac:dyDescent="0.3">
      <c r="A398" s="41">
        <v>44804</v>
      </c>
      <c r="B398" s="3" t="s">
        <v>443</v>
      </c>
      <c r="C398" s="3" t="s">
        <v>267</v>
      </c>
      <c r="D398" s="3" t="s">
        <v>268</v>
      </c>
      <c r="E398" s="3" t="s">
        <v>278</v>
      </c>
      <c r="F398" s="3" t="s">
        <v>279</v>
      </c>
      <c r="G398" s="42">
        <v>55</v>
      </c>
      <c r="H398" s="3" t="s">
        <v>515</v>
      </c>
      <c r="I398" s="3" t="s">
        <v>10</v>
      </c>
      <c r="J398" s="3" t="s">
        <v>482</v>
      </c>
      <c r="K398" s="3" t="s">
        <v>483</v>
      </c>
      <c r="L398" s="3" t="s">
        <v>524</v>
      </c>
    </row>
    <row r="399" spans="1:12" x14ac:dyDescent="0.3">
      <c r="A399" s="41">
        <v>44804</v>
      </c>
      <c r="B399" s="3" t="s">
        <v>339</v>
      </c>
      <c r="C399" s="3" t="s">
        <v>267</v>
      </c>
      <c r="D399" s="3" t="s">
        <v>268</v>
      </c>
      <c r="E399" s="3" t="s">
        <v>387</v>
      </c>
      <c r="F399" s="3" t="s">
        <v>388</v>
      </c>
      <c r="G399" s="42">
        <v>0.1</v>
      </c>
      <c r="H399" s="3" t="s">
        <v>559</v>
      </c>
      <c r="I399" s="3" t="s">
        <v>295</v>
      </c>
      <c r="J399" s="3" t="s">
        <v>479</v>
      </c>
      <c r="K399" s="3" t="s">
        <v>480</v>
      </c>
      <c r="L399" s="3" t="s">
        <v>561</v>
      </c>
    </row>
    <row r="400" spans="1:12" x14ac:dyDescent="0.3">
      <c r="A400" s="41">
        <v>44804</v>
      </c>
      <c r="B400" s="3" t="s">
        <v>443</v>
      </c>
      <c r="C400" s="3" t="s">
        <v>267</v>
      </c>
      <c r="D400" s="3" t="s">
        <v>268</v>
      </c>
      <c r="E400" s="3" t="s">
        <v>387</v>
      </c>
      <c r="F400" s="3" t="s">
        <v>388</v>
      </c>
      <c r="G400" s="42">
        <v>64.5</v>
      </c>
      <c r="H400" s="3" t="s">
        <v>559</v>
      </c>
      <c r="I400" s="3" t="s">
        <v>295</v>
      </c>
      <c r="J400" s="3" t="s">
        <v>482</v>
      </c>
      <c r="K400" s="3" t="s">
        <v>483</v>
      </c>
      <c r="L400" s="3" t="s">
        <v>563</v>
      </c>
    </row>
    <row r="401" spans="1:12" x14ac:dyDescent="0.3">
      <c r="A401" s="41">
        <v>44804</v>
      </c>
      <c r="B401" s="3" t="s">
        <v>429</v>
      </c>
      <c r="C401" s="3" t="s">
        <v>280</v>
      </c>
      <c r="D401" s="3" t="s">
        <v>281</v>
      </c>
      <c r="E401" s="3" t="s">
        <v>282</v>
      </c>
      <c r="F401" s="3" t="s">
        <v>283</v>
      </c>
      <c r="G401" s="42">
        <v>15547.86</v>
      </c>
      <c r="H401" s="3" t="s">
        <v>517</v>
      </c>
      <c r="I401" s="3" t="s">
        <v>518</v>
      </c>
      <c r="J401" s="3" t="s">
        <v>476</v>
      </c>
      <c r="K401" s="3" t="s">
        <v>477</v>
      </c>
      <c r="L401" s="3" t="s">
        <v>528</v>
      </c>
    </row>
    <row r="402" spans="1:12" x14ac:dyDescent="0.3">
      <c r="A402" s="41">
        <v>44804</v>
      </c>
      <c r="B402" s="3" t="s">
        <v>64</v>
      </c>
      <c r="C402" s="3" t="s">
        <v>280</v>
      </c>
      <c r="D402" s="3" t="s">
        <v>281</v>
      </c>
      <c r="E402" s="3" t="s">
        <v>282</v>
      </c>
      <c r="F402" s="3" t="s">
        <v>283</v>
      </c>
      <c r="G402" s="42">
        <v>75.442999999999998</v>
      </c>
      <c r="H402" s="3" t="s">
        <v>517</v>
      </c>
      <c r="I402" s="3" t="s">
        <v>518</v>
      </c>
      <c r="J402" s="3" t="s">
        <v>479</v>
      </c>
      <c r="K402" s="3" t="s">
        <v>480</v>
      </c>
      <c r="L402" s="3" t="s">
        <v>519</v>
      </c>
    </row>
    <row r="403" spans="1:12" x14ac:dyDescent="0.3">
      <c r="A403" s="41">
        <v>44804</v>
      </c>
      <c r="B403" s="3" t="s">
        <v>339</v>
      </c>
      <c r="C403" s="3" t="s">
        <v>280</v>
      </c>
      <c r="D403" s="3" t="s">
        <v>281</v>
      </c>
      <c r="E403" s="3" t="s">
        <v>282</v>
      </c>
      <c r="F403" s="3" t="s">
        <v>283</v>
      </c>
      <c r="G403" s="42">
        <v>21</v>
      </c>
      <c r="H403" s="3" t="s">
        <v>517</v>
      </c>
      <c r="I403" s="3" t="s">
        <v>518</v>
      </c>
      <c r="J403" s="3" t="s">
        <v>479</v>
      </c>
      <c r="K403" s="3" t="s">
        <v>480</v>
      </c>
      <c r="L403" s="3" t="s">
        <v>519</v>
      </c>
    </row>
    <row r="404" spans="1:12" x14ac:dyDescent="0.3">
      <c r="A404" s="41">
        <v>44804</v>
      </c>
      <c r="B404" s="3" t="s">
        <v>431</v>
      </c>
      <c r="C404" s="3" t="s">
        <v>280</v>
      </c>
      <c r="D404" s="3" t="s">
        <v>281</v>
      </c>
      <c r="E404" s="3" t="s">
        <v>282</v>
      </c>
      <c r="F404" s="3" t="s">
        <v>283</v>
      </c>
      <c r="G404" s="42">
        <v>368.47199999999998</v>
      </c>
      <c r="H404" s="3" t="s">
        <v>517</v>
      </c>
      <c r="I404" s="3" t="s">
        <v>518</v>
      </c>
      <c r="J404" s="3" t="s">
        <v>476</v>
      </c>
      <c r="K404" s="3" t="s">
        <v>477</v>
      </c>
      <c r="L404" s="3" t="s">
        <v>528</v>
      </c>
    </row>
    <row r="405" spans="1:12" x14ac:dyDescent="0.3">
      <c r="A405" s="41">
        <v>44804</v>
      </c>
      <c r="B405" s="3" t="s">
        <v>415</v>
      </c>
      <c r="C405" s="3" t="s">
        <v>280</v>
      </c>
      <c r="D405" s="3" t="s">
        <v>281</v>
      </c>
      <c r="E405" s="3" t="s">
        <v>282</v>
      </c>
      <c r="F405" s="3" t="s">
        <v>283</v>
      </c>
      <c r="G405" s="42">
        <v>219.11699999999999</v>
      </c>
      <c r="H405" s="3" t="s">
        <v>517</v>
      </c>
      <c r="I405" s="3" t="s">
        <v>518</v>
      </c>
      <c r="J405" s="3" t="s">
        <v>476</v>
      </c>
      <c r="K405" s="3" t="s">
        <v>477</v>
      </c>
      <c r="L405" s="3" t="s">
        <v>528</v>
      </c>
    </row>
    <row r="406" spans="1:12" x14ac:dyDescent="0.3">
      <c r="A406" s="41">
        <v>44804</v>
      </c>
      <c r="B406" s="3" t="s">
        <v>421</v>
      </c>
      <c r="C406" s="3" t="s">
        <v>280</v>
      </c>
      <c r="D406" s="3" t="s">
        <v>281</v>
      </c>
      <c r="E406" s="3" t="s">
        <v>282</v>
      </c>
      <c r="F406" s="3" t="s">
        <v>283</v>
      </c>
      <c r="G406" s="42">
        <v>2424.36</v>
      </c>
      <c r="H406" s="3" t="s">
        <v>517</v>
      </c>
      <c r="I406" s="3" t="s">
        <v>518</v>
      </c>
      <c r="J406" s="3" t="s">
        <v>476</v>
      </c>
      <c r="K406" s="3" t="s">
        <v>477</v>
      </c>
      <c r="L406" s="3" t="s">
        <v>528</v>
      </c>
    </row>
    <row r="407" spans="1:12" x14ac:dyDescent="0.3">
      <c r="A407" s="41">
        <v>44804</v>
      </c>
      <c r="B407" s="3" t="s">
        <v>423</v>
      </c>
      <c r="C407" s="3" t="s">
        <v>280</v>
      </c>
      <c r="D407" s="3" t="s">
        <v>281</v>
      </c>
      <c r="E407" s="3" t="s">
        <v>282</v>
      </c>
      <c r="F407" s="3" t="s">
        <v>283</v>
      </c>
      <c r="G407" s="42">
        <v>567.91099999999994</v>
      </c>
      <c r="H407" s="3" t="s">
        <v>517</v>
      </c>
      <c r="I407" s="3" t="s">
        <v>518</v>
      </c>
      <c r="J407" s="3" t="s">
        <v>476</v>
      </c>
      <c r="K407" s="3" t="s">
        <v>477</v>
      </c>
      <c r="L407" s="3" t="s">
        <v>528</v>
      </c>
    </row>
    <row r="408" spans="1:12" x14ac:dyDescent="0.3">
      <c r="A408" s="41">
        <v>44804</v>
      </c>
      <c r="B408" s="3" t="s">
        <v>425</v>
      </c>
      <c r="C408" s="3" t="s">
        <v>280</v>
      </c>
      <c r="D408" s="3" t="s">
        <v>281</v>
      </c>
      <c r="E408" s="3" t="s">
        <v>282</v>
      </c>
      <c r="F408" s="3" t="s">
        <v>283</v>
      </c>
      <c r="G408" s="42">
        <v>1639.579</v>
      </c>
      <c r="H408" s="3" t="s">
        <v>517</v>
      </c>
      <c r="I408" s="3" t="s">
        <v>518</v>
      </c>
      <c r="J408" s="3" t="s">
        <v>476</v>
      </c>
      <c r="K408" s="3" t="s">
        <v>477</v>
      </c>
      <c r="L408" s="3" t="s">
        <v>528</v>
      </c>
    </row>
    <row r="409" spans="1:12" x14ac:dyDescent="0.3">
      <c r="A409" s="41">
        <v>44804</v>
      </c>
      <c r="B409" s="3" t="s">
        <v>427</v>
      </c>
      <c r="C409" s="3" t="s">
        <v>284</v>
      </c>
      <c r="D409" s="3" t="s">
        <v>285</v>
      </c>
      <c r="E409" s="3" t="s">
        <v>286</v>
      </c>
      <c r="F409" s="3" t="s">
        <v>287</v>
      </c>
      <c r="G409" s="42">
        <v>7105.6</v>
      </c>
      <c r="H409" s="3" t="s">
        <v>517</v>
      </c>
      <c r="I409" s="3" t="s">
        <v>518</v>
      </c>
      <c r="J409" s="3" t="s">
        <v>476</v>
      </c>
      <c r="K409" s="3" t="s">
        <v>477</v>
      </c>
      <c r="L409" s="3" t="s">
        <v>528</v>
      </c>
    </row>
    <row r="410" spans="1:12" x14ac:dyDescent="0.3">
      <c r="A410" s="41">
        <v>44804</v>
      </c>
      <c r="B410" s="3" t="s">
        <v>429</v>
      </c>
      <c r="C410" s="3" t="s">
        <v>284</v>
      </c>
      <c r="D410" s="3" t="s">
        <v>285</v>
      </c>
      <c r="E410" s="3" t="s">
        <v>286</v>
      </c>
      <c r="F410" s="3" t="s">
        <v>287</v>
      </c>
      <c r="G410" s="42">
        <v>23948.04</v>
      </c>
      <c r="H410" s="3" t="s">
        <v>517</v>
      </c>
      <c r="I410" s="3" t="s">
        <v>518</v>
      </c>
      <c r="J410" s="3" t="s">
        <v>476</v>
      </c>
      <c r="K410" s="3" t="s">
        <v>477</v>
      </c>
      <c r="L410" s="3" t="s">
        <v>528</v>
      </c>
    </row>
    <row r="411" spans="1:12" x14ac:dyDescent="0.3">
      <c r="A411" s="41">
        <v>44804</v>
      </c>
      <c r="B411" s="3" t="s">
        <v>64</v>
      </c>
      <c r="C411" s="3" t="s">
        <v>284</v>
      </c>
      <c r="D411" s="3" t="s">
        <v>285</v>
      </c>
      <c r="E411" s="3" t="s">
        <v>286</v>
      </c>
      <c r="F411" s="3" t="s">
        <v>287</v>
      </c>
      <c r="G411" s="42">
        <v>161.00700000000001</v>
      </c>
      <c r="H411" s="3" t="s">
        <v>517</v>
      </c>
      <c r="I411" s="3" t="s">
        <v>518</v>
      </c>
      <c r="J411" s="3" t="s">
        <v>479</v>
      </c>
      <c r="K411" s="3" t="s">
        <v>480</v>
      </c>
      <c r="L411" s="3" t="s">
        <v>519</v>
      </c>
    </row>
    <row r="412" spans="1:12" x14ac:dyDescent="0.3">
      <c r="A412" s="41">
        <v>44804</v>
      </c>
      <c r="B412" s="3" t="s">
        <v>339</v>
      </c>
      <c r="C412" s="3" t="s">
        <v>284</v>
      </c>
      <c r="D412" s="3" t="s">
        <v>285</v>
      </c>
      <c r="E412" s="3" t="s">
        <v>286</v>
      </c>
      <c r="F412" s="3" t="s">
        <v>287</v>
      </c>
      <c r="G412" s="42">
        <v>46.204999999999998</v>
      </c>
      <c r="H412" s="3" t="s">
        <v>517</v>
      </c>
      <c r="I412" s="3" t="s">
        <v>518</v>
      </c>
      <c r="J412" s="3" t="s">
        <v>479</v>
      </c>
      <c r="K412" s="3" t="s">
        <v>480</v>
      </c>
      <c r="L412" s="3" t="s">
        <v>519</v>
      </c>
    </row>
    <row r="413" spans="1:12" x14ac:dyDescent="0.3">
      <c r="A413" s="41">
        <v>44804</v>
      </c>
      <c r="B413" s="3" t="s">
        <v>392</v>
      </c>
      <c r="C413" s="3" t="s">
        <v>284</v>
      </c>
      <c r="D413" s="3" t="s">
        <v>285</v>
      </c>
      <c r="E413" s="3" t="s">
        <v>286</v>
      </c>
      <c r="F413" s="3" t="s">
        <v>287</v>
      </c>
      <c r="G413" s="42">
        <v>110</v>
      </c>
      <c r="H413" s="3" t="s">
        <v>517</v>
      </c>
      <c r="I413" s="3" t="s">
        <v>518</v>
      </c>
      <c r="J413" s="3" t="s">
        <v>479</v>
      </c>
      <c r="K413" s="3" t="s">
        <v>480</v>
      </c>
      <c r="L413" s="3" t="s">
        <v>519</v>
      </c>
    </row>
    <row r="414" spans="1:12" x14ac:dyDescent="0.3">
      <c r="A414" s="41">
        <v>44804</v>
      </c>
      <c r="B414" s="3" t="s">
        <v>396</v>
      </c>
      <c r="C414" s="3" t="s">
        <v>284</v>
      </c>
      <c r="D414" s="3" t="s">
        <v>285</v>
      </c>
      <c r="E414" s="3" t="s">
        <v>286</v>
      </c>
      <c r="F414" s="3" t="s">
        <v>287</v>
      </c>
      <c r="G414" s="42">
        <v>30.963999999999999</v>
      </c>
      <c r="H414" s="3" t="s">
        <v>517</v>
      </c>
      <c r="I414" s="3" t="s">
        <v>518</v>
      </c>
      <c r="J414" s="3" t="s">
        <v>486</v>
      </c>
      <c r="K414" s="3" t="s">
        <v>83</v>
      </c>
      <c r="L414" s="3" t="s">
        <v>529</v>
      </c>
    </row>
    <row r="415" spans="1:12" x14ac:dyDescent="0.3">
      <c r="A415" s="41">
        <v>44804</v>
      </c>
      <c r="B415" s="3" t="s">
        <v>431</v>
      </c>
      <c r="C415" s="3" t="s">
        <v>284</v>
      </c>
      <c r="D415" s="3" t="s">
        <v>285</v>
      </c>
      <c r="E415" s="3" t="s">
        <v>286</v>
      </c>
      <c r="F415" s="3" t="s">
        <v>287</v>
      </c>
      <c r="G415" s="42">
        <v>1341.5840000000001</v>
      </c>
      <c r="H415" s="3" t="s">
        <v>517</v>
      </c>
      <c r="I415" s="3" t="s">
        <v>518</v>
      </c>
      <c r="J415" s="3" t="s">
        <v>476</v>
      </c>
      <c r="K415" s="3" t="s">
        <v>477</v>
      </c>
      <c r="L415" s="3" t="s">
        <v>528</v>
      </c>
    </row>
    <row r="416" spans="1:12" x14ac:dyDescent="0.3">
      <c r="A416" s="41">
        <v>44804</v>
      </c>
      <c r="B416" s="3" t="s">
        <v>415</v>
      </c>
      <c r="C416" s="3" t="s">
        <v>284</v>
      </c>
      <c r="D416" s="3" t="s">
        <v>285</v>
      </c>
      <c r="E416" s="3" t="s">
        <v>286</v>
      </c>
      <c r="F416" s="3" t="s">
        <v>287</v>
      </c>
      <c r="G416" s="42">
        <v>511.00599999999997</v>
      </c>
      <c r="H416" s="3" t="s">
        <v>517</v>
      </c>
      <c r="I416" s="3" t="s">
        <v>518</v>
      </c>
      <c r="J416" s="3" t="s">
        <v>476</v>
      </c>
      <c r="K416" s="3" t="s">
        <v>477</v>
      </c>
      <c r="L416" s="3" t="s">
        <v>528</v>
      </c>
    </row>
    <row r="417" spans="1:12" x14ac:dyDescent="0.3">
      <c r="A417" s="41">
        <v>44804</v>
      </c>
      <c r="B417" s="3" t="s">
        <v>421</v>
      </c>
      <c r="C417" s="3" t="s">
        <v>284</v>
      </c>
      <c r="D417" s="3" t="s">
        <v>285</v>
      </c>
      <c r="E417" s="3" t="s">
        <v>286</v>
      </c>
      <c r="F417" s="3" t="s">
        <v>287</v>
      </c>
      <c r="G417" s="42">
        <v>1200.48</v>
      </c>
      <c r="H417" s="3" t="s">
        <v>517</v>
      </c>
      <c r="I417" s="3" t="s">
        <v>518</v>
      </c>
      <c r="J417" s="3" t="s">
        <v>476</v>
      </c>
      <c r="K417" s="3" t="s">
        <v>477</v>
      </c>
      <c r="L417" s="3" t="s">
        <v>528</v>
      </c>
    </row>
    <row r="418" spans="1:12" x14ac:dyDescent="0.3">
      <c r="A418" s="41">
        <v>44804</v>
      </c>
      <c r="B418" s="3" t="s">
        <v>423</v>
      </c>
      <c r="C418" s="3" t="s">
        <v>284</v>
      </c>
      <c r="D418" s="3" t="s">
        <v>285</v>
      </c>
      <c r="E418" s="3" t="s">
        <v>286</v>
      </c>
      <c r="F418" s="3" t="s">
        <v>287</v>
      </c>
      <c r="G418" s="42">
        <v>613.625</v>
      </c>
      <c r="H418" s="3" t="s">
        <v>517</v>
      </c>
      <c r="I418" s="3" t="s">
        <v>518</v>
      </c>
      <c r="J418" s="3" t="s">
        <v>476</v>
      </c>
      <c r="K418" s="3" t="s">
        <v>477</v>
      </c>
      <c r="L418" s="3" t="s">
        <v>528</v>
      </c>
    </row>
    <row r="419" spans="1:12" x14ac:dyDescent="0.3">
      <c r="A419" s="41">
        <v>44804</v>
      </c>
      <c r="B419" s="3" t="s">
        <v>425</v>
      </c>
      <c r="C419" s="3" t="s">
        <v>284</v>
      </c>
      <c r="D419" s="3" t="s">
        <v>285</v>
      </c>
      <c r="E419" s="3" t="s">
        <v>286</v>
      </c>
      <c r="F419" s="3" t="s">
        <v>287</v>
      </c>
      <c r="G419" s="42">
        <v>1260.3040000000001</v>
      </c>
      <c r="H419" s="3" t="s">
        <v>517</v>
      </c>
      <c r="I419" s="3" t="s">
        <v>518</v>
      </c>
      <c r="J419" s="3" t="s">
        <v>476</v>
      </c>
      <c r="K419" s="3" t="s">
        <v>477</v>
      </c>
      <c r="L419" s="3" t="s">
        <v>528</v>
      </c>
    </row>
    <row r="420" spans="1:12" x14ac:dyDescent="0.3">
      <c r="A420" s="41">
        <v>44804</v>
      </c>
      <c r="B420" s="3" t="s">
        <v>427</v>
      </c>
      <c r="C420" s="3" t="s">
        <v>288</v>
      </c>
      <c r="D420" s="3" t="s">
        <v>289</v>
      </c>
      <c r="E420" s="3" t="s">
        <v>292</v>
      </c>
      <c r="F420" s="3" t="s">
        <v>293</v>
      </c>
      <c r="G420" s="42">
        <v>24812.69</v>
      </c>
      <c r="H420" s="3" t="s">
        <v>517</v>
      </c>
      <c r="I420" s="3" t="s">
        <v>518</v>
      </c>
      <c r="J420" s="3" t="s">
        <v>476</v>
      </c>
      <c r="K420" s="3" t="s">
        <v>477</v>
      </c>
      <c r="L420" s="3" t="s">
        <v>528</v>
      </c>
    </row>
    <row r="421" spans="1:12" x14ac:dyDescent="0.3">
      <c r="A421" s="41">
        <v>44804</v>
      </c>
      <c r="B421" s="3" t="s">
        <v>429</v>
      </c>
      <c r="C421" s="3" t="s">
        <v>288</v>
      </c>
      <c r="D421" s="3" t="s">
        <v>289</v>
      </c>
      <c r="E421" s="3" t="s">
        <v>292</v>
      </c>
      <c r="F421" s="3" t="s">
        <v>293</v>
      </c>
      <c r="G421" s="42">
        <v>105243.1</v>
      </c>
      <c r="H421" s="3" t="s">
        <v>517</v>
      </c>
      <c r="I421" s="3" t="s">
        <v>518</v>
      </c>
      <c r="J421" s="3" t="s">
        <v>476</v>
      </c>
      <c r="K421" s="3" t="s">
        <v>477</v>
      </c>
      <c r="L421" s="3" t="s">
        <v>528</v>
      </c>
    </row>
    <row r="422" spans="1:12" x14ac:dyDescent="0.3">
      <c r="A422" s="41">
        <v>44804</v>
      </c>
      <c r="B422" s="3" t="s">
        <v>64</v>
      </c>
      <c r="C422" s="3" t="s">
        <v>288</v>
      </c>
      <c r="D422" s="3" t="s">
        <v>289</v>
      </c>
      <c r="E422" s="3" t="s">
        <v>292</v>
      </c>
      <c r="F422" s="3" t="s">
        <v>293</v>
      </c>
      <c r="G422" s="42">
        <v>3719.8820000000001</v>
      </c>
      <c r="H422" s="3" t="s">
        <v>517</v>
      </c>
      <c r="I422" s="3" t="s">
        <v>518</v>
      </c>
      <c r="J422" s="3" t="s">
        <v>479</v>
      </c>
      <c r="K422" s="3" t="s">
        <v>480</v>
      </c>
      <c r="L422" s="3" t="s">
        <v>519</v>
      </c>
    </row>
    <row r="423" spans="1:12" x14ac:dyDescent="0.3">
      <c r="A423" s="41">
        <v>44804</v>
      </c>
      <c r="B423" s="3" t="s">
        <v>339</v>
      </c>
      <c r="C423" s="3" t="s">
        <v>288</v>
      </c>
      <c r="D423" s="3" t="s">
        <v>289</v>
      </c>
      <c r="E423" s="3" t="s">
        <v>292</v>
      </c>
      <c r="F423" s="3" t="s">
        <v>293</v>
      </c>
      <c r="G423" s="42">
        <v>1186.98</v>
      </c>
      <c r="H423" s="3" t="s">
        <v>517</v>
      </c>
      <c r="I423" s="3" t="s">
        <v>518</v>
      </c>
      <c r="J423" s="3" t="s">
        <v>479</v>
      </c>
      <c r="K423" s="3" t="s">
        <v>480</v>
      </c>
      <c r="L423" s="3" t="s">
        <v>519</v>
      </c>
    </row>
    <row r="424" spans="1:12" x14ac:dyDescent="0.3">
      <c r="A424" s="41">
        <v>44804</v>
      </c>
      <c r="B424" s="3" t="s">
        <v>392</v>
      </c>
      <c r="C424" s="3" t="s">
        <v>288</v>
      </c>
      <c r="D424" s="3" t="s">
        <v>289</v>
      </c>
      <c r="E424" s="3" t="s">
        <v>292</v>
      </c>
      <c r="F424" s="3" t="s">
        <v>293</v>
      </c>
      <c r="G424" s="42">
        <v>5890.2470000000003</v>
      </c>
      <c r="H424" s="3" t="s">
        <v>517</v>
      </c>
      <c r="I424" s="3" t="s">
        <v>518</v>
      </c>
      <c r="J424" s="3" t="s">
        <v>479</v>
      </c>
      <c r="K424" s="3" t="s">
        <v>480</v>
      </c>
      <c r="L424" s="3" t="s">
        <v>519</v>
      </c>
    </row>
    <row r="425" spans="1:12" x14ac:dyDescent="0.3">
      <c r="A425" s="41">
        <v>44804</v>
      </c>
      <c r="B425" s="3" t="s">
        <v>399</v>
      </c>
      <c r="C425" s="3" t="s">
        <v>288</v>
      </c>
      <c r="D425" s="3" t="s">
        <v>289</v>
      </c>
      <c r="E425" s="3" t="s">
        <v>292</v>
      </c>
      <c r="F425" s="3" t="s">
        <v>293</v>
      </c>
      <c r="G425" s="42">
        <v>833.57799999999997</v>
      </c>
      <c r="H425" s="3" t="s">
        <v>517</v>
      </c>
      <c r="I425" s="3" t="s">
        <v>518</v>
      </c>
      <c r="J425" s="3" t="s">
        <v>486</v>
      </c>
      <c r="K425" s="3" t="s">
        <v>83</v>
      </c>
      <c r="L425" s="3" t="s">
        <v>529</v>
      </c>
    </row>
    <row r="426" spans="1:12" x14ac:dyDescent="0.3">
      <c r="A426" s="41">
        <v>44804</v>
      </c>
      <c r="B426" s="3" t="s">
        <v>431</v>
      </c>
      <c r="C426" s="3" t="s">
        <v>288</v>
      </c>
      <c r="D426" s="3" t="s">
        <v>289</v>
      </c>
      <c r="E426" s="3" t="s">
        <v>292</v>
      </c>
      <c r="F426" s="3" t="s">
        <v>293</v>
      </c>
      <c r="G426" s="42">
        <v>2552.7220000000002</v>
      </c>
      <c r="H426" s="3" t="s">
        <v>517</v>
      </c>
      <c r="I426" s="3" t="s">
        <v>518</v>
      </c>
      <c r="J426" s="3" t="s">
        <v>476</v>
      </c>
      <c r="K426" s="3" t="s">
        <v>477</v>
      </c>
      <c r="L426" s="3" t="s">
        <v>528</v>
      </c>
    </row>
    <row r="427" spans="1:12" x14ac:dyDescent="0.3">
      <c r="A427" s="41">
        <v>44804</v>
      </c>
      <c r="B427" s="3" t="s">
        <v>443</v>
      </c>
      <c r="C427" s="3" t="s">
        <v>288</v>
      </c>
      <c r="D427" s="3" t="s">
        <v>289</v>
      </c>
      <c r="E427" s="3" t="s">
        <v>292</v>
      </c>
      <c r="F427" s="3" t="s">
        <v>293</v>
      </c>
      <c r="G427" s="42">
        <v>1156.2080000000001</v>
      </c>
      <c r="H427" s="3" t="s">
        <v>517</v>
      </c>
      <c r="I427" s="3" t="s">
        <v>518</v>
      </c>
      <c r="J427" s="3" t="s">
        <v>482</v>
      </c>
      <c r="K427" s="3" t="s">
        <v>483</v>
      </c>
      <c r="L427" s="3" t="s">
        <v>532</v>
      </c>
    </row>
    <row r="428" spans="1:12" x14ac:dyDescent="0.3">
      <c r="A428" s="41">
        <v>44804</v>
      </c>
      <c r="B428" s="3" t="s">
        <v>415</v>
      </c>
      <c r="C428" s="3" t="s">
        <v>288</v>
      </c>
      <c r="D428" s="3" t="s">
        <v>289</v>
      </c>
      <c r="E428" s="3" t="s">
        <v>292</v>
      </c>
      <c r="F428" s="3" t="s">
        <v>293</v>
      </c>
      <c r="G428" s="42">
        <v>2221.8580000000002</v>
      </c>
      <c r="H428" s="3" t="s">
        <v>517</v>
      </c>
      <c r="I428" s="3" t="s">
        <v>518</v>
      </c>
      <c r="J428" s="3" t="s">
        <v>476</v>
      </c>
      <c r="K428" s="3" t="s">
        <v>477</v>
      </c>
      <c r="L428" s="3" t="s">
        <v>528</v>
      </c>
    </row>
    <row r="429" spans="1:12" x14ac:dyDescent="0.3">
      <c r="A429" s="41">
        <v>44804</v>
      </c>
      <c r="B429" s="3" t="s">
        <v>421</v>
      </c>
      <c r="C429" s="3" t="s">
        <v>288</v>
      </c>
      <c r="D429" s="3" t="s">
        <v>289</v>
      </c>
      <c r="E429" s="3" t="s">
        <v>292</v>
      </c>
      <c r="F429" s="3" t="s">
        <v>293</v>
      </c>
      <c r="G429" s="42">
        <v>86779.629000000001</v>
      </c>
      <c r="H429" s="3" t="s">
        <v>517</v>
      </c>
      <c r="I429" s="3" t="s">
        <v>518</v>
      </c>
      <c r="J429" s="3" t="s">
        <v>476</v>
      </c>
      <c r="K429" s="3" t="s">
        <v>477</v>
      </c>
      <c r="L429" s="3" t="s">
        <v>528</v>
      </c>
    </row>
    <row r="430" spans="1:12" x14ac:dyDescent="0.3">
      <c r="A430" s="41">
        <v>44804</v>
      </c>
      <c r="B430" s="3" t="s">
        <v>423</v>
      </c>
      <c r="C430" s="3" t="s">
        <v>288</v>
      </c>
      <c r="D430" s="3" t="s">
        <v>289</v>
      </c>
      <c r="E430" s="3" t="s">
        <v>292</v>
      </c>
      <c r="F430" s="3" t="s">
        <v>293</v>
      </c>
      <c r="G430" s="42">
        <v>3839.8150000000001</v>
      </c>
      <c r="H430" s="3" t="s">
        <v>517</v>
      </c>
      <c r="I430" s="3" t="s">
        <v>518</v>
      </c>
      <c r="J430" s="3" t="s">
        <v>476</v>
      </c>
      <c r="K430" s="3" t="s">
        <v>477</v>
      </c>
      <c r="L430" s="3" t="s">
        <v>528</v>
      </c>
    </row>
    <row r="431" spans="1:12" x14ac:dyDescent="0.3">
      <c r="A431" s="41">
        <v>44804</v>
      </c>
      <c r="B431" s="3" t="s">
        <v>425</v>
      </c>
      <c r="C431" s="3" t="s">
        <v>288</v>
      </c>
      <c r="D431" s="3" t="s">
        <v>289</v>
      </c>
      <c r="E431" s="3" t="s">
        <v>292</v>
      </c>
      <c r="F431" s="3" t="s">
        <v>293</v>
      </c>
      <c r="G431" s="42">
        <v>10667.289000000001</v>
      </c>
      <c r="H431" s="3" t="s">
        <v>517</v>
      </c>
      <c r="I431" s="3" t="s">
        <v>518</v>
      </c>
      <c r="J431" s="3" t="s">
        <v>476</v>
      </c>
      <c r="K431" s="3" t="s">
        <v>477</v>
      </c>
      <c r="L431" s="3" t="s">
        <v>528</v>
      </c>
    </row>
    <row r="432" spans="1:12" x14ac:dyDescent="0.3">
      <c r="A432" s="41">
        <v>44804</v>
      </c>
      <c r="B432" s="3" t="s">
        <v>64</v>
      </c>
      <c r="C432" s="3" t="s">
        <v>288</v>
      </c>
      <c r="D432" s="3" t="s">
        <v>289</v>
      </c>
      <c r="E432" s="3" t="s">
        <v>290</v>
      </c>
      <c r="F432" s="3" t="s">
        <v>291</v>
      </c>
      <c r="G432" s="42">
        <v>150.86500000000001</v>
      </c>
      <c r="H432" s="3" t="s">
        <v>517</v>
      </c>
      <c r="I432" s="3" t="s">
        <v>518</v>
      </c>
      <c r="J432" s="3" t="s">
        <v>479</v>
      </c>
      <c r="K432" s="3" t="s">
        <v>480</v>
      </c>
      <c r="L432" s="3" t="s">
        <v>519</v>
      </c>
    </row>
    <row r="433" spans="1:12" x14ac:dyDescent="0.3">
      <c r="A433" s="41">
        <v>44804</v>
      </c>
      <c r="B433" s="3" t="s">
        <v>339</v>
      </c>
      <c r="C433" s="3" t="s">
        <v>288</v>
      </c>
      <c r="D433" s="3" t="s">
        <v>289</v>
      </c>
      <c r="E433" s="3" t="s">
        <v>290</v>
      </c>
      <c r="F433" s="3" t="s">
        <v>291</v>
      </c>
      <c r="G433" s="42">
        <v>107.47499999999999</v>
      </c>
      <c r="H433" s="3" t="s">
        <v>517</v>
      </c>
      <c r="I433" s="3" t="s">
        <v>518</v>
      </c>
      <c r="J433" s="3" t="s">
        <v>479</v>
      </c>
      <c r="K433" s="3" t="s">
        <v>480</v>
      </c>
      <c r="L433" s="3" t="s">
        <v>519</v>
      </c>
    </row>
    <row r="434" spans="1:12" x14ac:dyDescent="0.3">
      <c r="A434" s="41">
        <v>44804</v>
      </c>
      <c r="B434" s="3" t="s">
        <v>399</v>
      </c>
      <c r="C434" s="3" t="s">
        <v>288</v>
      </c>
      <c r="D434" s="3" t="s">
        <v>289</v>
      </c>
      <c r="E434" s="3" t="s">
        <v>290</v>
      </c>
      <c r="F434" s="3" t="s">
        <v>291</v>
      </c>
      <c r="G434" s="42">
        <v>1815.7760000000001</v>
      </c>
      <c r="H434" s="3" t="s">
        <v>517</v>
      </c>
      <c r="I434" s="3" t="s">
        <v>518</v>
      </c>
      <c r="J434" s="3" t="s">
        <v>486</v>
      </c>
      <c r="K434" s="3" t="s">
        <v>83</v>
      </c>
      <c r="L434" s="3" t="s">
        <v>529</v>
      </c>
    </row>
    <row r="435" spans="1:12" x14ac:dyDescent="0.3">
      <c r="A435" s="41">
        <v>44804</v>
      </c>
      <c r="B435" s="3" t="s">
        <v>439</v>
      </c>
      <c r="C435" s="3" t="s">
        <v>288</v>
      </c>
      <c r="D435" s="3" t="s">
        <v>289</v>
      </c>
      <c r="E435" s="3" t="s">
        <v>290</v>
      </c>
      <c r="F435" s="3" t="s">
        <v>291</v>
      </c>
      <c r="G435" s="42">
        <v>133</v>
      </c>
      <c r="H435" s="3" t="s">
        <v>517</v>
      </c>
      <c r="I435" s="3" t="s">
        <v>518</v>
      </c>
      <c r="J435" s="3" t="s">
        <v>482</v>
      </c>
      <c r="K435" s="3" t="s">
        <v>483</v>
      </c>
      <c r="L435" s="3" t="s">
        <v>532</v>
      </c>
    </row>
    <row r="436" spans="1:12" x14ac:dyDescent="0.3">
      <c r="A436" s="41">
        <v>44804</v>
      </c>
      <c r="B436" s="3" t="s">
        <v>427</v>
      </c>
      <c r="C436" s="3" t="s">
        <v>294</v>
      </c>
      <c r="D436" s="3" t="s">
        <v>295</v>
      </c>
      <c r="E436" s="3" t="s">
        <v>296</v>
      </c>
      <c r="F436" s="3" t="s">
        <v>297</v>
      </c>
      <c r="G436" s="42">
        <v>2352.08</v>
      </c>
      <c r="H436" s="3" t="s">
        <v>559</v>
      </c>
      <c r="I436" s="3" t="s">
        <v>295</v>
      </c>
      <c r="J436" s="3" t="s">
        <v>476</v>
      </c>
      <c r="K436" s="3" t="s">
        <v>477</v>
      </c>
      <c r="L436" s="3" t="s">
        <v>560</v>
      </c>
    </row>
    <row r="437" spans="1:12" x14ac:dyDescent="0.3">
      <c r="A437" s="41">
        <v>44804</v>
      </c>
      <c r="B437" s="3" t="s">
        <v>429</v>
      </c>
      <c r="C437" s="3" t="s">
        <v>294</v>
      </c>
      <c r="D437" s="3" t="s">
        <v>295</v>
      </c>
      <c r="E437" s="3" t="s">
        <v>296</v>
      </c>
      <c r="F437" s="3" t="s">
        <v>297</v>
      </c>
      <c r="G437" s="42">
        <v>37115.527999999998</v>
      </c>
      <c r="H437" s="3" t="s">
        <v>559</v>
      </c>
      <c r="I437" s="3" t="s">
        <v>295</v>
      </c>
      <c r="J437" s="3" t="s">
        <v>476</v>
      </c>
      <c r="K437" s="3" t="s">
        <v>477</v>
      </c>
      <c r="L437" s="3" t="s">
        <v>560</v>
      </c>
    </row>
    <row r="438" spans="1:12" x14ac:dyDescent="0.3">
      <c r="A438" s="41">
        <v>44804</v>
      </c>
      <c r="B438" s="3" t="s">
        <v>64</v>
      </c>
      <c r="C438" s="3" t="s">
        <v>294</v>
      </c>
      <c r="D438" s="3" t="s">
        <v>295</v>
      </c>
      <c r="E438" s="3" t="s">
        <v>296</v>
      </c>
      <c r="F438" s="3" t="s">
        <v>297</v>
      </c>
      <c r="G438" s="42">
        <v>480.63900000000001</v>
      </c>
      <c r="H438" s="3" t="s">
        <v>559</v>
      </c>
      <c r="I438" s="3" t="s">
        <v>295</v>
      </c>
      <c r="J438" s="3" t="s">
        <v>479</v>
      </c>
      <c r="K438" s="3" t="s">
        <v>480</v>
      </c>
      <c r="L438" s="3" t="s">
        <v>561</v>
      </c>
    </row>
    <row r="439" spans="1:12" x14ac:dyDescent="0.3">
      <c r="A439" s="41">
        <v>44804</v>
      </c>
      <c r="B439" s="3" t="s">
        <v>339</v>
      </c>
      <c r="C439" s="3" t="s">
        <v>294</v>
      </c>
      <c r="D439" s="3" t="s">
        <v>295</v>
      </c>
      <c r="E439" s="3" t="s">
        <v>296</v>
      </c>
      <c r="F439" s="3" t="s">
        <v>297</v>
      </c>
      <c r="G439" s="42">
        <v>8.5220000000000002</v>
      </c>
      <c r="H439" s="3" t="s">
        <v>559</v>
      </c>
      <c r="I439" s="3" t="s">
        <v>295</v>
      </c>
      <c r="J439" s="3" t="s">
        <v>479</v>
      </c>
      <c r="K439" s="3" t="s">
        <v>480</v>
      </c>
      <c r="L439" s="3" t="s">
        <v>561</v>
      </c>
    </row>
    <row r="440" spans="1:12" x14ac:dyDescent="0.3">
      <c r="A440" s="41">
        <v>44804</v>
      </c>
      <c r="B440" s="3" t="s">
        <v>396</v>
      </c>
      <c r="C440" s="3" t="s">
        <v>294</v>
      </c>
      <c r="D440" s="3" t="s">
        <v>295</v>
      </c>
      <c r="E440" s="3" t="s">
        <v>296</v>
      </c>
      <c r="F440" s="3" t="s">
        <v>297</v>
      </c>
      <c r="G440" s="42">
        <v>4099.9970000000003</v>
      </c>
      <c r="H440" s="3" t="s">
        <v>559</v>
      </c>
      <c r="I440" s="3" t="s">
        <v>295</v>
      </c>
      <c r="J440" s="3" t="s">
        <v>486</v>
      </c>
      <c r="K440" s="3" t="s">
        <v>83</v>
      </c>
      <c r="L440" s="3" t="s">
        <v>562</v>
      </c>
    </row>
    <row r="441" spans="1:12" x14ac:dyDescent="0.3">
      <c r="A441" s="41">
        <v>44804</v>
      </c>
      <c r="B441" s="3" t="s">
        <v>399</v>
      </c>
      <c r="C441" s="3" t="s">
        <v>294</v>
      </c>
      <c r="D441" s="3" t="s">
        <v>295</v>
      </c>
      <c r="E441" s="3" t="s">
        <v>296</v>
      </c>
      <c r="F441" s="3" t="s">
        <v>297</v>
      </c>
      <c r="G441" s="42">
        <v>1894.9870000000001</v>
      </c>
      <c r="H441" s="3" t="s">
        <v>559</v>
      </c>
      <c r="I441" s="3" t="s">
        <v>295</v>
      </c>
      <c r="J441" s="3" t="s">
        <v>486</v>
      </c>
      <c r="K441" s="3" t="s">
        <v>83</v>
      </c>
      <c r="L441" s="3" t="s">
        <v>562</v>
      </c>
    </row>
    <row r="442" spans="1:12" x14ac:dyDescent="0.3">
      <c r="A442" s="41">
        <v>44804</v>
      </c>
      <c r="B442" s="3" t="s">
        <v>431</v>
      </c>
      <c r="C442" s="3" t="s">
        <v>294</v>
      </c>
      <c r="D442" s="3" t="s">
        <v>295</v>
      </c>
      <c r="E442" s="3" t="s">
        <v>296</v>
      </c>
      <c r="F442" s="3" t="s">
        <v>297</v>
      </c>
      <c r="G442" s="42">
        <v>3231.5970000000002</v>
      </c>
      <c r="H442" s="3" t="s">
        <v>559</v>
      </c>
      <c r="I442" s="3" t="s">
        <v>295</v>
      </c>
      <c r="J442" s="3" t="s">
        <v>476</v>
      </c>
      <c r="K442" s="3" t="s">
        <v>477</v>
      </c>
      <c r="L442" s="3" t="s">
        <v>560</v>
      </c>
    </row>
    <row r="443" spans="1:12" x14ac:dyDescent="0.3">
      <c r="A443" s="41">
        <v>44804</v>
      </c>
      <c r="B443" s="3" t="s">
        <v>437</v>
      </c>
      <c r="C443" s="3" t="s">
        <v>294</v>
      </c>
      <c r="D443" s="3" t="s">
        <v>295</v>
      </c>
      <c r="E443" s="3" t="s">
        <v>296</v>
      </c>
      <c r="F443" s="3" t="s">
        <v>297</v>
      </c>
      <c r="G443" s="42">
        <v>3150</v>
      </c>
      <c r="H443" s="3" t="s">
        <v>559</v>
      </c>
      <c r="I443" s="3" t="s">
        <v>295</v>
      </c>
      <c r="J443" s="3" t="s">
        <v>482</v>
      </c>
      <c r="K443" s="3" t="s">
        <v>483</v>
      </c>
      <c r="L443" s="3" t="s">
        <v>563</v>
      </c>
    </row>
    <row r="444" spans="1:12" x14ac:dyDescent="0.3">
      <c r="A444" s="41">
        <v>44804</v>
      </c>
      <c r="B444" s="3" t="s">
        <v>439</v>
      </c>
      <c r="C444" s="3" t="s">
        <v>294</v>
      </c>
      <c r="D444" s="3" t="s">
        <v>295</v>
      </c>
      <c r="E444" s="3" t="s">
        <v>296</v>
      </c>
      <c r="F444" s="3" t="s">
        <v>297</v>
      </c>
      <c r="G444" s="42">
        <v>155</v>
      </c>
      <c r="H444" s="3" t="s">
        <v>559</v>
      </c>
      <c r="I444" s="3" t="s">
        <v>295</v>
      </c>
      <c r="J444" s="3" t="s">
        <v>482</v>
      </c>
      <c r="K444" s="3" t="s">
        <v>483</v>
      </c>
      <c r="L444" s="3" t="s">
        <v>563</v>
      </c>
    </row>
    <row r="445" spans="1:12" x14ac:dyDescent="0.3">
      <c r="A445" s="41">
        <v>44804</v>
      </c>
      <c r="B445" s="3" t="s">
        <v>443</v>
      </c>
      <c r="C445" s="3" t="s">
        <v>294</v>
      </c>
      <c r="D445" s="3" t="s">
        <v>295</v>
      </c>
      <c r="E445" s="3" t="s">
        <v>296</v>
      </c>
      <c r="F445" s="3" t="s">
        <v>297</v>
      </c>
      <c r="G445" s="42">
        <v>154</v>
      </c>
      <c r="H445" s="3" t="s">
        <v>559</v>
      </c>
      <c r="I445" s="3" t="s">
        <v>295</v>
      </c>
      <c r="J445" s="3" t="s">
        <v>482</v>
      </c>
      <c r="K445" s="3" t="s">
        <v>483</v>
      </c>
      <c r="L445" s="3" t="s">
        <v>563</v>
      </c>
    </row>
    <row r="446" spans="1:12" x14ac:dyDescent="0.3">
      <c r="A446" s="41">
        <v>44804</v>
      </c>
      <c r="B446" s="3" t="s">
        <v>415</v>
      </c>
      <c r="C446" s="3" t="s">
        <v>294</v>
      </c>
      <c r="D446" s="3" t="s">
        <v>295</v>
      </c>
      <c r="E446" s="3" t="s">
        <v>296</v>
      </c>
      <c r="F446" s="3" t="s">
        <v>297</v>
      </c>
      <c r="G446" s="42">
        <v>330.52199999999999</v>
      </c>
      <c r="H446" s="3" t="s">
        <v>559</v>
      </c>
      <c r="I446" s="3" t="s">
        <v>295</v>
      </c>
      <c r="J446" s="3" t="s">
        <v>476</v>
      </c>
      <c r="K446" s="3" t="s">
        <v>477</v>
      </c>
      <c r="L446" s="3" t="s">
        <v>560</v>
      </c>
    </row>
    <row r="447" spans="1:12" x14ac:dyDescent="0.3">
      <c r="A447" s="41">
        <v>44804</v>
      </c>
      <c r="B447" s="3" t="s">
        <v>421</v>
      </c>
      <c r="C447" s="3" t="s">
        <v>294</v>
      </c>
      <c r="D447" s="3" t="s">
        <v>295</v>
      </c>
      <c r="E447" s="3" t="s">
        <v>296</v>
      </c>
      <c r="F447" s="3" t="s">
        <v>297</v>
      </c>
      <c r="G447" s="42">
        <v>5046.665</v>
      </c>
      <c r="H447" s="3" t="s">
        <v>559</v>
      </c>
      <c r="I447" s="3" t="s">
        <v>295</v>
      </c>
      <c r="J447" s="3" t="s">
        <v>476</v>
      </c>
      <c r="K447" s="3" t="s">
        <v>477</v>
      </c>
      <c r="L447" s="3" t="s">
        <v>560</v>
      </c>
    </row>
    <row r="448" spans="1:12" x14ac:dyDescent="0.3">
      <c r="A448" s="41">
        <v>44804</v>
      </c>
      <c r="B448" s="3" t="s">
        <v>423</v>
      </c>
      <c r="C448" s="3" t="s">
        <v>294</v>
      </c>
      <c r="D448" s="3" t="s">
        <v>295</v>
      </c>
      <c r="E448" s="3" t="s">
        <v>296</v>
      </c>
      <c r="F448" s="3" t="s">
        <v>297</v>
      </c>
      <c r="G448" s="42">
        <v>490.01400000000001</v>
      </c>
      <c r="H448" s="3" t="s">
        <v>559</v>
      </c>
      <c r="I448" s="3" t="s">
        <v>295</v>
      </c>
      <c r="J448" s="3" t="s">
        <v>476</v>
      </c>
      <c r="K448" s="3" t="s">
        <v>477</v>
      </c>
      <c r="L448" s="3" t="s">
        <v>560</v>
      </c>
    </row>
    <row r="449" spans="1:12" x14ac:dyDescent="0.3">
      <c r="A449" s="41">
        <v>44804</v>
      </c>
      <c r="B449" s="3" t="s">
        <v>425</v>
      </c>
      <c r="C449" s="3" t="s">
        <v>294</v>
      </c>
      <c r="D449" s="3" t="s">
        <v>295</v>
      </c>
      <c r="E449" s="3" t="s">
        <v>296</v>
      </c>
      <c r="F449" s="3" t="s">
        <v>297</v>
      </c>
      <c r="G449" s="42">
        <v>7035.1229999999996</v>
      </c>
      <c r="H449" s="3" t="s">
        <v>559</v>
      </c>
      <c r="I449" s="3" t="s">
        <v>295</v>
      </c>
      <c r="J449" s="3" t="s">
        <v>476</v>
      </c>
      <c r="K449" s="3" t="s">
        <v>477</v>
      </c>
      <c r="L449" s="3" t="s">
        <v>560</v>
      </c>
    </row>
    <row r="450" spans="1:12" ht="26.4" x14ac:dyDescent="0.3">
      <c r="A450" s="41">
        <v>44804</v>
      </c>
      <c r="B450" s="3" t="s">
        <v>64</v>
      </c>
      <c r="C450" s="3" t="s">
        <v>298</v>
      </c>
      <c r="D450" s="3" t="s">
        <v>299</v>
      </c>
      <c r="E450" s="3" t="s">
        <v>300</v>
      </c>
      <c r="F450" s="3" t="s">
        <v>301</v>
      </c>
      <c r="G450" s="42">
        <v>12.801</v>
      </c>
      <c r="H450" s="3" t="s">
        <v>564</v>
      </c>
      <c r="I450" s="3" t="s">
        <v>565</v>
      </c>
      <c r="J450" s="3" t="s">
        <v>479</v>
      </c>
      <c r="K450" s="3" t="s">
        <v>480</v>
      </c>
      <c r="L450" s="3" t="s">
        <v>566</v>
      </c>
    </row>
    <row r="451" spans="1:12" ht="26.4" x14ac:dyDescent="0.3">
      <c r="A451" s="41">
        <v>44804</v>
      </c>
      <c r="B451" s="3" t="s">
        <v>64</v>
      </c>
      <c r="C451" s="3" t="s">
        <v>302</v>
      </c>
      <c r="D451" s="3" t="s">
        <v>303</v>
      </c>
      <c r="E451" s="3" t="s">
        <v>304</v>
      </c>
      <c r="F451" s="3" t="s">
        <v>305</v>
      </c>
      <c r="G451" s="42">
        <v>128.446</v>
      </c>
      <c r="H451" s="3" t="s">
        <v>564</v>
      </c>
      <c r="I451" s="3" t="s">
        <v>565</v>
      </c>
      <c r="J451" s="3" t="s">
        <v>479</v>
      </c>
      <c r="K451" s="3" t="s">
        <v>480</v>
      </c>
      <c r="L451" s="3" t="s">
        <v>566</v>
      </c>
    </row>
    <row r="452" spans="1:12" ht="26.4" x14ac:dyDescent="0.3">
      <c r="A452" s="41">
        <v>44804</v>
      </c>
      <c r="B452" s="3" t="s">
        <v>64</v>
      </c>
      <c r="C452" s="3" t="s">
        <v>306</v>
      </c>
      <c r="D452" s="3" t="s">
        <v>307</v>
      </c>
      <c r="E452" s="3" t="s">
        <v>308</v>
      </c>
      <c r="F452" s="3" t="s">
        <v>309</v>
      </c>
      <c r="G452" s="42">
        <v>132</v>
      </c>
      <c r="H452" s="3" t="s">
        <v>564</v>
      </c>
      <c r="I452" s="3" t="s">
        <v>565</v>
      </c>
      <c r="J452" s="3" t="s">
        <v>479</v>
      </c>
      <c r="K452" s="3" t="s">
        <v>480</v>
      </c>
      <c r="L452" s="3" t="s">
        <v>566</v>
      </c>
    </row>
    <row r="453" spans="1:12" ht="26.4" x14ac:dyDescent="0.3">
      <c r="A453" s="41">
        <v>44804</v>
      </c>
      <c r="B453" s="3" t="s">
        <v>396</v>
      </c>
      <c r="C453" s="3" t="s">
        <v>306</v>
      </c>
      <c r="D453" s="3" t="s">
        <v>307</v>
      </c>
      <c r="E453" s="3" t="s">
        <v>308</v>
      </c>
      <c r="F453" s="3" t="s">
        <v>309</v>
      </c>
      <c r="G453" s="42">
        <v>186.32599999999999</v>
      </c>
      <c r="H453" s="3" t="s">
        <v>564</v>
      </c>
      <c r="I453" s="3" t="s">
        <v>565</v>
      </c>
      <c r="J453" s="3" t="s">
        <v>486</v>
      </c>
      <c r="K453" s="3" t="s">
        <v>83</v>
      </c>
      <c r="L453" s="3" t="s">
        <v>567</v>
      </c>
    </row>
    <row r="454" spans="1:12" ht="26.4" x14ac:dyDescent="0.3">
      <c r="A454" s="41">
        <v>44804</v>
      </c>
      <c r="B454" s="3" t="s">
        <v>431</v>
      </c>
      <c r="C454" s="3" t="s">
        <v>306</v>
      </c>
      <c r="D454" s="3" t="s">
        <v>307</v>
      </c>
      <c r="E454" s="3" t="s">
        <v>308</v>
      </c>
      <c r="F454" s="3" t="s">
        <v>309</v>
      </c>
      <c r="G454" s="42">
        <v>-13.682</v>
      </c>
      <c r="H454" s="3" t="s">
        <v>564</v>
      </c>
      <c r="I454" s="3" t="s">
        <v>565</v>
      </c>
      <c r="J454" s="3" t="s">
        <v>476</v>
      </c>
      <c r="K454" s="3" t="s">
        <v>477</v>
      </c>
      <c r="L454" s="3" t="s">
        <v>568</v>
      </c>
    </row>
    <row r="455" spans="1:12" ht="26.4" x14ac:dyDescent="0.3">
      <c r="A455" s="41">
        <v>44804</v>
      </c>
      <c r="B455" s="3" t="s">
        <v>439</v>
      </c>
      <c r="C455" s="3" t="s">
        <v>306</v>
      </c>
      <c r="D455" s="3" t="s">
        <v>307</v>
      </c>
      <c r="E455" s="3" t="s">
        <v>308</v>
      </c>
      <c r="F455" s="3" t="s">
        <v>309</v>
      </c>
      <c r="G455" s="42">
        <v>125</v>
      </c>
      <c r="H455" s="3" t="s">
        <v>564</v>
      </c>
      <c r="I455" s="3" t="s">
        <v>565</v>
      </c>
      <c r="J455" s="3" t="s">
        <v>482</v>
      </c>
      <c r="K455" s="3" t="s">
        <v>483</v>
      </c>
      <c r="L455" s="3" t="s">
        <v>569</v>
      </c>
    </row>
    <row r="456" spans="1:12" ht="26.4" x14ac:dyDescent="0.3">
      <c r="A456" s="41">
        <v>44804</v>
      </c>
      <c r="B456" s="3" t="s">
        <v>443</v>
      </c>
      <c r="C456" s="3" t="s">
        <v>306</v>
      </c>
      <c r="D456" s="3" t="s">
        <v>307</v>
      </c>
      <c r="E456" s="3" t="s">
        <v>308</v>
      </c>
      <c r="F456" s="3" t="s">
        <v>309</v>
      </c>
      <c r="G456" s="42">
        <v>1000</v>
      </c>
      <c r="H456" s="3" t="s">
        <v>564</v>
      </c>
      <c r="I456" s="3" t="s">
        <v>565</v>
      </c>
      <c r="J456" s="3" t="s">
        <v>482</v>
      </c>
      <c r="K456" s="3" t="s">
        <v>483</v>
      </c>
      <c r="L456" s="3" t="s">
        <v>569</v>
      </c>
    </row>
    <row r="457" spans="1:12" ht="26.4" x14ac:dyDescent="0.3">
      <c r="A457" s="41">
        <v>44804</v>
      </c>
      <c r="B457" s="3" t="s">
        <v>415</v>
      </c>
      <c r="C457" s="3" t="s">
        <v>306</v>
      </c>
      <c r="D457" s="3" t="s">
        <v>307</v>
      </c>
      <c r="E457" s="3" t="s">
        <v>308</v>
      </c>
      <c r="F457" s="3" t="s">
        <v>309</v>
      </c>
      <c r="G457" s="42">
        <v>120</v>
      </c>
      <c r="H457" s="3" t="s">
        <v>564</v>
      </c>
      <c r="I457" s="3" t="s">
        <v>565</v>
      </c>
      <c r="J457" s="3" t="s">
        <v>476</v>
      </c>
      <c r="K457" s="3" t="s">
        <v>477</v>
      </c>
      <c r="L457" s="3" t="s">
        <v>568</v>
      </c>
    </row>
    <row r="458" spans="1:12" ht="26.4" x14ac:dyDescent="0.3">
      <c r="A458" s="41">
        <v>44804</v>
      </c>
      <c r="B458" s="3" t="s">
        <v>443</v>
      </c>
      <c r="C458" s="3" t="s">
        <v>306</v>
      </c>
      <c r="D458" s="3" t="s">
        <v>307</v>
      </c>
      <c r="E458" s="3" t="s">
        <v>448</v>
      </c>
      <c r="F458" s="3" t="s">
        <v>449</v>
      </c>
      <c r="G458" s="42">
        <v>1673.5</v>
      </c>
      <c r="H458" s="3" t="s">
        <v>564</v>
      </c>
      <c r="I458" s="3" t="s">
        <v>565</v>
      </c>
      <c r="J458" s="3" t="s">
        <v>482</v>
      </c>
      <c r="K458" s="3" t="s">
        <v>483</v>
      </c>
      <c r="L458" s="3" t="s">
        <v>569</v>
      </c>
    </row>
    <row r="459" spans="1:12" ht="26.4" x14ac:dyDescent="0.3">
      <c r="A459" s="41">
        <v>44804</v>
      </c>
      <c r="B459" s="3" t="s">
        <v>429</v>
      </c>
      <c r="C459" s="3" t="s">
        <v>310</v>
      </c>
      <c r="D459" s="3" t="s">
        <v>311</v>
      </c>
      <c r="E459" s="3" t="s">
        <v>312</v>
      </c>
      <c r="F459" s="3" t="s">
        <v>313</v>
      </c>
      <c r="G459" s="42">
        <v>94.3</v>
      </c>
      <c r="H459" s="3" t="s">
        <v>564</v>
      </c>
      <c r="I459" s="3" t="s">
        <v>565</v>
      </c>
      <c r="J459" s="3" t="s">
        <v>476</v>
      </c>
      <c r="K459" s="3" t="s">
        <v>477</v>
      </c>
      <c r="L459" s="3" t="s">
        <v>568</v>
      </c>
    </row>
    <row r="460" spans="1:12" ht="26.4" x14ac:dyDescent="0.3">
      <c r="A460" s="41">
        <v>44804</v>
      </c>
      <c r="B460" s="3" t="s">
        <v>64</v>
      </c>
      <c r="C460" s="3" t="s">
        <v>310</v>
      </c>
      <c r="D460" s="3" t="s">
        <v>311</v>
      </c>
      <c r="E460" s="3" t="s">
        <v>312</v>
      </c>
      <c r="F460" s="3" t="s">
        <v>313</v>
      </c>
      <c r="G460" s="42">
        <v>1314.105</v>
      </c>
      <c r="H460" s="3" t="s">
        <v>564</v>
      </c>
      <c r="I460" s="3" t="s">
        <v>565</v>
      </c>
      <c r="J460" s="3" t="s">
        <v>479</v>
      </c>
      <c r="K460" s="3" t="s">
        <v>480</v>
      </c>
      <c r="L460" s="3" t="s">
        <v>566</v>
      </c>
    </row>
    <row r="461" spans="1:12" ht="26.4" x14ac:dyDescent="0.3">
      <c r="A461" s="41">
        <v>44804</v>
      </c>
      <c r="B461" s="3" t="s">
        <v>339</v>
      </c>
      <c r="C461" s="3" t="s">
        <v>310</v>
      </c>
      <c r="D461" s="3" t="s">
        <v>311</v>
      </c>
      <c r="E461" s="3" t="s">
        <v>312</v>
      </c>
      <c r="F461" s="3" t="s">
        <v>313</v>
      </c>
      <c r="G461" s="42">
        <v>39.225999999999999</v>
      </c>
      <c r="H461" s="3" t="s">
        <v>564</v>
      </c>
      <c r="I461" s="3" t="s">
        <v>565</v>
      </c>
      <c r="J461" s="3" t="s">
        <v>479</v>
      </c>
      <c r="K461" s="3" t="s">
        <v>480</v>
      </c>
      <c r="L461" s="3" t="s">
        <v>566</v>
      </c>
    </row>
    <row r="462" spans="1:12" ht="26.4" x14ac:dyDescent="0.3">
      <c r="A462" s="41">
        <v>44804</v>
      </c>
      <c r="B462" s="3" t="s">
        <v>396</v>
      </c>
      <c r="C462" s="3" t="s">
        <v>310</v>
      </c>
      <c r="D462" s="3" t="s">
        <v>311</v>
      </c>
      <c r="E462" s="3" t="s">
        <v>312</v>
      </c>
      <c r="F462" s="3" t="s">
        <v>313</v>
      </c>
      <c r="G462" s="42">
        <v>15.308999999999999</v>
      </c>
      <c r="H462" s="3" t="s">
        <v>564</v>
      </c>
      <c r="I462" s="3" t="s">
        <v>565</v>
      </c>
      <c r="J462" s="3" t="s">
        <v>486</v>
      </c>
      <c r="K462" s="3" t="s">
        <v>83</v>
      </c>
      <c r="L462" s="3" t="s">
        <v>567</v>
      </c>
    </row>
    <row r="463" spans="1:12" ht="26.4" x14ac:dyDescent="0.3">
      <c r="A463" s="41">
        <v>44804</v>
      </c>
      <c r="B463" s="3" t="s">
        <v>443</v>
      </c>
      <c r="C463" s="3" t="s">
        <v>310</v>
      </c>
      <c r="D463" s="3" t="s">
        <v>311</v>
      </c>
      <c r="E463" s="3" t="s">
        <v>312</v>
      </c>
      <c r="F463" s="3" t="s">
        <v>313</v>
      </c>
      <c r="G463" s="42">
        <v>925</v>
      </c>
      <c r="H463" s="3" t="s">
        <v>564</v>
      </c>
      <c r="I463" s="3" t="s">
        <v>565</v>
      </c>
      <c r="J463" s="3" t="s">
        <v>482</v>
      </c>
      <c r="K463" s="3" t="s">
        <v>483</v>
      </c>
      <c r="L463" s="3" t="s">
        <v>569</v>
      </c>
    </row>
    <row r="464" spans="1:12" ht="26.4" x14ac:dyDescent="0.3">
      <c r="A464" s="41">
        <v>44804</v>
      </c>
      <c r="B464" s="3" t="s">
        <v>64</v>
      </c>
      <c r="C464" s="3" t="s">
        <v>310</v>
      </c>
      <c r="D464" s="3" t="s">
        <v>311</v>
      </c>
      <c r="E464" s="3" t="s">
        <v>314</v>
      </c>
      <c r="F464" s="3" t="s">
        <v>315</v>
      </c>
      <c r="G464" s="42">
        <v>102</v>
      </c>
      <c r="H464" s="3" t="s">
        <v>564</v>
      </c>
      <c r="I464" s="3" t="s">
        <v>565</v>
      </c>
      <c r="J464" s="3" t="s">
        <v>479</v>
      </c>
      <c r="K464" s="3" t="s">
        <v>480</v>
      </c>
      <c r="L464" s="3" t="s">
        <v>566</v>
      </c>
    </row>
    <row r="465" spans="1:12" ht="26.4" x14ac:dyDescent="0.3">
      <c r="A465" s="41">
        <v>44804</v>
      </c>
      <c r="B465" s="3" t="s">
        <v>64</v>
      </c>
      <c r="C465" s="3" t="s">
        <v>316</v>
      </c>
      <c r="D465" s="3" t="s">
        <v>317</v>
      </c>
      <c r="E465" s="3" t="s">
        <v>318</v>
      </c>
      <c r="F465" s="3" t="s">
        <v>319</v>
      </c>
      <c r="G465" s="42">
        <v>2.85</v>
      </c>
      <c r="H465" s="3" t="s">
        <v>564</v>
      </c>
      <c r="I465" s="3" t="s">
        <v>565</v>
      </c>
      <c r="J465" s="3" t="s">
        <v>479</v>
      </c>
      <c r="K465" s="3" t="s">
        <v>480</v>
      </c>
      <c r="L465" s="3" t="s">
        <v>566</v>
      </c>
    </row>
    <row r="466" spans="1:12" ht="26.4" x14ac:dyDescent="0.3">
      <c r="A466" s="41">
        <v>44804</v>
      </c>
      <c r="B466" s="3" t="s">
        <v>64</v>
      </c>
      <c r="C466" s="3" t="s">
        <v>320</v>
      </c>
      <c r="D466" s="3" t="s">
        <v>321</v>
      </c>
      <c r="E466" s="3" t="s">
        <v>322</v>
      </c>
      <c r="F466" s="3" t="s">
        <v>323</v>
      </c>
      <c r="G466" s="42">
        <v>846.56799999999998</v>
      </c>
      <c r="H466" s="3" t="s">
        <v>564</v>
      </c>
      <c r="I466" s="3" t="s">
        <v>565</v>
      </c>
      <c r="J466" s="3" t="s">
        <v>479</v>
      </c>
      <c r="K466" s="3" t="s">
        <v>480</v>
      </c>
      <c r="L466" s="3" t="s">
        <v>566</v>
      </c>
    </row>
    <row r="467" spans="1:12" ht="26.4" x14ac:dyDescent="0.3">
      <c r="A467" s="41">
        <v>44804</v>
      </c>
      <c r="B467" s="3" t="s">
        <v>339</v>
      </c>
      <c r="C467" s="3" t="s">
        <v>320</v>
      </c>
      <c r="D467" s="3" t="s">
        <v>321</v>
      </c>
      <c r="E467" s="3" t="s">
        <v>322</v>
      </c>
      <c r="F467" s="3" t="s">
        <v>323</v>
      </c>
      <c r="G467" s="42">
        <v>221.78100000000001</v>
      </c>
      <c r="H467" s="3" t="s">
        <v>564</v>
      </c>
      <c r="I467" s="3" t="s">
        <v>565</v>
      </c>
      <c r="J467" s="3" t="s">
        <v>479</v>
      </c>
      <c r="K467" s="3" t="s">
        <v>480</v>
      </c>
      <c r="L467" s="3" t="s">
        <v>566</v>
      </c>
    </row>
    <row r="468" spans="1:12" ht="26.4" x14ac:dyDescent="0.3">
      <c r="A468" s="41">
        <v>44804</v>
      </c>
      <c r="B468" s="3" t="s">
        <v>396</v>
      </c>
      <c r="C468" s="3" t="s">
        <v>320</v>
      </c>
      <c r="D468" s="3" t="s">
        <v>321</v>
      </c>
      <c r="E468" s="3" t="s">
        <v>322</v>
      </c>
      <c r="F468" s="3" t="s">
        <v>323</v>
      </c>
      <c r="G468" s="42">
        <v>8.9909999999999997</v>
      </c>
      <c r="H468" s="3" t="s">
        <v>564</v>
      </c>
      <c r="I468" s="3" t="s">
        <v>565</v>
      </c>
      <c r="J468" s="3" t="s">
        <v>486</v>
      </c>
      <c r="K468" s="3" t="s">
        <v>83</v>
      </c>
      <c r="L468" s="3" t="s">
        <v>567</v>
      </c>
    </row>
    <row r="469" spans="1:12" ht="26.4" x14ac:dyDescent="0.3">
      <c r="A469" s="41">
        <v>44804</v>
      </c>
      <c r="B469" s="3" t="s">
        <v>399</v>
      </c>
      <c r="C469" s="3" t="s">
        <v>320</v>
      </c>
      <c r="D469" s="3" t="s">
        <v>321</v>
      </c>
      <c r="E469" s="3" t="s">
        <v>322</v>
      </c>
      <c r="F469" s="3" t="s">
        <v>323</v>
      </c>
      <c r="G469" s="42">
        <v>11.938000000000001</v>
      </c>
      <c r="H469" s="3" t="s">
        <v>564</v>
      </c>
      <c r="I469" s="3" t="s">
        <v>565</v>
      </c>
      <c r="J469" s="3" t="s">
        <v>486</v>
      </c>
      <c r="K469" s="3" t="s">
        <v>83</v>
      </c>
      <c r="L469" s="3" t="s">
        <v>567</v>
      </c>
    </row>
    <row r="470" spans="1:12" ht="26.4" x14ac:dyDescent="0.3">
      <c r="A470" s="41">
        <v>44804</v>
      </c>
      <c r="B470" s="3" t="s">
        <v>435</v>
      </c>
      <c r="C470" s="3" t="s">
        <v>320</v>
      </c>
      <c r="D470" s="3" t="s">
        <v>321</v>
      </c>
      <c r="E470" s="3" t="s">
        <v>322</v>
      </c>
      <c r="F470" s="3" t="s">
        <v>323</v>
      </c>
      <c r="G470" s="42">
        <v>-7.2</v>
      </c>
      <c r="H470" s="3" t="s">
        <v>564</v>
      </c>
      <c r="I470" s="3" t="s">
        <v>565</v>
      </c>
      <c r="J470" s="3" t="s">
        <v>479</v>
      </c>
      <c r="K470" s="3" t="s">
        <v>480</v>
      </c>
      <c r="L470" s="3" t="s">
        <v>566</v>
      </c>
    </row>
    <row r="471" spans="1:12" ht="26.4" x14ac:dyDescent="0.3">
      <c r="A471" s="41">
        <v>44804</v>
      </c>
      <c r="B471" s="3" t="s">
        <v>443</v>
      </c>
      <c r="C471" s="3" t="s">
        <v>320</v>
      </c>
      <c r="D471" s="3" t="s">
        <v>321</v>
      </c>
      <c r="E471" s="3" t="s">
        <v>322</v>
      </c>
      <c r="F471" s="3" t="s">
        <v>323</v>
      </c>
      <c r="G471" s="42">
        <v>11.23</v>
      </c>
      <c r="H471" s="3" t="s">
        <v>564</v>
      </c>
      <c r="I471" s="3" t="s">
        <v>565</v>
      </c>
      <c r="J471" s="3" t="s">
        <v>482</v>
      </c>
      <c r="K471" s="3" t="s">
        <v>483</v>
      </c>
      <c r="L471" s="3" t="s">
        <v>569</v>
      </c>
    </row>
    <row r="472" spans="1:12" ht="26.4" x14ac:dyDescent="0.3">
      <c r="A472" s="41">
        <v>44804</v>
      </c>
      <c r="B472" s="3" t="s">
        <v>64</v>
      </c>
      <c r="C472" s="3" t="s">
        <v>324</v>
      </c>
      <c r="D472" s="3" t="s">
        <v>325</v>
      </c>
      <c r="E472" s="3" t="s">
        <v>326</v>
      </c>
      <c r="F472" s="3" t="s">
        <v>327</v>
      </c>
      <c r="G472" s="42">
        <v>42.915999999999997</v>
      </c>
      <c r="H472" s="3" t="s">
        <v>564</v>
      </c>
      <c r="I472" s="3" t="s">
        <v>565</v>
      </c>
      <c r="J472" s="3" t="s">
        <v>479</v>
      </c>
      <c r="K472" s="3" t="s">
        <v>480</v>
      </c>
      <c r="L472" s="3" t="s">
        <v>566</v>
      </c>
    </row>
    <row r="473" spans="1:12" ht="26.4" x14ac:dyDescent="0.3">
      <c r="A473" s="41">
        <v>44804</v>
      </c>
      <c r="B473" s="3" t="s">
        <v>439</v>
      </c>
      <c r="C473" s="3" t="s">
        <v>324</v>
      </c>
      <c r="D473" s="3" t="s">
        <v>325</v>
      </c>
      <c r="E473" s="3" t="s">
        <v>326</v>
      </c>
      <c r="F473" s="3" t="s">
        <v>327</v>
      </c>
      <c r="G473" s="42">
        <v>38</v>
      </c>
      <c r="H473" s="3" t="s">
        <v>564</v>
      </c>
      <c r="I473" s="3" t="s">
        <v>565</v>
      </c>
      <c r="J473" s="3" t="s">
        <v>482</v>
      </c>
      <c r="K473" s="3" t="s">
        <v>483</v>
      </c>
      <c r="L473" s="3" t="s">
        <v>569</v>
      </c>
    </row>
    <row r="474" spans="1:12" ht="26.4" x14ac:dyDescent="0.3">
      <c r="A474" s="41">
        <v>44804</v>
      </c>
      <c r="B474" s="3" t="s">
        <v>453</v>
      </c>
      <c r="C474" s="3" t="s">
        <v>324</v>
      </c>
      <c r="D474" s="3" t="s">
        <v>325</v>
      </c>
      <c r="E474" s="3" t="s">
        <v>326</v>
      </c>
      <c r="F474" s="3" t="s">
        <v>327</v>
      </c>
      <c r="G474" s="42">
        <v>-38</v>
      </c>
      <c r="H474" s="3" t="s">
        <v>564</v>
      </c>
      <c r="I474" s="3" t="s">
        <v>565</v>
      </c>
      <c r="J474" s="3" t="s">
        <v>479</v>
      </c>
      <c r="K474" s="3" t="s">
        <v>480</v>
      </c>
      <c r="L474" s="3" t="s">
        <v>566</v>
      </c>
    </row>
    <row r="475" spans="1:12" ht="26.4" x14ac:dyDescent="0.3">
      <c r="A475" s="41">
        <v>44804</v>
      </c>
      <c r="B475" s="3" t="s">
        <v>64</v>
      </c>
      <c r="C475" s="3" t="s">
        <v>328</v>
      </c>
      <c r="D475" s="3" t="s">
        <v>329</v>
      </c>
      <c r="E475" s="3" t="s">
        <v>330</v>
      </c>
      <c r="F475" s="3" t="s">
        <v>331</v>
      </c>
      <c r="G475" s="42">
        <v>52.401000000000003</v>
      </c>
      <c r="H475" s="3" t="s">
        <v>564</v>
      </c>
      <c r="I475" s="3" t="s">
        <v>565</v>
      </c>
      <c r="J475" s="3" t="s">
        <v>479</v>
      </c>
      <c r="K475" s="3" t="s">
        <v>480</v>
      </c>
      <c r="L475" s="3" t="s">
        <v>566</v>
      </c>
    </row>
    <row r="476" spans="1:12" ht="26.4" x14ac:dyDescent="0.3">
      <c r="A476" s="41">
        <v>44804</v>
      </c>
      <c r="B476" s="3" t="s">
        <v>396</v>
      </c>
      <c r="C476" s="3" t="s">
        <v>328</v>
      </c>
      <c r="D476" s="3" t="s">
        <v>329</v>
      </c>
      <c r="E476" s="3" t="s">
        <v>330</v>
      </c>
      <c r="F476" s="3" t="s">
        <v>331</v>
      </c>
      <c r="G476" s="42">
        <v>23.835000000000001</v>
      </c>
      <c r="H476" s="3" t="s">
        <v>564</v>
      </c>
      <c r="I476" s="3" t="s">
        <v>565</v>
      </c>
      <c r="J476" s="3" t="s">
        <v>486</v>
      </c>
      <c r="K476" s="3" t="s">
        <v>83</v>
      </c>
      <c r="L476" s="3" t="s">
        <v>567</v>
      </c>
    </row>
    <row r="477" spans="1:12" ht="26.4" x14ac:dyDescent="0.3">
      <c r="A477" s="41">
        <v>44804</v>
      </c>
      <c r="B477" s="3" t="s">
        <v>435</v>
      </c>
      <c r="C477" s="3" t="s">
        <v>328</v>
      </c>
      <c r="D477" s="3" t="s">
        <v>329</v>
      </c>
      <c r="E477" s="3" t="s">
        <v>330</v>
      </c>
      <c r="F477" s="3" t="s">
        <v>331</v>
      </c>
      <c r="G477" s="42">
        <v>264.64999999999998</v>
      </c>
      <c r="H477" s="3" t="s">
        <v>564</v>
      </c>
      <c r="I477" s="3" t="s">
        <v>565</v>
      </c>
      <c r="J477" s="3" t="s">
        <v>479</v>
      </c>
      <c r="K477" s="3" t="s">
        <v>480</v>
      </c>
      <c r="L477" s="3" t="s">
        <v>566</v>
      </c>
    </row>
    <row r="478" spans="1:12" ht="26.4" x14ac:dyDescent="0.3">
      <c r="A478" s="41">
        <v>44804</v>
      </c>
      <c r="B478" s="3" t="s">
        <v>443</v>
      </c>
      <c r="C478" s="3" t="s">
        <v>328</v>
      </c>
      <c r="D478" s="3" t="s">
        <v>329</v>
      </c>
      <c r="E478" s="3" t="s">
        <v>330</v>
      </c>
      <c r="F478" s="3" t="s">
        <v>331</v>
      </c>
      <c r="G478" s="42">
        <v>135.67500000000001</v>
      </c>
      <c r="H478" s="3" t="s">
        <v>564</v>
      </c>
      <c r="I478" s="3" t="s">
        <v>565</v>
      </c>
      <c r="J478" s="3" t="s">
        <v>482</v>
      </c>
      <c r="K478" s="3" t="s">
        <v>483</v>
      </c>
      <c r="L478" s="3" t="s">
        <v>569</v>
      </c>
    </row>
    <row r="479" spans="1:12" ht="26.4" x14ac:dyDescent="0.3">
      <c r="A479" s="41">
        <v>44804</v>
      </c>
      <c r="B479" s="3" t="s">
        <v>64</v>
      </c>
      <c r="C479" s="3" t="s">
        <v>332</v>
      </c>
      <c r="D479" s="3" t="s">
        <v>333</v>
      </c>
      <c r="E479" s="3" t="s">
        <v>334</v>
      </c>
      <c r="F479" s="3" t="s">
        <v>335</v>
      </c>
      <c r="G479" s="42">
        <v>2.8119999999999998</v>
      </c>
      <c r="H479" s="3" t="s">
        <v>564</v>
      </c>
      <c r="I479" s="3" t="s">
        <v>565</v>
      </c>
      <c r="J479" s="3" t="s">
        <v>479</v>
      </c>
      <c r="K479" s="3" t="s">
        <v>480</v>
      </c>
      <c r="L479" s="3" t="s">
        <v>566</v>
      </c>
    </row>
    <row r="480" spans="1:12" ht="26.4" x14ac:dyDescent="0.3">
      <c r="A480" s="41">
        <v>44804</v>
      </c>
      <c r="B480" s="3" t="s">
        <v>421</v>
      </c>
      <c r="C480" s="3" t="s">
        <v>332</v>
      </c>
      <c r="D480" s="3" t="s">
        <v>333</v>
      </c>
      <c r="E480" s="3" t="s">
        <v>334</v>
      </c>
      <c r="F480" s="3" t="s">
        <v>335</v>
      </c>
      <c r="G480" s="42">
        <v>204.23500000000001</v>
      </c>
      <c r="H480" s="3" t="s">
        <v>564</v>
      </c>
      <c r="I480" s="3" t="s">
        <v>565</v>
      </c>
      <c r="J480" s="3" t="s">
        <v>476</v>
      </c>
      <c r="K480" s="3" t="s">
        <v>477</v>
      </c>
      <c r="L480" s="3" t="s">
        <v>568</v>
      </c>
    </row>
    <row r="481" spans="1:12" x14ac:dyDescent="0.3">
      <c r="A481" s="3" t="s">
        <v>0</v>
      </c>
      <c r="B481" s="3" t="s">
        <v>0</v>
      </c>
      <c r="C481" s="3" t="s">
        <v>0</v>
      </c>
      <c r="D481" s="3" t="s">
        <v>0</v>
      </c>
      <c r="E481" s="3" t="s">
        <v>0</v>
      </c>
      <c r="F481" s="3" t="s">
        <v>0</v>
      </c>
      <c r="G481" s="3" t="s">
        <v>570</v>
      </c>
      <c r="H481" s="3" t="s">
        <v>0</v>
      </c>
      <c r="I481" s="3" t="s">
        <v>0</v>
      </c>
      <c r="J481" s="3" t="s">
        <v>0</v>
      </c>
      <c r="K481" s="3" t="s">
        <v>0</v>
      </c>
      <c r="L481" s="3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085-8A04-44B1-B26B-C503F445BDBF}">
  <dimension ref="A1:I61"/>
  <sheetViews>
    <sheetView tabSelected="1" workbookViewId="0">
      <selection activeCell="G2" sqref="G2"/>
    </sheetView>
  </sheetViews>
  <sheetFormatPr defaultRowHeight="14.4" x14ac:dyDescent="0.3"/>
  <cols>
    <col min="1" max="4" width="14.109375" style="2" customWidth="1"/>
    <col min="5" max="5" width="22.44140625" style="2" customWidth="1"/>
    <col min="6" max="9" width="14.109375" style="2" customWidth="1"/>
    <col min="10" max="16384" width="8.88671875" style="2"/>
  </cols>
  <sheetData>
    <row r="1" spans="1:9" ht="15.6" x14ac:dyDescent="0.3">
      <c r="A1" s="43" t="s">
        <v>929</v>
      </c>
      <c r="B1" s="43" t="s">
        <v>930</v>
      </c>
      <c r="C1" s="43" t="s">
        <v>571</v>
      </c>
      <c r="D1" s="43" t="s">
        <v>470</v>
      </c>
      <c r="E1" s="43" t="s">
        <v>471</v>
      </c>
      <c r="F1" s="43" t="s">
        <v>472</v>
      </c>
      <c r="G1" s="43" t="s">
        <v>465</v>
      </c>
      <c r="H1" s="43" t="s">
        <v>931</v>
      </c>
      <c r="I1" s="43" t="s">
        <v>932</v>
      </c>
    </row>
    <row r="2" spans="1:9" ht="31.2" x14ac:dyDescent="0.3">
      <c r="A2" s="44" t="s">
        <v>485</v>
      </c>
      <c r="B2" s="44" t="s">
        <v>11</v>
      </c>
      <c r="C2" s="44" t="s">
        <v>3</v>
      </c>
      <c r="D2" s="44" t="s">
        <v>479</v>
      </c>
      <c r="E2" s="44" t="s">
        <v>480</v>
      </c>
      <c r="F2" s="44" t="s">
        <v>492</v>
      </c>
      <c r="G2" s="49">
        <f>SUMIF(DOH_TRAN_T_UPLOADED!$L$2:$L$481,PRIM_MFG_ALL_T!F2,DOH_TRAN_T_UPLOADED!$G$2:$G$481)</f>
        <v>394.971</v>
      </c>
      <c r="H2" s="49">
        <f>SUMIF(SERV_MFG_ALL_T!$M$2:$M$211,PRIM_MFG_ALL_T!F2,SERV_MFG_ALL_T!$O$2:$O$211)</f>
        <v>3275.5930000000003</v>
      </c>
      <c r="I2" s="49">
        <f>H2+G2</f>
        <v>3670.5640000000003</v>
      </c>
    </row>
    <row r="3" spans="1:9" ht="15.6" x14ac:dyDescent="0.3">
      <c r="A3" s="44" t="s">
        <v>485</v>
      </c>
      <c r="B3" s="44" t="s">
        <v>11</v>
      </c>
      <c r="C3" s="44" t="s">
        <v>4</v>
      </c>
      <c r="D3" s="44" t="s">
        <v>486</v>
      </c>
      <c r="E3" s="44" t="s">
        <v>83</v>
      </c>
      <c r="F3" s="44" t="s">
        <v>487</v>
      </c>
      <c r="G3" s="49">
        <f>SUMIF(DOH_TRAN_T_UPLOADED!$L$2:$L$481,PRIM_MFG_ALL_T!F3,DOH_TRAN_T_UPLOADED!$G$2:$G$481)</f>
        <v>6339.0199999999995</v>
      </c>
      <c r="H3" s="49">
        <f>SUMIF(SERV_MFG_ALL_T!$M$2:$M$211,PRIM_MFG_ALL_T!F3,SERV_MFG_ALL_T!$O$2:$O$211)</f>
        <v>860.35900000000004</v>
      </c>
      <c r="I3" s="49">
        <f t="shared" ref="I3:I58" si="0">H3+G3</f>
        <v>7199.3789999999999</v>
      </c>
    </row>
    <row r="4" spans="1:9" ht="15.6" x14ac:dyDescent="0.3">
      <c r="A4" s="44" t="s">
        <v>485</v>
      </c>
      <c r="B4" s="44" t="s">
        <v>11</v>
      </c>
      <c r="C4" s="44" t="s">
        <v>13</v>
      </c>
      <c r="D4" s="44" t="s">
        <v>476</v>
      </c>
      <c r="E4" s="44" t="s">
        <v>477</v>
      </c>
      <c r="F4" s="44" t="s">
        <v>488</v>
      </c>
      <c r="G4" s="49">
        <f>SUMIF(DOH_TRAN_T_UPLOADED!$L$2:$L$481,PRIM_MFG_ALL_T!F4,DOH_TRAN_T_UPLOADED!$G$2:$G$481)</f>
        <v>521.42999999999995</v>
      </c>
      <c r="H4" s="49">
        <f>SUMIF(SERV_MFG_ALL_T!$M$2:$M$211,PRIM_MFG_ALL_T!F4,SERV_MFG_ALL_T!$O$2:$O$211)</f>
        <v>32023.367000000002</v>
      </c>
      <c r="I4" s="49">
        <f t="shared" si="0"/>
        <v>32544.797000000002</v>
      </c>
    </row>
    <row r="5" spans="1:9" ht="15.6" x14ac:dyDescent="0.3">
      <c r="A5" s="44" t="s">
        <v>485</v>
      </c>
      <c r="B5" s="44" t="s">
        <v>11</v>
      </c>
      <c r="C5" s="44" t="s">
        <v>512</v>
      </c>
      <c r="D5" s="44" t="s">
        <v>495</v>
      </c>
      <c r="E5" s="44" t="s">
        <v>496</v>
      </c>
      <c r="F5" s="44" t="s">
        <v>497</v>
      </c>
      <c r="G5" s="49">
        <f>SUMIF(DOH_TRAN_T_UPLOADED!$L$2:$L$481,PRIM_MFG_ALL_T!F5,DOH_TRAN_T_UPLOADED!$G$2:$G$481)</f>
        <v>739.74599999999998</v>
      </c>
      <c r="H5" s="49">
        <f>SUMIF(SERV_MFG_ALL_T!$M$2:$M$211,PRIM_MFG_ALL_T!F5,SERV_MFG_ALL_T!$O$2:$O$211)</f>
        <v>0</v>
      </c>
      <c r="I5" s="49">
        <f t="shared" si="0"/>
        <v>739.74599999999998</v>
      </c>
    </row>
    <row r="6" spans="1:9" ht="15.6" x14ac:dyDescent="0.3">
      <c r="A6" s="44" t="s">
        <v>485</v>
      </c>
      <c r="B6" s="44" t="s">
        <v>11</v>
      </c>
      <c r="C6" s="44" t="s">
        <v>14</v>
      </c>
      <c r="D6" s="44" t="s">
        <v>498</v>
      </c>
      <c r="E6" s="44" t="s">
        <v>23</v>
      </c>
      <c r="F6" s="44" t="s">
        <v>499</v>
      </c>
      <c r="G6" s="49">
        <f>SUMIF(DOH_TRAN_T_UPLOADED!$L$2:$L$481,PRIM_MFG_ALL_T!F6,DOH_TRAN_T_UPLOADED!$G$2:$G$481)</f>
        <v>1544.4</v>
      </c>
      <c r="H6" s="49">
        <f>SUMIF(SERV_MFG_ALL_T!$M$2:$M$211,PRIM_MFG_ALL_T!F6,SERV_MFG_ALL_T!$O$2:$O$211)</f>
        <v>0</v>
      </c>
      <c r="I6" s="49">
        <f t="shared" si="0"/>
        <v>1544.4</v>
      </c>
    </row>
    <row r="7" spans="1:9" ht="15.6" x14ac:dyDescent="0.3">
      <c r="A7" s="44" t="s">
        <v>485</v>
      </c>
      <c r="B7" s="44" t="s">
        <v>11</v>
      </c>
      <c r="C7" s="44" t="s">
        <v>503</v>
      </c>
      <c r="D7" s="44" t="s">
        <v>482</v>
      </c>
      <c r="E7" s="44" t="s">
        <v>483</v>
      </c>
      <c r="F7" s="44" t="s">
        <v>493</v>
      </c>
      <c r="G7" s="49">
        <f>SUMIF(DOH_TRAN_T_UPLOADED!$L$2:$L$481,PRIM_MFG_ALL_T!F7,DOH_TRAN_T_UPLOADED!$G$2:$G$481)</f>
        <v>40</v>
      </c>
      <c r="H7" s="49">
        <f>SUMIF(SERV_MFG_ALL_T!$M$2:$M$211,PRIM_MFG_ALL_T!F7,SERV_MFG_ALL_T!$O$2:$O$211)</f>
        <v>1316.4650000000001</v>
      </c>
      <c r="I7" s="49">
        <f t="shared" si="0"/>
        <v>1356.4650000000001</v>
      </c>
    </row>
    <row r="8" spans="1:9" ht="31.2" x14ac:dyDescent="0.3">
      <c r="A8" s="44" t="s">
        <v>489</v>
      </c>
      <c r="B8" s="44" t="s">
        <v>12</v>
      </c>
      <c r="C8" s="44" t="s">
        <v>3</v>
      </c>
      <c r="D8" s="44" t="s">
        <v>479</v>
      </c>
      <c r="E8" s="44" t="s">
        <v>480</v>
      </c>
      <c r="F8" s="44" t="s">
        <v>490</v>
      </c>
      <c r="G8" s="49">
        <f>SUMIF(DOH_TRAN_T_UPLOADED!$L$2:$L$481,PRIM_MFG_ALL_T!F8,DOH_TRAN_T_UPLOADED!$G$2:$G$481)</f>
        <v>552.47199999999998</v>
      </c>
      <c r="H8" s="49">
        <f>SUMIF(SERV_MFG_ALL_T!$M$2:$M$211,PRIM_MFG_ALL_T!F8,SERV_MFG_ALL_T!$O$2:$O$211)</f>
        <v>3275.5930000000003</v>
      </c>
      <c r="I8" s="49">
        <f t="shared" si="0"/>
        <v>3828.0650000000005</v>
      </c>
    </row>
    <row r="9" spans="1:9" ht="15.6" x14ac:dyDescent="0.3">
      <c r="A9" s="44" t="s">
        <v>489</v>
      </c>
      <c r="B9" s="44" t="s">
        <v>12</v>
      </c>
      <c r="C9" s="44" t="s">
        <v>4</v>
      </c>
      <c r="D9" s="44" t="s">
        <v>486</v>
      </c>
      <c r="E9" s="44" t="s">
        <v>83</v>
      </c>
      <c r="F9" s="44" t="s">
        <v>491</v>
      </c>
      <c r="G9" s="49">
        <f>SUMIF(DOH_TRAN_T_UPLOADED!$L$2:$L$481,PRIM_MFG_ALL_T!F9,DOH_TRAN_T_UPLOADED!$G$2:$G$481)</f>
        <v>9511.0889999999999</v>
      </c>
      <c r="H9" s="49">
        <f>SUMIF(SERV_MFG_ALL_T!$M$2:$M$211,PRIM_MFG_ALL_T!F9,SERV_MFG_ALL_T!$O$2:$O$211)</f>
        <v>860.35900000000004</v>
      </c>
      <c r="I9" s="49">
        <f t="shared" si="0"/>
        <v>10371.448</v>
      </c>
    </row>
    <row r="10" spans="1:9" ht="15.6" x14ac:dyDescent="0.3">
      <c r="A10" s="44" t="s">
        <v>489</v>
      </c>
      <c r="B10" s="44" t="s">
        <v>12</v>
      </c>
      <c r="C10" s="44" t="s">
        <v>13</v>
      </c>
      <c r="D10" s="44" t="s">
        <v>476</v>
      </c>
      <c r="E10" s="44" t="s">
        <v>477</v>
      </c>
      <c r="F10" s="44" t="s">
        <v>933</v>
      </c>
      <c r="G10" s="49">
        <f>SUMIF(DOH_TRAN_T_UPLOADED!$L$2:$L$481,PRIM_MFG_ALL_T!F10,DOH_TRAN_T_UPLOADED!$G$2:$G$481)</f>
        <v>0</v>
      </c>
      <c r="H10" s="49">
        <f>SUMIF(SERV_MFG_ALL_T!$M$2:$M$211,PRIM_MFG_ALL_T!F10,SERV_MFG_ALL_T!$O$2:$O$211)</f>
        <v>32023.367000000002</v>
      </c>
      <c r="I10" s="49">
        <f t="shared" si="0"/>
        <v>32023.367000000002</v>
      </c>
    </row>
    <row r="11" spans="1:9" ht="15.6" x14ac:dyDescent="0.3">
      <c r="A11" s="44" t="s">
        <v>489</v>
      </c>
      <c r="B11" s="44" t="s">
        <v>12</v>
      </c>
      <c r="C11" s="44" t="s">
        <v>512</v>
      </c>
      <c r="D11" s="44" t="s">
        <v>495</v>
      </c>
      <c r="E11" s="44" t="s">
        <v>496</v>
      </c>
      <c r="F11" s="44" t="s">
        <v>500</v>
      </c>
      <c r="G11" s="49">
        <f>SUMIF(DOH_TRAN_T_UPLOADED!$L$2:$L$481,PRIM_MFG_ALL_T!F11,DOH_TRAN_T_UPLOADED!$G$2:$G$481)</f>
        <v>3458.3130000000001</v>
      </c>
      <c r="H11" s="49">
        <f>SUMIF(SERV_MFG_ALL_T!$M$2:$M$211,PRIM_MFG_ALL_T!F11,SERV_MFG_ALL_T!$O$2:$O$211)</f>
        <v>0</v>
      </c>
      <c r="I11" s="49">
        <f t="shared" si="0"/>
        <v>3458.3130000000001</v>
      </c>
    </row>
    <row r="12" spans="1:9" ht="15.6" x14ac:dyDescent="0.3">
      <c r="A12" s="44" t="s">
        <v>489</v>
      </c>
      <c r="B12" s="44" t="s">
        <v>12</v>
      </c>
      <c r="C12" s="44" t="s">
        <v>14</v>
      </c>
      <c r="D12" s="44" t="s">
        <v>498</v>
      </c>
      <c r="E12" s="44" t="s">
        <v>23</v>
      </c>
      <c r="F12" s="44" t="s">
        <v>501</v>
      </c>
      <c r="G12" s="49">
        <f>SUMIF(DOH_TRAN_T_UPLOADED!$L$2:$L$481,PRIM_MFG_ALL_T!F12,DOH_TRAN_T_UPLOADED!$G$2:$G$481)</f>
        <v>5776.0559999999996</v>
      </c>
      <c r="H12" s="49">
        <f>SUMIF(SERV_MFG_ALL_T!$M$2:$M$211,PRIM_MFG_ALL_T!F12,SERV_MFG_ALL_T!$O$2:$O$211)</f>
        <v>0</v>
      </c>
      <c r="I12" s="49">
        <f t="shared" si="0"/>
        <v>5776.0559999999996</v>
      </c>
    </row>
    <row r="13" spans="1:9" ht="15.6" x14ac:dyDescent="0.3">
      <c r="A13" s="44" t="s">
        <v>489</v>
      </c>
      <c r="B13" s="44" t="s">
        <v>12</v>
      </c>
      <c r="C13" s="44" t="s">
        <v>503</v>
      </c>
      <c r="D13" s="44" t="s">
        <v>482</v>
      </c>
      <c r="E13" s="44" t="s">
        <v>483</v>
      </c>
      <c r="F13" s="44" t="s">
        <v>494</v>
      </c>
      <c r="G13" s="49">
        <f>SUMIF(DOH_TRAN_T_UPLOADED!$L$2:$L$481,PRIM_MFG_ALL_T!F13,DOH_TRAN_T_UPLOADED!$G$2:$G$481)</f>
        <v>285</v>
      </c>
      <c r="H13" s="49">
        <f>SUMIF(SERV_MFG_ALL_T!$M$2:$M$211,PRIM_MFG_ALL_T!F13,SERV_MFG_ALL_T!$O$2:$O$211)</f>
        <v>1316.4650000000001</v>
      </c>
      <c r="I13" s="49">
        <f t="shared" si="0"/>
        <v>1601.4650000000001</v>
      </c>
    </row>
    <row r="14" spans="1:9" ht="31.2" x14ac:dyDescent="0.3">
      <c r="A14" s="44" t="s">
        <v>14</v>
      </c>
      <c r="B14" s="44" t="s">
        <v>6</v>
      </c>
      <c r="C14" s="44" t="s">
        <v>3</v>
      </c>
      <c r="D14" s="44" t="s">
        <v>479</v>
      </c>
      <c r="E14" s="44" t="s">
        <v>480</v>
      </c>
      <c r="F14" s="44" t="s">
        <v>511</v>
      </c>
      <c r="G14" s="49">
        <f>SUMIF(DOH_TRAN_T_UPLOADED!$L$2:$L$481,PRIM_MFG_ALL_T!F14,DOH_TRAN_T_UPLOADED!$G$2:$G$481)</f>
        <v>45711.537000000004</v>
      </c>
      <c r="H14" s="49">
        <f>SUMIF(SERV_MFG_ALL_T!$M$2:$M$211,PRIM_MFG_ALL_T!F14,SERV_MFG_ALL_T!$O$2:$O$211)</f>
        <v>41422.119999999995</v>
      </c>
      <c r="I14" s="49">
        <f t="shared" si="0"/>
        <v>87133.657000000007</v>
      </c>
    </row>
    <row r="15" spans="1:9" ht="15.6" x14ac:dyDescent="0.3">
      <c r="A15" s="44" t="s">
        <v>14</v>
      </c>
      <c r="B15" s="44" t="s">
        <v>6</v>
      </c>
      <c r="C15" s="44" t="s">
        <v>4</v>
      </c>
      <c r="D15" s="44" t="s">
        <v>486</v>
      </c>
      <c r="E15" s="44" t="s">
        <v>83</v>
      </c>
      <c r="F15" s="44" t="s">
        <v>520</v>
      </c>
      <c r="G15" s="49">
        <f>SUMIF(DOH_TRAN_T_UPLOADED!$L$2:$L$481,PRIM_MFG_ALL_T!F15,DOH_TRAN_T_UPLOADED!$G$2:$G$481)</f>
        <v>38736.828999999998</v>
      </c>
      <c r="H15" s="49">
        <f>SUMIF(SERV_MFG_ALL_T!$M$2:$M$211,PRIM_MFG_ALL_T!F15,SERV_MFG_ALL_T!$O$2:$O$211)</f>
        <v>74140.320999999996</v>
      </c>
      <c r="I15" s="49">
        <f t="shared" si="0"/>
        <v>112877.15</v>
      </c>
    </row>
    <row r="16" spans="1:9" ht="15.6" x14ac:dyDescent="0.3">
      <c r="A16" s="44" t="s">
        <v>14</v>
      </c>
      <c r="B16" s="44" t="s">
        <v>6</v>
      </c>
      <c r="C16" s="44" t="s">
        <v>13</v>
      </c>
      <c r="D16" s="44" t="s">
        <v>476</v>
      </c>
      <c r="E16" s="44" t="s">
        <v>477</v>
      </c>
      <c r="F16" s="44" t="s">
        <v>934</v>
      </c>
      <c r="G16" s="49">
        <f>SUMIF(DOH_TRAN_T_UPLOADED!$L$2:$L$481,PRIM_MFG_ALL_T!F16,DOH_TRAN_T_UPLOADED!$G$2:$G$481)</f>
        <v>0</v>
      </c>
      <c r="H16" s="49">
        <f>SUMIF(SERV_MFG_ALL_T!$M$2:$M$211,PRIM_MFG_ALL_T!F16,SERV_MFG_ALL_T!$O$2:$O$211)</f>
        <v>277722.359</v>
      </c>
      <c r="I16" s="49">
        <f t="shared" si="0"/>
        <v>277722.359</v>
      </c>
    </row>
    <row r="17" spans="1:9" ht="15.6" x14ac:dyDescent="0.3">
      <c r="A17" s="44" t="s">
        <v>14</v>
      </c>
      <c r="B17" s="44" t="s">
        <v>6</v>
      </c>
      <c r="C17" s="44" t="s">
        <v>515</v>
      </c>
      <c r="D17" s="44" t="s">
        <v>536</v>
      </c>
      <c r="E17" s="44" t="s">
        <v>537</v>
      </c>
      <c r="F17" s="44" t="s">
        <v>935</v>
      </c>
      <c r="G17" s="49">
        <f>SUMIF(DOH_TRAN_T_UPLOADED!$L$2:$L$481,PRIM_MFG_ALL_T!F17,DOH_TRAN_T_UPLOADED!$G$2:$G$481)</f>
        <v>0</v>
      </c>
      <c r="H17" s="49">
        <f>SUMIF(SERV_MFG_ALL_T!$M$2:$M$211,PRIM_MFG_ALL_T!F17,SERV_MFG_ALL_T!$O$2:$O$211)</f>
        <v>123870.408</v>
      </c>
      <c r="I17" s="49">
        <f t="shared" si="0"/>
        <v>123870.408</v>
      </c>
    </row>
    <row r="18" spans="1:9" ht="15.6" x14ac:dyDescent="0.3">
      <c r="A18" s="44" t="s">
        <v>14</v>
      </c>
      <c r="B18" s="44" t="s">
        <v>6</v>
      </c>
      <c r="C18" s="44" t="s">
        <v>512</v>
      </c>
      <c r="D18" s="44" t="s">
        <v>495</v>
      </c>
      <c r="E18" s="44" t="s">
        <v>496</v>
      </c>
      <c r="F18" s="44" t="s">
        <v>936</v>
      </c>
      <c r="G18" s="49">
        <f>SUMIF(DOH_TRAN_T_UPLOADED!$L$2:$L$481,PRIM_MFG_ALL_T!F18,DOH_TRAN_T_UPLOADED!$G$2:$G$481)</f>
        <v>0</v>
      </c>
      <c r="H18" s="49">
        <f>SUMIF(SERV_MFG_ALL_T!$M$2:$M$211,PRIM_MFG_ALL_T!F18,SERV_MFG_ALL_T!$O$2:$O$211)</f>
        <v>49295.34</v>
      </c>
      <c r="I18" s="49">
        <f t="shared" si="0"/>
        <v>49295.34</v>
      </c>
    </row>
    <row r="19" spans="1:9" ht="15.6" x14ac:dyDescent="0.3">
      <c r="A19" s="44" t="s">
        <v>14</v>
      </c>
      <c r="B19" s="44" t="s">
        <v>6</v>
      </c>
      <c r="C19" s="44" t="s">
        <v>14</v>
      </c>
      <c r="D19" s="44" t="s">
        <v>498</v>
      </c>
      <c r="E19" s="44" t="s">
        <v>23</v>
      </c>
      <c r="F19" s="44" t="s">
        <v>937</v>
      </c>
      <c r="G19" s="49">
        <f>SUMIF(DOH_TRAN_T_UPLOADED!$L$2:$L$481,PRIM_MFG_ALL_T!F19,DOH_TRAN_T_UPLOADED!$G$2:$G$481)</f>
        <v>0</v>
      </c>
      <c r="H19" s="49">
        <f>SUMIF(SERV_MFG_ALL_T!$M$2:$M$211,PRIM_MFG_ALL_T!F19,SERV_MFG_ALL_T!$O$2:$O$211)</f>
        <v>152893.92000000001</v>
      </c>
      <c r="I19" s="49">
        <f t="shared" si="0"/>
        <v>152893.92000000001</v>
      </c>
    </row>
    <row r="20" spans="1:9" ht="15.6" x14ac:dyDescent="0.3">
      <c r="A20" s="44" t="s">
        <v>14</v>
      </c>
      <c r="B20" s="44" t="s">
        <v>6</v>
      </c>
      <c r="C20" s="44" t="s">
        <v>5</v>
      </c>
      <c r="D20" s="44" t="s">
        <v>530</v>
      </c>
      <c r="E20" s="44" t="s">
        <v>86</v>
      </c>
      <c r="F20" s="44" t="s">
        <v>938</v>
      </c>
      <c r="G20" s="49">
        <f>SUMIF(DOH_TRAN_T_UPLOADED!$L$2:$L$481,PRIM_MFG_ALL_T!F20,DOH_TRAN_T_UPLOADED!$G$2:$G$481)</f>
        <v>0</v>
      </c>
      <c r="H20" s="49">
        <f>SUMIF(SERV_MFG_ALL_T!$M$2:$M$211,PRIM_MFG_ALL_T!F20,SERV_MFG_ALL_T!$O$2:$O$211)</f>
        <v>15398.996999999999</v>
      </c>
      <c r="I20" s="49">
        <f t="shared" si="0"/>
        <v>15398.996999999999</v>
      </c>
    </row>
    <row r="21" spans="1:9" ht="15.6" x14ac:dyDescent="0.3">
      <c r="A21" s="44" t="s">
        <v>14</v>
      </c>
      <c r="B21" s="44" t="s">
        <v>6</v>
      </c>
      <c r="C21" s="44" t="s">
        <v>503</v>
      </c>
      <c r="D21" s="44" t="s">
        <v>482</v>
      </c>
      <c r="E21" s="44" t="s">
        <v>483</v>
      </c>
      <c r="F21" s="44" t="s">
        <v>541</v>
      </c>
      <c r="G21" s="49">
        <f>SUMIF(DOH_TRAN_T_UPLOADED!$L$2:$L$481,PRIM_MFG_ALL_T!F21,DOH_TRAN_T_UPLOADED!$G$2:$G$481)</f>
        <v>795</v>
      </c>
      <c r="H21" s="49">
        <f>SUMIF(SERV_MFG_ALL_T!$M$2:$M$211,PRIM_MFG_ALL_T!F21,SERV_MFG_ALL_T!$O$2:$O$211)</f>
        <v>10694.507000000001</v>
      </c>
      <c r="I21" s="49">
        <f t="shared" si="0"/>
        <v>11489.507000000001</v>
      </c>
    </row>
    <row r="22" spans="1:9" ht="15.6" x14ac:dyDescent="0.3">
      <c r="A22" s="44" t="s">
        <v>14</v>
      </c>
      <c r="B22" s="44" t="s">
        <v>6</v>
      </c>
      <c r="C22" s="44" t="s">
        <v>505</v>
      </c>
      <c r="D22" s="44" t="s">
        <v>533</v>
      </c>
      <c r="E22" s="44" t="s">
        <v>95</v>
      </c>
      <c r="F22" s="44" t="s">
        <v>939</v>
      </c>
      <c r="G22" s="49">
        <f>SUMIF(DOH_TRAN_T_UPLOADED!$L$2:$L$481,PRIM_MFG_ALL_T!F22,DOH_TRAN_T_UPLOADED!$G$2:$G$481)</f>
        <v>0</v>
      </c>
      <c r="H22" s="49">
        <f>SUMIF(SERV_MFG_ALL_T!$M$2:$M$211,PRIM_MFG_ALL_T!F22,SERV_MFG_ALL_T!$O$2:$O$211)</f>
        <v>10785.54</v>
      </c>
      <c r="I22" s="49">
        <f t="shared" si="0"/>
        <v>10785.54</v>
      </c>
    </row>
    <row r="23" spans="1:9" ht="31.2" x14ac:dyDescent="0.3">
      <c r="A23" s="44" t="s">
        <v>512</v>
      </c>
      <c r="B23" s="44" t="s">
        <v>7</v>
      </c>
      <c r="C23" s="44" t="s">
        <v>3</v>
      </c>
      <c r="D23" s="44" t="s">
        <v>479</v>
      </c>
      <c r="E23" s="44" t="s">
        <v>480</v>
      </c>
      <c r="F23" s="44" t="s">
        <v>513</v>
      </c>
      <c r="G23" s="49">
        <f>SUMIF(DOH_TRAN_T_UPLOADED!$L$2:$L$481,PRIM_MFG_ALL_T!F23,DOH_TRAN_T_UPLOADED!$G$2:$G$481)</f>
        <v>19828.664999999997</v>
      </c>
      <c r="H23" s="49">
        <f>SUMIF(SERV_MFG_ALL_T!$M$2:$M$211,PRIM_MFG_ALL_T!F23,SERV_MFG_ALL_T!$O$2:$O$211)</f>
        <v>21930.802999999996</v>
      </c>
      <c r="I23" s="49">
        <f t="shared" si="0"/>
        <v>41759.467999999993</v>
      </c>
    </row>
    <row r="24" spans="1:9" ht="15.6" x14ac:dyDescent="0.3">
      <c r="A24" s="44" t="s">
        <v>512</v>
      </c>
      <c r="B24" s="44" t="s">
        <v>7</v>
      </c>
      <c r="C24" s="44" t="s">
        <v>4</v>
      </c>
      <c r="D24" s="44" t="s">
        <v>486</v>
      </c>
      <c r="E24" s="44" t="s">
        <v>83</v>
      </c>
      <c r="F24" s="44" t="s">
        <v>940</v>
      </c>
      <c r="G24" s="49">
        <f>SUMIF(DOH_TRAN_T_UPLOADED!$L$2:$L$481,PRIM_MFG_ALL_T!F24,DOH_TRAN_T_UPLOADED!$G$2:$G$481)</f>
        <v>0</v>
      </c>
      <c r="H24" s="49">
        <f>SUMIF(SERV_MFG_ALL_T!$M$2:$M$211,PRIM_MFG_ALL_T!F24,SERV_MFG_ALL_T!$O$2:$O$211)</f>
        <v>39770.293000000005</v>
      </c>
      <c r="I24" s="49">
        <f t="shared" si="0"/>
        <v>39770.293000000005</v>
      </c>
    </row>
    <row r="25" spans="1:9" ht="15.6" x14ac:dyDescent="0.3">
      <c r="A25" s="44" t="s">
        <v>512</v>
      </c>
      <c r="B25" s="44" t="s">
        <v>7</v>
      </c>
      <c r="C25" s="44" t="s">
        <v>13</v>
      </c>
      <c r="D25" s="44" t="s">
        <v>476</v>
      </c>
      <c r="E25" s="44" t="s">
        <v>477</v>
      </c>
      <c r="F25" s="44" t="s">
        <v>941</v>
      </c>
      <c r="G25" s="49">
        <f>SUMIF(DOH_TRAN_T_UPLOADED!$L$2:$L$481,PRIM_MFG_ALL_T!F25,DOH_TRAN_T_UPLOADED!$G$2:$G$481)</f>
        <v>0</v>
      </c>
      <c r="H25" s="49">
        <f>SUMIF(SERV_MFG_ALL_T!$M$2:$M$211,PRIM_MFG_ALL_T!F25,SERV_MFG_ALL_T!$O$2:$O$211)</f>
        <v>147452.609</v>
      </c>
      <c r="I25" s="49">
        <f t="shared" si="0"/>
        <v>147452.609</v>
      </c>
    </row>
    <row r="26" spans="1:9" ht="15.6" x14ac:dyDescent="0.3">
      <c r="A26" s="44" t="s">
        <v>512</v>
      </c>
      <c r="B26" s="44" t="s">
        <v>7</v>
      </c>
      <c r="C26" s="44" t="s">
        <v>515</v>
      </c>
      <c r="D26" s="44" t="s">
        <v>536</v>
      </c>
      <c r="E26" s="44" t="s">
        <v>537</v>
      </c>
      <c r="F26" s="44" t="s">
        <v>942</v>
      </c>
      <c r="G26" s="49">
        <f>SUMIF(DOH_TRAN_T_UPLOADED!$L$2:$L$481,PRIM_MFG_ALL_T!F26,DOH_TRAN_T_UPLOADED!$G$2:$G$481)</f>
        <v>0</v>
      </c>
      <c r="H26" s="49">
        <f>SUMIF(SERV_MFG_ALL_T!$M$2:$M$211,PRIM_MFG_ALL_T!F26,SERV_MFG_ALL_T!$O$2:$O$211)</f>
        <v>61935.203999999998</v>
      </c>
      <c r="I26" s="49">
        <f t="shared" si="0"/>
        <v>61935.203999999998</v>
      </c>
    </row>
    <row r="27" spans="1:9" ht="15.6" x14ac:dyDescent="0.3">
      <c r="A27" s="44" t="s">
        <v>512</v>
      </c>
      <c r="B27" s="44" t="s">
        <v>7</v>
      </c>
      <c r="C27" s="44" t="s">
        <v>512</v>
      </c>
      <c r="D27" s="44" t="s">
        <v>495</v>
      </c>
      <c r="E27" s="44" t="s">
        <v>496</v>
      </c>
      <c r="F27" s="44" t="s">
        <v>943</v>
      </c>
      <c r="G27" s="49">
        <f>SUMIF(DOH_TRAN_T_UPLOADED!$L$2:$L$481,PRIM_MFG_ALL_T!F27,DOH_TRAN_T_UPLOADED!$G$2:$G$481)</f>
        <v>0</v>
      </c>
      <c r="H27" s="49">
        <f>SUMIF(SERV_MFG_ALL_T!$M$2:$M$211,PRIM_MFG_ALL_T!F27,SERV_MFG_ALL_T!$O$2:$O$211)</f>
        <v>28755.615000000002</v>
      </c>
      <c r="I27" s="49">
        <f t="shared" si="0"/>
        <v>28755.615000000002</v>
      </c>
    </row>
    <row r="28" spans="1:9" ht="15.6" x14ac:dyDescent="0.3">
      <c r="A28" s="44" t="s">
        <v>512</v>
      </c>
      <c r="B28" s="44" t="s">
        <v>7</v>
      </c>
      <c r="C28" s="44" t="s">
        <v>14</v>
      </c>
      <c r="D28" s="44" t="s">
        <v>498</v>
      </c>
      <c r="E28" s="44" t="s">
        <v>23</v>
      </c>
      <c r="F28" s="44" t="s">
        <v>944</v>
      </c>
      <c r="G28" s="49">
        <f>SUMIF(DOH_TRAN_T_UPLOADED!$L$2:$L$481,PRIM_MFG_ALL_T!F28,DOH_TRAN_T_UPLOADED!$G$2:$G$481)</f>
        <v>0</v>
      </c>
      <c r="H28" s="49">
        <f>SUMIF(SERV_MFG_ALL_T!$M$2:$M$211,PRIM_MFG_ALL_T!F28,SERV_MFG_ALL_T!$O$2:$O$211)</f>
        <v>76446.960000000006</v>
      </c>
      <c r="I28" s="49">
        <f t="shared" si="0"/>
        <v>76446.960000000006</v>
      </c>
    </row>
    <row r="29" spans="1:9" ht="15.6" x14ac:dyDescent="0.3">
      <c r="A29" s="44" t="s">
        <v>512</v>
      </c>
      <c r="B29" s="44" t="s">
        <v>7</v>
      </c>
      <c r="C29" s="44" t="s">
        <v>5</v>
      </c>
      <c r="D29" s="44" t="s">
        <v>530</v>
      </c>
      <c r="E29" s="44" t="s">
        <v>86</v>
      </c>
      <c r="F29" s="44" t="s">
        <v>945</v>
      </c>
      <c r="G29" s="49">
        <f>SUMIF(DOH_TRAN_T_UPLOADED!$L$2:$L$481,PRIM_MFG_ALL_T!F29,DOH_TRAN_T_UPLOADED!$G$2:$G$481)</f>
        <v>0</v>
      </c>
      <c r="H29" s="49">
        <f>SUMIF(SERV_MFG_ALL_T!$M$2:$M$211,PRIM_MFG_ALL_T!F29,SERV_MFG_ALL_T!$O$2:$O$211)</f>
        <v>15398.996999999999</v>
      </c>
      <c r="I29" s="49">
        <f t="shared" si="0"/>
        <v>15398.996999999999</v>
      </c>
    </row>
    <row r="30" spans="1:9" ht="15.6" x14ac:dyDescent="0.3">
      <c r="A30" s="44" t="s">
        <v>512</v>
      </c>
      <c r="B30" s="44" t="s">
        <v>7</v>
      </c>
      <c r="C30" s="44" t="s">
        <v>503</v>
      </c>
      <c r="D30" s="44" t="s">
        <v>482</v>
      </c>
      <c r="E30" s="44" t="s">
        <v>483</v>
      </c>
      <c r="F30" s="44" t="s">
        <v>514</v>
      </c>
      <c r="G30" s="49">
        <f>SUMIF(DOH_TRAN_T_UPLOADED!$L$2:$L$481,PRIM_MFG_ALL_T!F30,DOH_TRAN_T_UPLOADED!$G$2:$G$481)</f>
        <v>565.5</v>
      </c>
      <c r="H30" s="49">
        <f>SUMIF(SERV_MFG_ALL_T!$M$2:$M$211,PRIM_MFG_ALL_T!F30,SERV_MFG_ALL_T!$O$2:$O$211)</f>
        <v>6045.9409999999998</v>
      </c>
      <c r="I30" s="49">
        <f t="shared" si="0"/>
        <v>6611.4409999999998</v>
      </c>
    </row>
    <row r="31" spans="1:9" ht="15.6" x14ac:dyDescent="0.3">
      <c r="A31" s="44" t="s">
        <v>512</v>
      </c>
      <c r="B31" s="44" t="s">
        <v>7</v>
      </c>
      <c r="C31" s="44" t="s">
        <v>505</v>
      </c>
      <c r="D31" s="44" t="s">
        <v>533</v>
      </c>
      <c r="E31" s="44" t="s">
        <v>95</v>
      </c>
      <c r="F31" s="44" t="s">
        <v>946</v>
      </c>
      <c r="G31" s="49">
        <f>SUMIF(DOH_TRAN_T_UPLOADED!$L$2:$L$481,PRIM_MFG_ALL_T!F31,DOH_TRAN_T_UPLOADED!$G$2:$G$481)</f>
        <v>0</v>
      </c>
      <c r="H31" s="49">
        <f>SUMIF(SERV_MFG_ALL_T!$M$2:$M$211,PRIM_MFG_ALL_T!F31,SERV_MFG_ALL_T!$O$2:$O$211)</f>
        <v>6291.5649999999996</v>
      </c>
      <c r="I31" s="49">
        <f t="shared" si="0"/>
        <v>6291.5649999999996</v>
      </c>
    </row>
    <row r="32" spans="1:9" ht="31.2" x14ac:dyDescent="0.3">
      <c r="A32" s="44" t="s">
        <v>505</v>
      </c>
      <c r="B32" s="44" t="s">
        <v>8</v>
      </c>
      <c r="C32" s="44" t="s">
        <v>3</v>
      </c>
      <c r="D32" s="44" t="s">
        <v>479</v>
      </c>
      <c r="E32" s="44" t="s">
        <v>480</v>
      </c>
      <c r="F32" s="44" t="s">
        <v>506</v>
      </c>
      <c r="G32" s="49">
        <f>SUMIF(DOH_TRAN_T_UPLOADED!$L$2:$L$481,PRIM_MFG_ALL_T!F32,DOH_TRAN_T_UPLOADED!$G$2:$G$481)</f>
        <v>18933.617999999999</v>
      </c>
      <c r="H32" s="49">
        <f>SUMIF(SERV_MFG_ALL_T!$M$2:$M$211,PRIM_MFG_ALL_T!F32,SERV_MFG_ALL_T!$O$2:$O$211)</f>
        <v>60913.437000000005</v>
      </c>
      <c r="I32" s="49">
        <f t="shared" si="0"/>
        <v>79847.055000000008</v>
      </c>
    </row>
    <row r="33" spans="1:9" ht="15.6" x14ac:dyDescent="0.3">
      <c r="A33" s="44" t="s">
        <v>505</v>
      </c>
      <c r="B33" s="44" t="s">
        <v>8</v>
      </c>
      <c r="C33" s="44" t="s">
        <v>4</v>
      </c>
      <c r="D33" s="44" t="s">
        <v>486</v>
      </c>
      <c r="E33" s="44" t="s">
        <v>83</v>
      </c>
      <c r="F33" s="44" t="s">
        <v>521</v>
      </c>
      <c r="G33" s="49">
        <f>SUMIF(DOH_TRAN_T_UPLOADED!$L$2:$L$481,PRIM_MFG_ALL_T!F33,DOH_TRAN_T_UPLOADED!$G$2:$G$481)</f>
        <v>84187.409</v>
      </c>
      <c r="H33" s="49">
        <f>SUMIF(SERV_MFG_ALL_T!$M$2:$M$211,PRIM_MFG_ALL_T!F33,SERV_MFG_ALL_T!$O$2:$O$211)</f>
        <v>108510.34900000002</v>
      </c>
      <c r="I33" s="49">
        <f t="shared" si="0"/>
        <v>192697.75800000003</v>
      </c>
    </row>
    <row r="34" spans="1:9" ht="15.6" x14ac:dyDescent="0.3">
      <c r="A34" s="44" t="s">
        <v>505</v>
      </c>
      <c r="B34" s="44" t="s">
        <v>8</v>
      </c>
      <c r="C34" s="44" t="s">
        <v>13</v>
      </c>
      <c r="D34" s="44" t="s">
        <v>476</v>
      </c>
      <c r="E34" s="44" t="s">
        <v>477</v>
      </c>
      <c r="F34" s="44" t="s">
        <v>947</v>
      </c>
      <c r="G34" s="49">
        <f>SUMIF(DOH_TRAN_T_UPLOADED!$L$2:$L$481,PRIM_MFG_ALL_T!F34,DOH_TRAN_T_UPLOADED!$G$2:$G$481)</f>
        <v>0</v>
      </c>
      <c r="H34" s="49">
        <f>SUMIF(SERV_MFG_ALL_T!$M$2:$M$211,PRIM_MFG_ALL_T!F34,SERV_MFG_ALL_T!$O$2:$O$211)</f>
        <v>407992.109</v>
      </c>
      <c r="I34" s="49">
        <f t="shared" si="0"/>
        <v>407992.109</v>
      </c>
    </row>
    <row r="35" spans="1:9" ht="15.6" x14ac:dyDescent="0.3">
      <c r="A35" s="44" t="s">
        <v>505</v>
      </c>
      <c r="B35" s="44" t="s">
        <v>8</v>
      </c>
      <c r="C35" s="44" t="s">
        <v>515</v>
      </c>
      <c r="D35" s="44" t="s">
        <v>536</v>
      </c>
      <c r="E35" s="44" t="s">
        <v>537</v>
      </c>
      <c r="F35" s="44" t="s">
        <v>948</v>
      </c>
      <c r="G35" s="49">
        <f>SUMIF(DOH_TRAN_T_UPLOADED!$L$2:$L$481,PRIM_MFG_ALL_T!F35,DOH_TRAN_T_UPLOADED!$G$2:$G$481)</f>
        <v>0</v>
      </c>
      <c r="H35" s="49">
        <f>SUMIF(SERV_MFG_ALL_T!$M$2:$M$211,PRIM_MFG_ALL_T!F35,SERV_MFG_ALL_T!$O$2:$O$211)</f>
        <v>185805.61199999999</v>
      </c>
      <c r="I35" s="49">
        <f t="shared" si="0"/>
        <v>185805.61199999999</v>
      </c>
    </row>
    <row r="36" spans="1:9" ht="15.6" x14ac:dyDescent="0.3">
      <c r="A36" s="44" t="s">
        <v>505</v>
      </c>
      <c r="B36" s="44" t="s">
        <v>8</v>
      </c>
      <c r="C36" s="44" t="s">
        <v>512</v>
      </c>
      <c r="D36" s="44" t="s">
        <v>495</v>
      </c>
      <c r="E36" s="44" t="s">
        <v>496</v>
      </c>
      <c r="F36" s="44" t="s">
        <v>949</v>
      </c>
      <c r="G36" s="49">
        <f>SUMIF(DOH_TRAN_T_UPLOADED!$L$2:$L$481,PRIM_MFG_ALL_T!F36,DOH_TRAN_T_UPLOADED!$G$2:$G$481)</f>
        <v>0</v>
      </c>
      <c r="H36" s="49">
        <f>SUMIF(SERV_MFG_ALL_T!$M$2:$M$211,PRIM_MFG_ALL_T!F36,SERV_MFG_ALL_T!$O$2:$O$211)</f>
        <v>69835.065000000002</v>
      </c>
      <c r="I36" s="49">
        <f t="shared" si="0"/>
        <v>69835.065000000002</v>
      </c>
    </row>
    <row r="37" spans="1:9" ht="15.6" x14ac:dyDescent="0.3">
      <c r="A37" s="44" t="s">
        <v>505</v>
      </c>
      <c r="B37" s="44" t="s">
        <v>8</v>
      </c>
      <c r="C37" s="44" t="s">
        <v>14</v>
      </c>
      <c r="D37" s="44" t="s">
        <v>498</v>
      </c>
      <c r="E37" s="44" t="s">
        <v>23</v>
      </c>
      <c r="F37" s="44" t="s">
        <v>950</v>
      </c>
      <c r="G37" s="49">
        <f>SUMIF(DOH_TRAN_T_UPLOADED!$L$2:$L$481,PRIM_MFG_ALL_T!F37,DOH_TRAN_T_UPLOADED!$G$2:$G$481)</f>
        <v>0</v>
      </c>
      <c r="H37" s="49">
        <f>SUMIF(SERV_MFG_ALL_T!$M$2:$M$211,PRIM_MFG_ALL_T!F37,SERV_MFG_ALL_T!$O$2:$O$211)</f>
        <v>229340.88</v>
      </c>
      <c r="I37" s="49">
        <f t="shared" si="0"/>
        <v>229340.88</v>
      </c>
    </row>
    <row r="38" spans="1:9" ht="15.6" x14ac:dyDescent="0.3">
      <c r="A38" s="44" t="s">
        <v>505</v>
      </c>
      <c r="B38" s="44" t="s">
        <v>8</v>
      </c>
      <c r="C38" s="44" t="s">
        <v>5</v>
      </c>
      <c r="D38" s="44" t="s">
        <v>530</v>
      </c>
      <c r="E38" s="44" t="s">
        <v>86</v>
      </c>
      <c r="F38" s="44" t="s">
        <v>951</v>
      </c>
      <c r="G38" s="49">
        <f>SUMIF(DOH_TRAN_T_UPLOADED!$L$2:$L$481,PRIM_MFG_ALL_T!F38,DOH_TRAN_T_UPLOADED!$G$2:$G$481)</f>
        <v>0</v>
      </c>
      <c r="H38" s="49">
        <f>SUMIF(SERV_MFG_ALL_T!$M$2:$M$211,PRIM_MFG_ALL_T!F38,SERV_MFG_ALL_T!$O$2:$O$211)</f>
        <v>15398.996999999999</v>
      </c>
      <c r="I38" s="49">
        <f t="shared" si="0"/>
        <v>15398.996999999999</v>
      </c>
    </row>
    <row r="39" spans="1:9" ht="15.6" x14ac:dyDescent="0.3">
      <c r="A39" s="44" t="s">
        <v>505</v>
      </c>
      <c r="B39" s="44" t="s">
        <v>8</v>
      </c>
      <c r="C39" s="44" t="s">
        <v>503</v>
      </c>
      <c r="D39" s="44" t="s">
        <v>482</v>
      </c>
      <c r="E39" s="44" t="s">
        <v>483</v>
      </c>
      <c r="F39" s="44" t="s">
        <v>522</v>
      </c>
      <c r="G39" s="49">
        <f>SUMIF(DOH_TRAN_T_UPLOADED!$L$2:$L$481,PRIM_MFG_ALL_T!F39,DOH_TRAN_T_UPLOADED!$G$2:$G$481)</f>
        <v>540</v>
      </c>
      <c r="H39" s="49">
        <f>SUMIF(SERV_MFG_ALL_T!$M$2:$M$211,PRIM_MFG_ALL_T!F39,SERV_MFG_ALL_T!$O$2:$O$211)</f>
        <v>15343.073</v>
      </c>
      <c r="I39" s="49">
        <f t="shared" si="0"/>
        <v>15883.073</v>
      </c>
    </row>
    <row r="40" spans="1:9" ht="15.6" x14ac:dyDescent="0.3">
      <c r="A40" s="44" t="s">
        <v>505</v>
      </c>
      <c r="B40" s="44" t="s">
        <v>8</v>
      </c>
      <c r="C40" s="44" t="s">
        <v>505</v>
      </c>
      <c r="D40" s="44" t="s">
        <v>533</v>
      </c>
      <c r="E40" s="44" t="s">
        <v>95</v>
      </c>
      <c r="F40" s="44" t="s">
        <v>952</v>
      </c>
      <c r="G40" s="49">
        <f>SUMIF(DOH_TRAN_T_UPLOADED!$L$2:$L$481,PRIM_MFG_ALL_T!F40,DOH_TRAN_T_UPLOADED!$G$2:$G$481)</f>
        <v>0</v>
      </c>
      <c r="H40" s="49">
        <f>SUMIF(SERV_MFG_ALL_T!$M$2:$M$211,PRIM_MFG_ALL_T!F40,SERV_MFG_ALL_T!$O$2:$O$211)</f>
        <v>15279.514999999999</v>
      </c>
      <c r="I40" s="49">
        <f t="shared" si="0"/>
        <v>15279.514999999999</v>
      </c>
    </row>
    <row r="41" spans="1:9" ht="31.2" x14ac:dyDescent="0.3">
      <c r="A41" s="44" t="s">
        <v>503</v>
      </c>
      <c r="B41" s="44" t="s">
        <v>9</v>
      </c>
      <c r="C41" s="44" t="s">
        <v>3</v>
      </c>
      <c r="D41" s="44" t="s">
        <v>479</v>
      </c>
      <c r="E41" s="44" t="s">
        <v>480</v>
      </c>
      <c r="F41" s="44" t="s">
        <v>504</v>
      </c>
      <c r="G41" s="49">
        <f>SUMIF(DOH_TRAN_T_UPLOADED!$L$2:$L$481,PRIM_MFG_ALL_T!F41,DOH_TRAN_T_UPLOADED!$G$2:$G$481)</f>
        <v>10749.45</v>
      </c>
      <c r="H41" s="49">
        <f>SUMIF(SERV_MFG_ALL_T!$M$2:$M$211,PRIM_MFG_ALL_T!F41,SERV_MFG_ALL_T!$O$2:$O$211)</f>
        <v>31297.451999999997</v>
      </c>
      <c r="I41" s="49">
        <f t="shared" si="0"/>
        <v>42046.902000000002</v>
      </c>
    </row>
    <row r="42" spans="1:9" ht="15.6" x14ac:dyDescent="0.3">
      <c r="A42" s="44" t="s">
        <v>503</v>
      </c>
      <c r="B42" s="44" t="s">
        <v>9</v>
      </c>
      <c r="C42" s="44" t="s">
        <v>4</v>
      </c>
      <c r="D42" s="44" t="s">
        <v>486</v>
      </c>
      <c r="E42" s="44" t="s">
        <v>83</v>
      </c>
      <c r="F42" s="44" t="s">
        <v>523</v>
      </c>
      <c r="G42" s="49">
        <f>SUMIF(DOH_TRAN_T_UPLOADED!$L$2:$L$481,PRIM_MFG_ALL_T!F42,DOH_TRAN_T_UPLOADED!$G$2:$G$481)</f>
        <v>25956.461000000003</v>
      </c>
      <c r="H42" s="49">
        <f>SUMIF(SERV_MFG_ALL_T!$M$2:$M$211,PRIM_MFG_ALL_T!F42,SERV_MFG_ALL_T!$O$2:$O$211)</f>
        <v>45407.848999999995</v>
      </c>
      <c r="I42" s="49">
        <f t="shared" si="0"/>
        <v>71364.31</v>
      </c>
    </row>
    <row r="43" spans="1:9" ht="15.6" x14ac:dyDescent="0.3">
      <c r="A43" s="44" t="s">
        <v>503</v>
      </c>
      <c r="B43" s="44" t="s">
        <v>9</v>
      </c>
      <c r="C43" s="44" t="s">
        <v>13</v>
      </c>
      <c r="D43" s="44" t="s">
        <v>476</v>
      </c>
      <c r="E43" s="44" t="s">
        <v>477</v>
      </c>
      <c r="F43" s="44" t="s">
        <v>953</v>
      </c>
      <c r="G43" s="49">
        <f>SUMIF(DOH_TRAN_T_UPLOADED!$L$2:$L$481,PRIM_MFG_ALL_T!F43,DOH_TRAN_T_UPLOADED!$G$2:$G$481)</f>
        <v>0</v>
      </c>
      <c r="H43" s="49">
        <f>SUMIF(SERV_MFG_ALL_T!$M$2:$M$211,PRIM_MFG_ALL_T!F43,SERV_MFG_ALL_T!$O$2:$O$211)</f>
        <v>196047.179</v>
      </c>
      <c r="I43" s="49">
        <f t="shared" si="0"/>
        <v>196047.179</v>
      </c>
    </row>
    <row r="44" spans="1:9" ht="15.6" x14ac:dyDescent="0.3">
      <c r="A44" s="44" t="s">
        <v>503</v>
      </c>
      <c r="B44" s="44" t="s">
        <v>9</v>
      </c>
      <c r="C44" s="44" t="s">
        <v>515</v>
      </c>
      <c r="D44" s="44" t="s">
        <v>536</v>
      </c>
      <c r="E44" s="44" t="s">
        <v>537</v>
      </c>
      <c r="F44" s="44" t="s">
        <v>954</v>
      </c>
      <c r="G44" s="49">
        <f>SUMIF(DOH_TRAN_T_UPLOADED!$L$2:$L$481,PRIM_MFG_ALL_T!F44,DOH_TRAN_T_UPLOADED!$G$2:$G$481)</f>
        <v>0</v>
      </c>
      <c r="H44" s="49">
        <f>SUMIF(SERV_MFG_ALL_T!$M$2:$M$211,PRIM_MFG_ALL_T!F44,SERV_MFG_ALL_T!$O$2:$O$211)</f>
        <v>82580.271999999997</v>
      </c>
      <c r="I44" s="49">
        <f t="shared" si="0"/>
        <v>82580.271999999997</v>
      </c>
    </row>
    <row r="45" spans="1:9" ht="15.6" x14ac:dyDescent="0.3">
      <c r="A45" s="44" t="s">
        <v>503</v>
      </c>
      <c r="B45" s="44" t="s">
        <v>9</v>
      </c>
      <c r="C45" s="44" t="s">
        <v>512</v>
      </c>
      <c r="D45" s="44" t="s">
        <v>495</v>
      </c>
      <c r="E45" s="44" t="s">
        <v>496</v>
      </c>
      <c r="F45" s="44" t="s">
        <v>955</v>
      </c>
      <c r="G45" s="49">
        <f>SUMIF(DOH_TRAN_T_UPLOADED!$L$2:$L$481,PRIM_MFG_ALL_T!F45,DOH_TRAN_T_UPLOADED!$G$2:$G$481)</f>
        <v>0</v>
      </c>
      <c r="H45" s="49">
        <f>SUMIF(SERV_MFG_ALL_T!$M$2:$M$211,PRIM_MFG_ALL_T!F45,SERV_MFG_ALL_T!$O$2:$O$211)</f>
        <v>41079.449999999997</v>
      </c>
      <c r="I45" s="49">
        <f t="shared" si="0"/>
        <v>41079.449999999997</v>
      </c>
    </row>
    <row r="46" spans="1:9" ht="15.6" x14ac:dyDescent="0.3">
      <c r="A46" s="44" t="s">
        <v>503</v>
      </c>
      <c r="B46" s="44" t="s">
        <v>9</v>
      </c>
      <c r="C46" s="44" t="s">
        <v>14</v>
      </c>
      <c r="D46" s="44" t="s">
        <v>498</v>
      </c>
      <c r="E46" s="44" t="s">
        <v>23</v>
      </c>
      <c r="F46" s="44" t="s">
        <v>956</v>
      </c>
      <c r="G46" s="49">
        <f>SUMIF(DOH_TRAN_T_UPLOADED!$L$2:$L$481,PRIM_MFG_ALL_T!F46,DOH_TRAN_T_UPLOADED!$G$2:$G$481)</f>
        <v>0</v>
      </c>
      <c r="H46" s="49">
        <f>SUMIF(SERV_MFG_ALL_T!$M$2:$M$211,PRIM_MFG_ALL_T!F46,SERV_MFG_ALL_T!$O$2:$O$211)</f>
        <v>101929.28</v>
      </c>
      <c r="I46" s="49">
        <f t="shared" si="0"/>
        <v>101929.28</v>
      </c>
    </row>
    <row r="47" spans="1:9" ht="15.6" x14ac:dyDescent="0.3">
      <c r="A47" s="44" t="s">
        <v>503</v>
      </c>
      <c r="B47" s="44" t="s">
        <v>9</v>
      </c>
      <c r="C47" s="44" t="s">
        <v>5</v>
      </c>
      <c r="D47" s="44" t="s">
        <v>530</v>
      </c>
      <c r="E47" s="44" t="s">
        <v>86</v>
      </c>
      <c r="F47" s="44" t="s">
        <v>957</v>
      </c>
      <c r="G47" s="49">
        <f>SUMIF(DOH_TRAN_T_UPLOADED!$L$2:$L$481,PRIM_MFG_ALL_T!F47,DOH_TRAN_T_UPLOADED!$G$2:$G$481)</f>
        <v>0</v>
      </c>
      <c r="H47" s="49">
        <f>SUMIF(SERV_MFG_ALL_T!$M$2:$M$211,PRIM_MFG_ALL_T!F47,SERV_MFG_ALL_T!$O$2:$O$211)</f>
        <v>15398.996999999999</v>
      </c>
      <c r="I47" s="49">
        <f t="shared" si="0"/>
        <v>15398.996999999999</v>
      </c>
    </row>
    <row r="48" spans="1:9" ht="15.6" x14ac:dyDescent="0.3">
      <c r="A48" s="44" t="s">
        <v>503</v>
      </c>
      <c r="B48" s="44" t="s">
        <v>9</v>
      </c>
      <c r="C48" s="44" t="s">
        <v>503</v>
      </c>
      <c r="D48" s="44" t="s">
        <v>482</v>
      </c>
      <c r="E48" s="44" t="s">
        <v>483</v>
      </c>
      <c r="F48" s="44" t="s">
        <v>540</v>
      </c>
      <c r="G48" s="49">
        <f>SUMIF(DOH_TRAN_T_UPLOADED!$L$2:$L$481,PRIM_MFG_ALL_T!F48,DOH_TRAN_T_UPLOADED!$G$2:$G$481)</f>
        <v>137.5</v>
      </c>
      <c r="H48" s="49">
        <f>SUMIF(SERV_MFG_ALL_T!$M$2:$M$211,PRIM_MFG_ALL_T!F48,SERV_MFG_ALL_T!$O$2:$O$211)</f>
        <v>7638.2030000000004</v>
      </c>
      <c r="I48" s="49">
        <f t="shared" si="0"/>
        <v>7775.7030000000004</v>
      </c>
    </row>
    <row r="49" spans="1:9" ht="15.6" x14ac:dyDescent="0.3">
      <c r="A49" s="44" t="s">
        <v>503</v>
      </c>
      <c r="B49" s="44" t="s">
        <v>9</v>
      </c>
      <c r="C49" s="44" t="s">
        <v>505</v>
      </c>
      <c r="D49" s="44" t="s">
        <v>533</v>
      </c>
      <c r="E49" s="44" t="s">
        <v>95</v>
      </c>
      <c r="F49" s="44" t="s">
        <v>958</v>
      </c>
      <c r="G49" s="49">
        <f>SUMIF(DOH_TRAN_T_UPLOADED!$L$2:$L$481,PRIM_MFG_ALL_T!F49,DOH_TRAN_T_UPLOADED!$G$2:$G$481)</f>
        <v>0</v>
      </c>
      <c r="H49" s="49">
        <f>SUMIF(SERV_MFG_ALL_T!$M$2:$M$211,PRIM_MFG_ALL_T!F49,SERV_MFG_ALL_T!$O$2:$O$211)</f>
        <v>8987.9500000000007</v>
      </c>
      <c r="I49" s="49">
        <f t="shared" si="0"/>
        <v>8987.9500000000007</v>
      </c>
    </row>
    <row r="50" spans="1:9" ht="31.2" x14ac:dyDescent="0.3">
      <c r="A50" s="44" t="s">
        <v>515</v>
      </c>
      <c r="B50" s="44" t="s">
        <v>10</v>
      </c>
      <c r="C50" s="44" t="s">
        <v>3</v>
      </c>
      <c r="D50" s="44" t="s">
        <v>479</v>
      </c>
      <c r="E50" s="44" t="s">
        <v>480</v>
      </c>
      <c r="F50" s="44" t="s">
        <v>516</v>
      </c>
      <c r="G50" s="49">
        <f>SUMIF(DOH_TRAN_T_UPLOADED!$L$2:$L$481,PRIM_MFG_ALL_T!F50,DOH_TRAN_T_UPLOADED!$G$2:$G$481)</f>
        <v>28004.108</v>
      </c>
      <c r="H50" s="49">
        <f>SUMIF(SERV_MFG_ALL_T!$M$2:$M$211,PRIM_MFG_ALL_T!F50,SERV_MFG_ALL_T!$O$2:$O$211)</f>
        <v>31297.451999999997</v>
      </c>
      <c r="I50" s="49">
        <f t="shared" si="0"/>
        <v>59301.56</v>
      </c>
    </row>
    <row r="51" spans="1:9" ht="15.6" x14ac:dyDescent="0.3">
      <c r="A51" s="44" t="s">
        <v>515</v>
      </c>
      <c r="B51" s="44" t="s">
        <v>10</v>
      </c>
      <c r="C51" s="44" t="s">
        <v>4</v>
      </c>
      <c r="D51" s="44" t="s">
        <v>486</v>
      </c>
      <c r="E51" s="44" t="s">
        <v>83</v>
      </c>
      <c r="F51" s="44" t="s">
        <v>959</v>
      </c>
      <c r="G51" s="49">
        <f>SUMIF(DOH_TRAN_T_UPLOADED!$L$2:$L$481,PRIM_MFG_ALL_T!F51,DOH_TRAN_T_UPLOADED!$G$2:$G$481)</f>
        <v>0</v>
      </c>
      <c r="H51" s="49">
        <f>SUMIF(SERV_MFG_ALL_T!$M$2:$M$211,PRIM_MFG_ALL_T!F51,SERV_MFG_ALL_T!$O$2:$O$211)</f>
        <v>45407.848999999995</v>
      </c>
      <c r="I51" s="49">
        <f t="shared" si="0"/>
        <v>45407.848999999995</v>
      </c>
    </row>
    <row r="52" spans="1:9" ht="15.6" x14ac:dyDescent="0.3">
      <c r="A52" s="44" t="s">
        <v>515</v>
      </c>
      <c r="B52" s="44" t="s">
        <v>10</v>
      </c>
      <c r="C52" s="44" t="s">
        <v>13</v>
      </c>
      <c r="D52" s="44" t="s">
        <v>476</v>
      </c>
      <c r="E52" s="44" t="s">
        <v>477</v>
      </c>
      <c r="F52" s="44" t="s">
        <v>960</v>
      </c>
      <c r="G52" s="49">
        <f>SUMIF(DOH_TRAN_T_UPLOADED!$L$2:$L$481,PRIM_MFG_ALL_T!F52,DOH_TRAN_T_UPLOADED!$G$2:$G$481)</f>
        <v>0</v>
      </c>
      <c r="H52" s="49">
        <f>SUMIF(SERV_MFG_ALL_T!$M$2:$M$211,PRIM_MFG_ALL_T!F52,SERV_MFG_ALL_T!$O$2:$O$211)</f>
        <v>196047.179</v>
      </c>
      <c r="I52" s="49">
        <f t="shared" si="0"/>
        <v>196047.179</v>
      </c>
    </row>
    <row r="53" spans="1:9" ht="15.6" x14ac:dyDescent="0.3">
      <c r="A53" s="44" t="s">
        <v>515</v>
      </c>
      <c r="B53" s="44" t="s">
        <v>10</v>
      </c>
      <c r="C53" s="44" t="s">
        <v>515</v>
      </c>
      <c r="D53" s="44" t="s">
        <v>536</v>
      </c>
      <c r="E53" s="44" t="s">
        <v>537</v>
      </c>
      <c r="F53" s="44" t="s">
        <v>961</v>
      </c>
      <c r="G53" s="49">
        <f>SUMIF(DOH_TRAN_T_UPLOADED!$L$2:$L$481,PRIM_MFG_ALL_T!F53,DOH_TRAN_T_UPLOADED!$G$2:$G$481)</f>
        <v>0</v>
      </c>
      <c r="H53" s="49">
        <f>SUMIF(SERV_MFG_ALL_T!$M$2:$M$211,PRIM_MFG_ALL_T!F53,SERV_MFG_ALL_T!$O$2:$O$211)</f>
        <v>82580.271999999997</v>
      </c>
      <c r="I53" s="49">
        <f t="shared" si="0"/>
        <v>82580.271999999997</v>
      </c>
    </row>
    <row r="54" spans="1:9" ht="15.6" x14ac:dyDescent="0.3">
      <c r="A54" s="44" t="s">
        <v>515</v>
      </c>
      <c r="B54" s="44" t="s">
        <v>10</v>
      </c>
      <c r="C54" s="44" t="s">
        <v>512</v>
      </c>
      <c r="D54" s="44" t="s">
        <v>495</v>
      </c>
      <c r="E54" s="44" t="s">
        <v>496</v>
      </c>
      <c r="F54" s="44" t="s">
        <v>962</v>
      </c>
      <c r="G54" s="49">
        <f>SUMIF(DOH_TRAN_T_UPLOADED!$L$2:$L$481,PRIM_MFG_ALL_T!F54,DOH_TRAN_T_UPLOADED!$G$2:$G$481)</f>
        <v>0</v>
      </c>
      <c r="H54" s="49">
        <f>SUMIF(SERV_MFG_ALL_T!$M$2:$M$211,PRIM_MFG_ALL_T!F54,SERV_MFG_ALL_T!$O$2:$O$211)</f>
        <v>41079.449999999997</v>
      </c>
      <c r="I54" s="49">
        <f t="shared" si="0"/>
        <v>41079.449999999997</v>
      </c>
    </row>
    <row r="55" spans="1:9" ht="15.6" x14ac:dyDescent="0.3">
      <c r="A55" s="44" t="s">
        <v>515</v>
      </c>
      <c r="B55" s="44" t="s">
        <v>10</v>
      </c>
      <c r="C55" s="44" t="s">
        <v>14</v>
      </c>
      <c r="D55" s="44" t="s">
        <v>498</v>
      </c>
      <c r="E55" s="44" t="s">
        <v>23</v>
      </c>
      <c r="F55" s="44" t="s">
        <v>963</v>
      </c>
      <c r="G55" s="49">
        <f>SUMIF(DOH_TRAN_T_UPLOADED!$L$2:$L$481,PRIM_MFG_ALL_T!F55,DOH_TRAN_T_UPLOADED!$G$2:$G$481)</f>
        <v>0</v>
      </c>
      <c r="H55" s="49">
        <f>SUMIF(SERV_MFG_ALL_T!$M$2:$M$211,PRIM_MFG_ALL_T!F55,SERV_MFG_ALL_T!$O$2:$O$211)</f>
        <v>101929.28</v>
      </c>
      <c r="I55" s="49">
        <f t="shared" si="0"/>
        <v>101929.28</v>
      </c>
    </row>
    <row r="56" spans="1:9" ht="15.6" x14ac:dyDescent="0.3">
      <c r="A56" s="44" t="s">
        <v>515</v>
      </c>
      <c r="B56" s="44" t="s">
        <v>10</v>
      </c>
      <c r="C56" s="44" t="s">
        <v>5</v>
      </c>
      <c r="D56" s="44" t="s">
        <v>530</v>
      </c>
      <c r="E56" s="44" t="s">
        <v>86</v>
      </c>
      <c r="F56" s="44" t="s">
        <v>964</v>
      </c>
      <c r="G56" s="49">
        <f>SUMIF(DOH_TRAN_T_UPLOADED!$L$2:$L$481,PRIM_MFG_ALL_T!F56,DOH_TRAN_T_UPLOADED!$G$2:$G$481)</f>
        <v>0</v>
      </c>
      <c r="H56" s="49">
        <f>SUMIF(SERV_MFG_ALL_T!$M$2:$M$211,PRIM_MFG_ALL_T!F56,SERV_MFG_ALL_T!$O$2:$O$211)</f>
        <v>15398.996999999999</v>
      </c>
      <c r="I56" s="49">
        <f t="shared" si="0"/>
        <v>15398.996999999999</v>
      </c>
    </row>
    <row r="57" spans="1:9" ht="15.6" x14ac:dyDescent="0.3">
      <c r="A57" s="44" t="s">
        <v>515</v>
      </c>
      <c r="B57" s="44" t="s">
        <v>10</v>
      </c>
      <c r="C57" s="44" t="s">
        <v>503</v>
      </c>
      <c r="D57" s="44" t="s">
        <v>482</v>
      </c>
      <c r="E57" s="44" t="s">
        <v>483</v>
      </c>
      <c r="F57" s="44" t="s">
        <v>524</v>
      </c>
      <c r="G57" s="49">
        <f>SUMIF(DOH_TRAN_T_UPLOADED!$L$2:$L$481,PRIM_MFG_ALL_T!F57,DOH_TRAN_T_UPLOADED!$G$2:$G$481)</f>
        <v>305</v>
      </c>
      <c r="H57" s="49">
        <f>SUMIF(SERV_MFG_ALL_T!$M$2:$M$211,PRIM_MFG_ALL_T!F57,SERV_MFG_ALL_T!$O$2:$O$211)</f>
        <v>7638.2030000000004</v>
      </c>
      <c r="I57" s="49">
        <f t="shared" si="0"/>
        <v>7943.2030000000004</v>
      </c>
    </row>
    <row r="58" spans="1:9" ht="15.6" x14ac:dyDescent="0.3">
      <c r="A58" s="44" t="s">
        <v>515</v>
      </c>
      <c r="B58" s="44" t="s">
        <v>10</v>
      </c>
      <c r="C58" s="44" t="s">
        <v>505</v>
      </c>
      <c r="D58" s="44" t="s">
        <v>533</v>
      </c>
      <c r="E58" s="44" t="s">
        <v>95</v>
      </c>
      <c r="F58" s="44" t="s">
        <v>965</v>
      </c>
      <c r="G58" s="49">
        <f>SUMIF(DOH_TRAN_T_UPLOADED!$L$2:$L$481,PRIM_MFG_ALL_T!F58,DOH_TRAN_T_UPLOADED!$G$2:$G$481)</f>
        <v>0</v>
      </c>
      <c r="H58" s="49">
        <f>SUMIF(SERV_MFG_ALL_T!$M$2:$M$211,PRIM_MFG_ALL_T!F58,SERV_MFG_ALL_T!$O$2:$O$211)</f>
        <v>8987.9500000000007</v>
      </c>
      <c r="I58" s="49">
        <f t="shared" si="0"/>
        <v>8987.9500000000007</v>
      </c>
    </row>
    <row r="59" spans="1:9" ht="15.6" x14ac:dyDescent="0.3">
      <c r="A59" s="46" t="s">
        <v>0</v>
      </c>
      <c r="B59" s="46" t="s">
        <v>0</v>
      </c>
      <c r="C59" s="46" t="s">
        <v>0</v>
      </c>
      <c r="D59" s="46" t="s">
        <v>0</v>
      </c>
      <c r="E59" s="46" t="s">
        <v>0</v>
      </c>
      <c r="F59" s="46" t="s">
        <v>0</v>
      </c>
      <c r="G59" s="67">
        <f>SUM(G2:G58)</f>
        <v>303613.57400000002</v>
      </c>
      <c r="H59" s="67">
        <f>SUM(H2:H58)</f>
        <v>3404355.3679999998</v>
      </c>
      <c r="I59" s="67">
        <f>SUM(I2:I58)</f>
        <v>3707968.9420000003</v>
      </c>
    </row>
    <row r="61" spans="1:9" ht="15.6" x14ac:dyDescent="0.3">
      <c r="G61" s="46" t="s">
        <v>966</v>
      </c>
      <c r="H61" s="46" t="s">
        <v>967</v>
      </c>
      <c r="I61" s="46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SPLIT</vt:lpstr>
      <vt:lpstr>COSTPOOL_T</vt:lpstr>
      <vt:lpstr>Cost_CentreT</vt:lpstr>
      <vt:lpstr>P &amp; L AUG2022</vt:lpstr>
      <vt:lpstr>OH_AUG22_STEP1</vt:lpstr>
      <vt:lpstr>DOH_TRAN_TSTEP2</vt:lpstr>
      <vt:lpstr>Overhead_T</vt:lpstr>
      <vt:lpstr>DOH_TRAN_T_UPLOADED</vt:lpstr>
      <vt:lpstr>PRIM_MFG_ALL_T</vt:lpstr>
      <vt:lpstr>SERV_MFG_ALL_T</vt:lpstr>
      <vt:lpstr>OH_BASIST</vt:lpstr>
      <vt:lpstr>LineRef_T</vt:lpstr>
      <vt:lpstr>Overhead_ALLOC_T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 Adnani</dc:creator>
  <cp:lastModifiedBy>Deepak A Adnani</cp:lastModifiedBy>
  <dcterms:created xsi:type="dcterms:W3CDTF">2022-09-18T13:27:10Z</dcterms:created>
  <dcterms:modified xsi:type="dcterms:W3CDTF">2022-11-16T07:34:22Z</dcterms:modified>
</cp:coreProperties>
</file>