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chandler/Downloads/"/>
    </mc:Choice>
  </mc:AlternateContent>
  <xr:revisionPtr revIDLastSave="0" documentId="8_{6F4E9A78-45B3-A14E-B993-9D894ACCC95C}" xr6:coauthVersionLast="47" xr6:coauthVersionMax="47" xr10:uidLastSave="{00000000-0000-0000-0000-000000000000}"/>
  <bookViews>
    <workbookView xWindow="0" yWindow="740" windowWidth="29400" windowHeight="18380" xr2:uid="{01FA6312-44DC-F148-9B6E-D00F78E99429}"/>
  </bookViews>
  <sheets>
    <sheet name="solution" sheetId="19" r:id="rId1"/>
  </sheets>
  <definedNames>
    <definedName name="_PAD">_xlfn.LAMBDA(_xlpm.image,_xlpm.pad_width,_xlpm.pad_value, _xlfn.LET(_xlpm.o, _xlpm.image, _xlpm.h, ROWS(_xlpm.o), _xlpm.w, COLUMNS(_xlpm.o), _xlpm.pw, _xlpm.pad_width, _xlpm.pv, _xlpm.pad_value,  _xlpm.left, _xlfn.SEQUENCE(_xlpm.h,_xlpm.pw,_xlpm.pv,0), _xlpm.right, _xlpm.left,  _xlpm.top, _xlfn.SEQUENCE(_xlpm.pw,_xlpm.w+_xlpm.pw, _xlpm.pv,0), _xlpm.bottom, _xlpm.top,  _xlpm.a, _xlfn.HSTACK(_xlpm.o, _xlpm.right),  _xlpm.b, _xlfn.VSTACK(_xlpm.a,_xlpm.bottom),  _xlpm.b))</definedName>
    <definedName name="FXY">_xlfn.LAMBDA(_xlpm.f,_xlpm.d, _xlfn.MAKEARRAY(_xlpm.d*2+1,_xlpm.d*2+1,_xlfn.LAMBDA(_xlpm.y,_xlpm.x,_xlpm.f(_xlpm.x-_xlpm.d-1,_xlpm.y-_xlpm.d-1))))</definedName>
    <definedName name="IM2COL">_xlfn.LAMBDA(_xlpm.image,_xlpm.filter_size,_xlpm.stride,_xlpm.pad,_xlpm.pad_value, _xlfn.LET(_xlpm.o, IF(_xlpm.pad&gt;0, _PAD(_xlpm.image, _xlpm.pad, _xlpm.pad_value), _xlpm.image),  _xlpm.d, _xlpm.filter_size,  _xlpm.s, _xlpm.stride, _xlpm.h, ROWS(_xlpm.o),  _xlpm.w, COLUMNS(_xlpm.o), _xlpm.hs, _xlfn.FLOOR.MATH((_xlpm.h-_xlpm.d)/_xlpm.s+1), _xlpm.ws, _xlfn.FLOOR.MATH((_xlpm.w-_xlpm.d)/_xlpm.s+1),  _xlpm.is, _xlfn.TOROW(_xlfn.MAKEARRAY(_xlpm.hs,_xlpm.ws, _xlfn.LAMBDA(_xlpm.y,_xlpm.x,_xlpm.s*(_xlpm.y-1)))),  _xlpm.js, _xlfn.TOROW(_xlfn.MAKEARRAY(_xlpm.hs,_xlpm.ws, _xlfn.LAMBDA(_xlpm.y,_xlpm.x,_xlpm.s*(_xlpm.x-1)))),  _xlpm.us, _xlfn.TOROW(_xlfn.MAKEARRAY(_xlpm.d,_xlpm.d, _xlfn.LAMBDA(_xlpm.y,_xlpm.x,_xlpm.y-1))),  _xlpm.vs, _xlfn.TOROW(_xlfn.MAKEARRAY(_xlpm.d,_xlpm.d, _xlfn.LAMBDA(_xlpm.y,_xlpm.x,_xlpm.x-1))),  _xlfn.MAKEARRAY(_xlpm.d*_xlpm.d, _xlpm.hs*_xlpm.ws, _xlfn.LAMBDA(_xlpm.k,_xlpm.p,  _xlfn.LET(  _xlpm.i,INDEX(_xlpm.is, _xlpm.p), _xlpm.j, INDEX(_xlpm.js, _xlpm.p),  _xlpm.u,INDEX(_xlpm.us, _xlpm.k), _xlpm.v,INDEX(_xlpm.vs, _xlpm.k),  _xlpm.r, 1+_xlpm.i+_xlpm.u, _xlpm.c, 1+_xlpm.j+_xlpm.v,  INDEX(_xlpm.o,_xlpm.r,_xlpm.c))))))</definedName>
    <definedName name="SXY">_xlfn.LAMBDA(_xlpm.a,_xlpm.symbols,_xlpm.d, _xlfn.LET( _xlpm.is, _xlfn.SEQUENCE(COLUMNS(_xlpm.a)), _xlpm.N, 2*_xlpm.d+1, _xlfn.REDUCE("",_xlpm.is, _xlfn.LAMBDA(_xlpm.v,_xlpm.i, _xlfn.LET(_xlpm.xi, INDEX(_xlpm.a,1,_xlpm.i),_xlpm.yi,INDEX(_xlpm.a,2,_xlpm.i),_xlpm.s,INDEX(_xlpm.symbols,1,_xlpm.i), _xlpm.m, _xlfn.MAKEARRAY(_xlpm.N,_xlpm.N,_xlfn.LAMBDA(_xlpm.y,_xlpm.x,IF(AND(_xlpm.xi+1=_xlpm.x-_xlpm.d,_xlpm.yi=(_xlpm.N-_xlpm.y-_xlpm.d)),_xlpm.s,""))), _xlpm.v &amp; _xlpm.m)))))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9" l="1" a="1"/>
  <c r="E1" i="19" s="1"/>
  <c r="AD21" i="19" l="1" a="1"/>
  <c r="AD21" i="19" s="1"/>
  <c r="BV6" i="19" a="1"/>
  <c r="BV6" i="19" s="1"/>
  <c r="N565" i="19" a="1"/>
  <c r="N565" i="19" s="1"/>
  <c r="AD540" i="19" a="1"/>
  <c r="AD540" i="19" s="1"/>
  <c r="N540" i="19" a="1"/>
  <c r="N540" i="19" s="1"/>
  <c r="E520" i="19"/>
  <c r="W502" i="19" a="1"/>
  <c r="W502" i="19" s="1"/>
  <c r="G322" i="19" a="1"/>
  <c r="G322" i="19" s="1"/>
  <c r="G318" i="19" a="1"/>
  <c r="G318" i="19" s="1"/>
  <c r="G314" i="19" a="1"/>
  <c r="G314" i="19" s="1"/>
  <c r="M62" i="19" a="1"/>
  <c r="M62" i="19" s="1"/>
  <c r="AH546" i="19" l="1" a="1"/>
  <c r="AH546" i="19" s="1"/>
  <c r="R546" i="19" a="1"/>
  <c r="R546" i="19" s="1"/>
  <c r="C573" i="19" s="1"/>
  <c r="E332" i="19"/>
  <c r="D332" i="19"/>
  <c r="N546" i="19" a="1"/>
  <c r="N546" i="19" s="1"/>
  <c r="Q546" i="19" a="1"/>
  <c r="Q546" i="19" s="1"/>
  <c r="P546" i="19" a="1"/>
  <c r="P546" i="19" s="1"/>
  <c r="O546" i="19" a="1"/>
  <c r="AF546" i="19" a="1"/>
  <c r="AF546" i="19" s="1"/>
  <c r="AE546" i="19" a="1"/>
  <c r="AE546" i="19" s="1"/>
  <c r="AD546" i="19" a="1"/>
  <c r="AD546" i="19" s="1"/>
  <c r="AG546" i="19" a="1"/>
  <c r="AG546" i="19" s="1"/>
  <c r="J555" i="19" l="1" a="1"/>
  <c r="J555" i="19" s="1"/>
  <c r="O546" i="19"/>
  <c r="F559" i="19" s="1" a="1"/>
  <c r="F559" i="19" s="1"/>
  <c r="C575" i="19"/>
  <c r="J559" i="19" l="1" a="1"/>
  <c r="D573" i="19" l="1"/>
  <c r="D575" i="19" s="1"/>
  <c r="R562" i="19" a="1"/>
  <c r="R562" i="19" s="1"/>
  <c r="R561" i="19" a="1"/>
  <c r="R561" i="19" s="1"/>
  <c r="R560" i="19" a="1"/>
  <c r="R560" i="19" s="1"/>
  <c r="K565" i="19" a="1"/>
  <c r="K565" i="19" s="1"/>
  <c r="J559" i="19"/>
  <c r="J565" i="19" s="1" a="1"/>
  <c r="J565" i="19" s="1"/>
  <c r="M565" i="19" a="1"/>
  <c r="M565" i="19" s="1"/>
  <c r="R563" i="19" a="1"/>
  <c r="R563" i="19" s="1"/>
  <c r="L565" i="19" a="1"/>
  <c r="L565" i="19" s="1"/>
  <c r="R559" i="19" a="1"/>
  <c r="AE565" i="19" l="1" a="1"/>
  <c r="AE565" i="19" s="1"/>
  <c r="AQ565" i="19" a="1"/>
  <c r="AQ565" i="19" s="1"/>
  <c r="R559" i="19"/>
  <c r="AQ559" i="19" s="1" a="1"/>
  <c r="AQ559" i="19" s="1"/>
  <c r="E573" i="19"/>
  <c r="E575" i="19" s="1"/>
  <c r="AE559" i="19" a="1"/>
  <c r="L573" i="19" l="1"/>
  <c r="L575" i="19" s="1"/>
  <c r="AK565" i="19"/>
  <c r="I573" i="19" s="1"/>
  <c r="I575" i="19" s="1"/>
  <c r="G573" i="19"/>
  <c r="G575" i="19" s="1"/>
  <c r="K573" i="19"/>
  <c r="K575" i="19" s="1"/>
  <c r="AE559" i="19"/>
  <c r="AK559" i="19" s="1"/>
  <c r="H573" i="19" s="1"/>
  <c r="H575" i="19" s="1"/>
  <c r="F573" i="19"/>
  <c r="F575" i="19" s="1"/>
  <c r="AN559" i="19" l="1"/>
  <c r="J573" i="19" s="1"/>
  <c r="J575" i="19" s="1"/>
  <c r="BR1" i="19" s="1" a="1"/>
  <c r="BR1" i="19" s="1"/>
  <c r="K351" i="19" a="1"/>
  <c r="K351" i="19" s="1"/>
  <c r="K358" i="19" s="1" a="1"/>
  <c r="K358" i="19" l="1"/>
  <c r="K366" i="19" s="1" a="1"/>
  <c r="K366" i="19" s="1"/>
  <c r="K370" i="19" s="1" a="1"/>
  <c r="K370" i="19" s="1"/>
  <c r="D377" i="19"/>
  <c r="C377" i="19"/>
  <c r="C379" i="19" s="1"/>
  <c r="D379" i="19"/>
  <c r="E377" i="19" l="1"/>
  <c r="E379" i="19" s="1"/>
  <c r="G377" i="19"/>
  <c r="G379" i="19" s="1"/>
  <c r="F377" i="19"/>
  <c r="F379" i="19" s="1"/>
  <c r="BC1" i="19" l="1" a="1"/>
  <c r="BC1" i="19" s="1"/>
  <c r="Y465" i="19" a="1"/>
  <c r="W484" i="19" a="1"/>
  <c r="W484" i="19" s="1"/>
  <c r="Y434" i="19" a="1"/>
  <c r="Y434" i="19" s="1"/>
  <c r="Z399" i="19" a="1"/>
  <c r="Z399" i="19" s="1"/>
  <c r="Y465" i="19" l="1"/>
  <c r="Y484" i="19" s="1" a="1"/>
  <c r="Y484" i="19" s="1"/>
  <c r="AB502" i="19" s="1" a="1"/>
  <c r="F520" i="19" s="1"/>
  <c r="F522" i="19" s="1"/>
  <c r="C520" i="19"/>
  <c r="Z410" i="19" a="1"/>
  <c r="Z410" i="19" s="1"/>
  <c r="Z434" i="19" s="1" a="1"/>
  <c r="E522" i="19"/>
  <c r="C522" i="19"/>
  <c r="F443" i="19"/>
  <c r="F445" i="19" s="1"/>
  <c r="C443" i="19"/>
  <c r="C445" i="19" s="1"/>
  <c r="D520" i="19" l="1"/>
  <c r="D522" i="19" s="1"/>
  <c r="AB502" i="19"/>
  <c r="G520" i="19"/>
  <c r="G522" i="19" s="1"/>
  <c r="Z434" i="19"/>
  <c r="G443" i="19"/>
  <c r="G445" i="19" s="1"/>
  <c r="D443" i="19"/>
  <c r="D445" i="19" s="1"/>
  <c r="E443" i="19"/>
  <c r="E445" i="19" s="1"/>
  <c r="T36" i="19" a="1"/>
  <c r="T36" i="19" s="1"/>
  <c r="Y36" i="19" s="1" a="1"/>
  <c r="Y36" i="19" s="1"/>
  <c r="J27" i="19" a="1"/>
  <c r="J27" i="19" s="1"/>
  <c r="P27" i="19" s="1" a="1"/>
  <c r="P27" i="19" s="1"/>
  <c r="T27" i="19" s="1" a="1"/>
  <c r="T27" i="19" s="1"/>
  <c r="AD14" i="19" a="1"/>
  <c r="AD14" i="19" s="1"/>
  <c r="BH1" i="19" l="1" a="1"/>
  <c r="BH1" i="19" s="1"/>
  <c r="BM1" i="19" a="1"/>
  <c r="BM1" i="19" s="1"/>
  <c r="C46" i="19"/>
  <c r="C48" i="19" s="1"/>
  <c r="F46" i="19"/>
  <c r="F48" i="19" s="1"/>
  <c r="U42" i="19" a="1"/>
  <c r="U42" i="19" s="1"/>
  <c r="Y42" i="19" s="1" a="1"/>
  <c r="Y42" i="19" s="1"/>
  <c r="D46" i="19" l="1"/>
  <c r="AD27" i="19" a="1"/>
  <c r="AD36" i="19" a="1"/>
  <c r="AD36" i="19" s="1"/>
  <c r="AD42" i="19" s="1" a="1"/>
  <c r="AD42" i="19" l="1"/>
  <c r="G46" i="19"/>
  <c r="G48" i="19" s="1"/>
  <c r="AD27" i="19"/>
  <c r="E46" i="19"/>
  <c r="E48" i="19" s="1"/>
  <c r="E137" i="19" a="1"/>
  <c r="E137" i="19" s="1"/>
  <c r="E136" i="19" a="1"/>
  <c r="E136" i="19" s="1"/>
  <c r="E135" i="19" a="1"/>
  <c r="E135" i="19" s="1"/>
  <c r="E134" i="19" a="1"/>
  <c r="E134" i="19" s="1"/>
  <c r="E133" i="19" a="1"/>
  <c r="E133" i="19" s="1"/>
  <c r="E132" i="19" a="1"/>
  <c r="E132" i="19" s="1"/>
  <c r="E131" i="19" a="1"/>
  <c r="E131" i="19" s="1"/>
  <c r="E130" i="19" a="1"/>
  <c r="E130" i="19" s="1"/>
  <c r="E129" i="19" a="1"/>
  <c r="E129" i="19" s="1"/>
  <c r="AE103" i="19" a="1"/>
  <c r="AE103" i="19" s="1"/>
  <c r="C195" i="19" l="1"/>
  <c r="D195" i="19"/>
  <c r="D197" i="19" s="1"/>
  <c r="AE129" i="19" a="1"/>
  <c r="U160" i="19" a="1"/>
  <c r="J195" i="19" l="1"/>
  <c r="J197" i="19" s="1"/>
  <c r="I195" i="19"/>
  <c r="I197" i="19" s="1"/>
  <c r="AE129" i="19"/>
  <c r="AE140" i="19" s="1" a="1"/>
  <c r="AE140" i="19" s="1"/>
  <c r="E195" i="19"/>
  <c r="E197" i="19" s="1"/>
  <c r="U160" i="19"/>
  <c r="C197" i="19"/>
  <c r="AE145" i="19" l="1" a="1"/>
  <c r="F195" i="19"/>
  <c r="F197" i="19" s="1"/>
  <c r="AE145" i="19" l="1"/>
  <c r="AE150" i="19" s="1" a="1"/>
  <c r="G195" i="19"/>
  <c r="G197" i="19" s="1"/>
  <c r="AE150" i="19" l="1"/>
  <c r="AE160" i="19" s="1" a="1"/>
  <c r="H195" i="19"/>
  <c r="H197" i="19" s="1"/>
  <c r="AE160" i="19" l="1"/>
  <c r="AE187" i="19" s="1" a="1"/>
  <c r="K195" i="19"/>
  <c r="K197" i="19" s="1"/>
  <c r="L195" i="19" l="1"/>
  <c r="L197" i="19" s="1"/>
  <c r="O1" i="19" s="1" a="1"/>
  <c r="O1" i="19" s="1"/>
  <c r="AE187" i="19"/>
  <c r="M70" i="19" l="1" a="1"/>
  <c r="M70" i="19" l="1"/>
  <c r="M79" i="19" s="1" a="1"/>
  <c r="M79" i="19" s="1"/>
  <c r="G86" i="19"/>
  <c r="C86" i="19"/>
  <c r="C88" i="19" s="1"/>
  <c r="D86" i="19"/>
  <c r="D88" i="19" s="1"/>
  <c r="G88" i="19"/>
  <c r="M81" i="19" l="1" a="1"/>
  <c r="F86" i="19" s="1"/>
  <c r="F88" i="19" s="1"/>
  <c r="E86" i="19"/>
  <c r="E88" i="19" s="1"/>
  <c r="O219" i="19" a="1"/>
  <c r="O219" i="19" s="1"/>
  <c r="O224" i="19" s="1" a="1"/>
  <c r="O224" i="19" s="1"/>
  <c r="J1" i="19" l="1" a="1"/>
  <c r="J1" i="19" s="1"/>
  <c r="R212" i="19" a="1"/>
  <c r="R212" i="19" s="1"/>
  <c r="R219" i="19" s="1" a="1"/>
  <c r="R219" i="19" s="1"/>
  <c r="R224" i="19" s="1" a="1"/>
  <c r="R224" i="19" s="1"/>
  <c r="O233" i="19" a="1"/>
  <c r="O233" i="19" s="1"/>
  <c r="O237" i="19" s="1" a="1"/>
  <c r="O237" i="19" s="1"/>
  <c r="R228" i="19" s="1" a="1"/>
  <c r="R228" i="19" s="1"/>
  <c r="M81" i="19"/>
  <c r="U212" i="19" l="1" a="1"/>
  <c r="U212" i="19" s="1"/>
  <c r="U219" i="19" s="1" a="1"/>
  <c r="U219" i="19" s="1"/>
  <c r="U224" i="19" s="1" a="1"/>
  <c r="U224" i="19" s="1"/>
  <c r="R233" i="19" a="1"/>
  <c r="R233" i="19" s="1"/>
  <c r="R237" i="19" s="1" a="1"/>
  <c r="R237" i="19" s="1"/>
  <c r="U228" i="19" s="1" a="1"/>
  <c r="U228" i="19" s="1"/>
  <c r="X212" i="19" l="1" a="1"/>
  <c r="X212" i="19" s="1"/>
  <c r="X219" i="19" s="1" a="1"/>
  <c r="X219" i="19" s="1"/>
  <c r="X224" i="19" s="1" a="1"/>
  <c r="X224" i="19" s="1"/>
  <c r="U233" i="19" a="1"/>
  <c r="U233" i="19" s="1"/>
  <c r="U237" i="19" s="1" a="1"/>
  <c r="U237" i="19" s="1"/>
  <c r="X228" i="19" s="1" a="1"/>
  <c r="X228" i="19" s="1"/>
  <c r="X233" i="19" l="1" a="1"/>
  <c r="X233" i="19" s="1"/>
  <c r="X237" i="19" s="1" a="1"/>
  <c r="X237" i="19" s="1"/>
  <c r="X242" i="19" s="1" a="1"/>
  <c r="X242" i="19" s="1"/>
  <c r="C251" i="19"/>
  <c r="C253" i="19" s="1"/>
  <c r="AK276" i="19" a="1"/>
  <c r="AK276" i="19" s="1"/>
  <c r="AK281" i="19" s="1" a="1"/>
  <c r="AK281" i="19" s="1"/>
  <c r="AK287" i="19" s="1" a="1"/>
  <c r="AK287" i="19" s="1"/>
  <c r="AK290" i="19" s="1" a="1"/>
  <c r="AK290" i="19" s="1"/>
  <c r="X274" i="19" a="1"/>
  <c r="X274" i="19" s="1"/>
  <c r="X279" i="19" s="1" a="1"/>
  <c r="X279" i="19" s="1"/>
  <c r="X285" i="19" s="1" a="1"/>
  <c r="X285" i="19" s="1"/>
  <c r="X288" i="19" s="1" a="1"/>
  <c r="X288" i="19" s="1"/>
  <c r="U274" i="19" a="1"/>
  <c r="U274" i="19" s="1"/>
  <c r="U279" i="19" s="1" a="1"/>
  <c r="U279" i="19" s="1"/>
  <c r="U285" i="19" s="1" a="1"/>
  <c r="U285" i="19" s="1"/>
  <c r="U288" i="19" s="1" a="1"/>
  <c r="U288" i="19" s="1"/>
  <c r="R274" i="19" a="1"/>
  <c r="R274" i="19" s="1"/>
  <c r="R279" i="19" s="1" a="1"/>
  <c r="R279" i="19" s="1"/>
  <c r="R285" i="19" s="1" a="1"/>
  <c r="R285" i="19" s="1"/>
  <c r="R288" i="19" s="1" a="1"/>
  <c r="R288" i="19" s="1"/>
  <c r="F296" i="19" s="1"/>
  <c r="F298" i="19" s="1"/>
  <c r="O274" i="19" a="1"/>
  <c r="O274" i="19" s="1"/>
  <c r="O279" i="19" s="1" a="1"/>
  <c r="O279" i="19" s="1"/>
  <c r="O285" i="19" s="1" a="1"/>
  <c r="O285" i="19" s="1"/>
  <c r="O288" i="19" s="1" a="1"/>
  <c r="O288" i="19" s="1"/>
  <c r="S320" i="19" a="1"/>
  <c r="S320" i="19" s="1"/>
  <c r="O313" i="19" a="1"/>
  <c r="O313" i="19" s="1"/>
  <c r="S309" i="19" a="1"/>
  <c r="AI212" i="19" l="1" a="1"/>
  <c r="E251" i="19" s="1"/>
  <c r="D251" i="19"/>
  <c r="D253" i="19" s="1"/>
  <c r="S309" i="19"/>
  <c r="S313" i="19" s="1" a="1"/>
  <c r="S313" i="19" s="1"/>
  <c r="H332" i="19"/>
  <c r="H334" i="19" s="1"/>
  <c r="C296" i="19"/>
  <c r="C298" i="19" s="1"/>
  <c r="D296" i="19"/>
  <c r="D298" i="19" s="1"/>
  <c r="E296" i="19"/>
  <c r="E298" i="19" s="1"/>
  <c r="I296" i="19"/>
  <c r="I298" i="19" s="1"/>
  <c r="D334" i="19"/>
  <c r="C332" i="19"/>
  <c r="C334" i="19" s="1"/>
  <c r="G332" i="19"/>
  <c r="G334" i="19" s="1"/>
  <c r="E334" i="19"/>
  <c r="F332" i="19"/>
  <c r="F334" i="19" s="1"/>
  <c r="AN270" i="19" a="1"/>
  <c r="AI212" i="19" l="1"/>
  <c r="AI221" i="19" s="1" a="1"/>
  <c r="E253" i="19"/>
  <c r="Z313" i="19" a="1"/>
  <c r="Z313" i="19" s="1"/>
  <c r="AC313" i="19" a="1"/>
  <c r="AC313" i="19" s="1"/>
  <c r="AN270" i="19"/>
  <c r="AN276" i="19" s="1" a="1"/>
  <c r="AN276" i="19" s="1"/>
  <c r="AN281" i="19" s="1" a="1"/>
  <c r="AN281" i="19" s="1"/>
  <c r="AN287" i="19" s="1" a="1"/>
  <c r="AN287" i="19" s="1"/>
  <c r="AN290" i="19" s="1" a="1"/>
  <c r="AN290" i="19" s="1"/>
  <c r="J296" i="19" s="1"/>
  <c r="H296" i="19"/>
  <c r="H298" i="19" s="1"/>
  <c r="G296" i="19"/>
  <c r="G298" i="19" s="1"/>
  <c r="AA313" i="19" a="1"/>
  <c r="AA313" i="19" s="1"/>
  <c r="AB313" i="19" a="1"/>
  <c r="Y313" i="19" a="1"/>
  <c r="Y313" i="19" s="1"/>
  <c r="I332" i="19"/>
  <c r="I334" i="19" s="1"/>
  <c r="AI221" i="19" l="1"/>
  <c r="AI227" i="19" s="1" a="1"/>
  <c r="AI227" i="19" s="1"/>
  <c r="F251" i="19"/>
  <c r="F253" i="19" s="1"/>
  <c r="AB313" i="19"/>
  <c r="K332" i="19"/>
  <c r="K334" i="19" s="1"/>
  <c r="L332" i="19"/>
  <c r="L334" i="19" s="1"/>
  <c r="Y320" i="19" a="1"/>
  <c r="Y320" i="19" s="1"/>
  <c r="AQ270" i="19" a="1"/>
  <c r="AQ270" i="19" s="1"/>
  <c r="AQ276" i="19" s="1" a="1"/>
  <c r="AQ276" i="19" s="1"/>
  <c r="AQ281" i="19" s="1" a="1"/>
  <c r="AQ281" i="19" s="1"/>
  <c r="AQ287" i="19" s="1" a="1"/>
  <c r="AQ287" i="19" s="1"/>
  <c r="J298" i="19"/>
  <c r="AQ290" i="19" l="1" a="1"/>
  <c r="AQ290" i="19" s="1"/>
  <c r="K296" i="19"/>
  <c r="K298" i="19" s="1"/>
  <c r="AT270" i="19" a="1"/>
  <c r="AT270" i="19" s="1"/>
  <c r="AT276" i="19" s="1" a="1"/>
  <c r="AT276" i="19" s="1"/>
  <c r="AT281" i="19" s="1" a="1"/>
  <c r="AT281" i="19" s="1"/>
  <c r="AT287" i="19" s="1" a="1"/>
  <c r="AT287" i="19" s="1"/>
  <c r="J332" i="19"/>
  <c r="J334" i="19" s="1"/>
  <c r="AS1" i="19" s="1" a="1"/>
  <c r="AS1" i="19" s="1"/>
  <c r="AI234" i="19" l="1" a="1"/>
  <c r="AI234" i="19" s="1"/>
  <c r="AL212" i="19" a="1"/>
  <c r="AL212" i="19" s="1"/>
  <c r="AL221" i="19" s="1" a="1"/>
  <c r="AL221" i="19" s="1"/>
  <c r="AL227" i="19" s="1" a="1"/>
  <c r="AL227" i="19" s="1"/>
  <c r="AT290" i="19" a="1"/>
  <c r="AT290" i="19" s="1"/>
  <c r="L296" i="19"/>
  <c r="L298" i="19" s="1"/>
  <c r="AI1" i="19" s="1" a="1"/>
  <c r="AI1" i="19" s="1"/>
  <c r="AL234" i="19" l="1" a="1"/>
  <c r="AL234" i="19" s="1"/>
  <c r="AL237" i="19" s="1" a="1"/>
  <c r="AL237" i="19" s="1"/>
  <c r="H251" i="19" s="1"/>
  <c r="H253" i="19" s="1"/>
  <c r="AO212" i="19" a="1"/>
  <c r="AO212" i="19" s="1"/>
  <c r="AO221" i="19" s="1" a="1"/>
  <c r="AO221" i="19" s="1"/>
  <c r="AO227" i="19" s="1" a="1"/>
  <c r="AO227" i="19" s="1"/>
  <c r="AI237" i="19" a="1"/>
  <c r="AI237" i="19" s="1"/>
  <c r="G251" i="19"/>
  <c r="G253" i="19" s="1"/>
  <c r="D48" i="19"/>
  <c r="AR212" i="19" l="1" a="1"/>
  <c r="AR212" i="19" s="1"/>
  <c r="AO234" i="19" a="1"/>
  <c r="AO234" i="19" s="1"/>
  <c r="I251" i="19" l="1"/>
  <c r="I253" i="19" s="1"/>
  <c r="AO237" i="19" a="1"/>
  <c r="AO237" i="19" s="1"/>
  <c r="J251" i="19"/>
  <c r="J253" i="19" s="1"/>
  <c r="AR221" i="19" a="1"/>
  <c r="AR221" i="19" s="1"/>
  <c r="AR227" i="19" s="1" a="1"/>
  <c r="AR227" i="19" l="1"/>
  <c r="AR234" i="19" s="1" a="1"/>
  <c r="AR234" i="19" s="1"/>
  <c r="AR237" i="19" s="1" a="1"/>
  <c r="AR237" i="19" s="1"/>
  <c r="L251" i="19" s="1"/>
  <c r="L253" i="19" s="1"/>
  <c r="Y1" i="19" s="1" a="1"/>
  <c r="Y1" i="19" s="1"/>
  <c r="K251" i="19"/>
  <c r="K253" i="19" s="1"/>
  <c r="D1" i="19" l="1" a="1"/>
  <c r="D1" i="19" s="1"/>
  <c r="B1" i="19" a="1"/>
  <c r="B1" i="1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<sst xmlns="http://schemas.openxmlformats.org/spreadsheetml/2006/main" count="379" uniqueCount="206">
  <si>
    <t>W</t>
  </si>
  <si>
    <t>b</t>
  </si>
  <si>
    <t>x1</t>
  </si>
  <si>
    <t>x2</t>
  </si>
  <si>
    <t>x3</t>
  </si>
  <si>
    <t>ReLU</t>
  </si>
  <si>
    <t>Linear</t>
  </si>
  <si>
    <t>X1</t>
  </si>
  <si>
    <t>X2</t>
  </si>
  <si>
    <t>X3</t>
  </si>
  <si>
    <t>H0</t>
  </si>
  <si>
    <t>H1</t>
  </si>
  <si>
    <t>H2</t>
  </si>
  <si>
    <t>H3</t>
  </si>
  <si>
    <t>X4</t>
  </si>
  <si>
    <t>Y1</t>
  </si>
  <si>
    <t>Y4</t>
  </si>
  <si>
    <t>Y2</t>
  </si>
  <si>
    <t>Y3</t>
  </si>
  <si>
    <t>H4</t>
  </si>
  <si>
    <t>V</t>
  </si>
  <si>
    <t>Input</t>
  </si>
  <si>
    <t>v2</t>
  </si>
  <si>
    <t>v1</t>
  </si>
  <si>
    <t>v3</t>
  </si>
  <si>
    <t>v4</t>
  </si>
  <si>
    <t>q1</t>
  </si>
  <si>
    <t>q2</t>
  </si>
  <si>
    <t>q3</t>
  </si>
  <si>
    <t>q4</t>
  </si>
  <si>
    <t>x4</t>
  </si>
  <si>
    <t>x1'</t>
  </si>
  <si>
    <t>x2'</t>
  </si>
  <si>
    <t>x3'</t>
  </si>
  <si>
    <t>x4'</t>
  </si>
  <si>
    <t>k1</t>
  </si>
  <si>
    <t>k2</t>
  </si>
  <si>
    <t>k3</t>
  </si>
  <si>
    <t>k4</t>
  </si>
  <si>
    <t>Xt'</t>
  </si>
  <si>
    <t>Ht'</t>
  </si>
  <si>
    <t>Yt'</t>
  </si>
  <si>
    <t>X</t>
  </si>
  <si>
    <t>Softmax</t>
  </si>
  <si>
    <t>A = Softmax(S)</t>
  </si>
  <si>
    <t>Q</t>
  </si>
  <si>
    <t>K^T</t>
  </si>
  <si>
    <t>S = K^T • Q/sqrt(dk)</t>
  </si>
  <si>
    <t>X' = V • A</t>
  </si>
  <si>
    <t>K</t>
  </si>
  <si>
    <t>Wv</t>
  </si>
  <si>
    <t>Wk</t>
  </si>
  <si>
    <t>Wq</t>
  </si>
  <si>
    <t>Expected</t>
  </si>
  <si>
    <t>Output</t>
  </si>
  <si>
    <t>Passed</t>
  </si>
  <si>
    <t>ENCODER</t>
  </si>
  <si>
    <t>DECODER</t>
  </si>
  <si>
    <t>WX</t>
  </si>
  <si>
    <t>WH</t>
  </si>
  <si>
    <t>Y</t>
  </si>
  <si>
    <t>v</t>
  </si>
  <si>
    <t>x5'</t>
  </si>
  <si>
    <t>x6'</t>
  </si>
  <si>
    <t>y'K</t>
  </si>
  <si>
    <t>y1'</t>
  </si>
  <si>
    <t>y2'</t>
  </si>
  <si>
    <t>y3'</t>
  </si>
  <si>
    <t>y4'</t>
  </si>
  <si>
    <t>y5'</t>
  </si>
  <si>
    <t>y6'</t>
  </si>
  <si>
    <t>a1</t>
  </si>
  <si>
    <t>a2</t>
  </si>
  <si>
    <t>a3</t>
  </si>
  <si>
    <t>a4</t>
  </si>
  <si>
    <t>a5</t>
  </si>
  <si>
    <t>a6</t>
  </si>
  <si>
    <t>SIGN</t>
  </si>
  <si>
    <t>y1</t>
  </si>
  <si>
    <t>Linear Kernel</t>
  </si>
  <si>
    <t>K(x', x) = x' ⋅  x</t>
  </si>
  <si>
    <t>Lagrange Multipliers</t>
  </si>
  <si>
    <t>ay'K+b</t>
  </si>
  <si>
    <t>Regularization Parameter</t>
  </si>
  <si>
    <t>0 &lt;= a  &lt;=  C</t>
  </si>
  <si>
    <t>y2</t>
  </si>
  <si>
    <t>y3</t>
  </si>
  <si>
    <t>Spatial</t>
  </si>
  <si>
    <t>x</t>
  </si>
  <si>
    <t>f(x, y)</t>
  </si>
  <si>
    <t>y</t>
  </si>
  <si>
    <t>2D Basic Function</t>
  </si>
  <si>
    <t>Scale  2/M*N</t>
  </si>
  <si>
    <t>u</t>
  </si>
  <si>
    <t>F(u, v)</t>
  </si>
  <si>
    <t>f(x,y)</t>
  </si>
  <si>
    <t>Camera to Pixel Coordinates</t>
  </si>
  <si>
    <t>Camera Coordinates (Right)</t>
  </si>
  <si>
    <t>p1'</t>
  </si>
  <si>
    <t>p2'</t>
  </si>
  <si>
    <t>p3'</t>
  </si>
  <si>
    <t>p4'</t>
  </si>
  <si>
    <t>Xc</t>
  </si>
  <si>
    <t>Yc</t>
  </si>
  <si>
    <t>Zc</t>
  </si>
  <si>
    <t>Intrinsic (Right)</t>
  </si>
  <si>
    <t>Pixel Coordinates (Right)</t>
  </si>
  <si>
    <t>M'</t>
  </si>
  <si>
    <t>Intrinsic (Left)</t>
  </si>
  <si>
    <t>Inverse Instrinsic^T (Left)</t>
  </si>
  <si>
    <t>Essential</t>
  </si>
  <si>
    <t>Inverse Instrinsic (Right)</t>
  </si>
  <si>
    <t>M^T</t>
  </si>
  <si>
    <t>M^-1^T</t>
  </si>
  <si>
    <t>E = Tx · R</t>
  </si>
  <si>
    <t>M'^-1</t>
  </si>
  <si>
    <t>Camera Coordinates (Left)</t>
  </si>
  <si>
    <t>Pixel Coordinates (Left)</t>
  </si>
  <si>
    <t>p ·  E ·  p' = 0</t>
  </si>
  <si>
    <t>p^T</t>
  </si>
  <si>
    <t>x^T</t>
  </si>
  <si>
    <t>Compute F</t>
  </si>
  <si>
    <t>Fundamental</t>
  </si>
  <si>
    <t>M^-1^T · E</t>
  </si>
  <si>
    <t>F = M^-1^T · E · M'^-1</t>
  </si>
  <si>
    <t>x ·  F ·  x' = 0</t>
  </si>
  <si>
    <t>Flattened Patches</t>
  </si>
  <si>
    <t>IM2COL</t>
  </si>
  <si>
    <t>Learnable Weights</t>
  </si>
  <si>
    <t>Linear Projection of Flatten Patches</t>
  </si>
  <si>
    <t>*</t>
  </si>
  <si>
    <t>Extra Leanrable</t>
  </si>
  <si>
    <t>[class] Embedding</t>
  </si>
  <si>
    <t>Learnable</t>
  </si>
  <si>
    <t>1D Position</t>
  </si>
  <si>
    <t>Embeddings</t>
  </si>
  <si>
    <t>Embedded</t>
  </si>
  <si>
    <t>Patches</t>
  </si>
  <si>
    <t>W1</t>
  </si>
  <si>
    <t>b1</t>
  </si>
  <si>
    <t>Class</t>
  </si>
  <si>
    <t>Prediction</t>
  </si>
  <si>
    <t>Predicted</t>
  </si>
  <si>
    <t>Probability</t>
  </si>
  <si>
    <t>Distribution</t>
  </si>
  <si>
    <t>Cross Entropy</t>
  </si>
  <si>
    <t>Target</t>
  </si>
  <si>
    <t>Loss Gradient = Prediction - Target</t>
  </si>
  <si>
    <t>1: Dog</t>
  </si>
  <si>
    <t>2: Cow</t>
  </si>
  <si>
    <t>3: Pig</t>
  </si>
  <si>
    <t>5: Car</t>
  </si>
  <si>
    <t>Image Embeddings</t>
  </si>
  <si>
    <t>Text Embeddings</t>
  </si>
  <si>
    <t>L2Norm</t>
  </si>
  <si>
    <t>I1</t>
  </si>
  <si>
    <t>I2</t>
  </si>
  <si>
    <t>I3</t>
  </si>
  <si>
    <t>I4</t>
  </si>
  <si>
    <t>T1</t>
  </si>
  <si>
    <t>T2</t>
  </si>
  <si>
    <t>T3</t>
  </si>
  <si>
    <t>T4</t>
  </si>
  <si>
    <t>Tj</t>
  </si>
  <si>
    <t>Image to Text</t>
  </si>
  <si>
    <t>Categorical Cross Entropy Loss (L)</t>
  </si>
  <si>
    <t>Symmetric Loss</t>
  </si>
  <si>
    <t>Loss Gradient (dL / dZ)</t>
  </si>
  <si>
    <t>i to j</t>
  </si>
  <si>
    <t>Prediction - Target = (Q - P) / temp</t>
  </si>
  <si>
    <t>Ii</t>
  </si>
  <si>
    <t xml:space="preserve"> </t>
  </si>
  <si>
    <t>Z = Ii • Tj / temp</t>
  </si>
  <si>
    <t>Q = Softmax(S) (byrow)</t>
  </si>
  <si>
    <t>P</t>
  </si>
  <si>
    <t>SUM/4</t>
  </si>
  <si>
    <t>MEAN</t>
  </si>
  <si>
    <t>Temperature</t>
  </si>
  <si>
    <t>Q = Softmax(S) (bycol)</t>
  </si>
  <si>
    <t>Text to Image</t>
  </si>
  <si>
    <t>j to i</t>
  </si>
  <si>
    <t>-P*LOG(Q+0.001)</t>
  </si>
  <si>
    <t>y7'</t>
  </si>
  <si>
    <t>a7</t>
  </si>
  <si>
    <t>q5</t>
  </si>
  <si>
    <t>x5</t>
  </si>
  <si>
    <t>k5</t>
  </si>
  <si>
    <t>Sigmoid</t>
  </si>
  <si>
    <t>6: Dinosaur</t>
  </si>
  <si>
    <t>5: Cat</t>
  </si>
  <si>
    <t>T5</t>
  </si>
  <si>
    <t>I5</t>
  </si>
  <si>
    <t>Tanh</t>
  </si>
  <si>
    <t>Wo</t>
  </si>
  <si>
    <t>1. Fundamental Matrix (F)</t>
  </si>
  <si>
    <t>2. SVM (Linear)</t>
  </si>
  <si>
    <t>3. 2D DFT</t>
  </si>
  <si>
    <t>4. Sequence to Sequence (Different Dimensions)</t>
  </si>
  <si>
    <t>5. MLP vs RNN</t>
  </si>
  <si>
    <t>6. QKV Self-Attention</t>
  </si>
  <si>
    <t>7. Feed Forward</t>
  </si>
  <si>
    <t>8. ViT Input Layer</t>
  </si>
  <si>
    <t>9. ViT Output Layer</t>
  </si>
  <si>
    <t>10. CLIP</t>
  </si>
  <si>
    <t>Y:</t>
  </si>
  <si>
    <t>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</si>
</sst>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#\ ???/???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24"/>
      <color theme="0"/>
      <name val="Aptos Narrow"/>
      <family val="2"/>
      <scheme val="minor"/>
    </font>
    <font>
      <sz val="12"/>
      <color theme="1"/>
      <name val="Times New Roman"/>
      <family val="1"/>
    </font>
    <font>
      <sz val="10"/>
      <color rgb="FF000000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DE1E1"/>
        <bgColor indexed="64"/>
      </patternFill>
    </fill>
    <fill>
      <patternFill patternType="solid">
        <fgColor rgb="FFD1BDD3"/>
        <bgColor rgb="FF000000"/>
      </patternFill>
    </fill>
    <fill>
      <patternFill patternType="solid">
        <fgColor rgb="FFE2D5E8"/>
        <bgColor indexed="64"/>
      </patternFill>
    </fill>
    <fill>
      <patternFill patternType="solid">
        <fgColor rgb="FFE7E6E6"/>
        <bgColor rgb="FF000000"/>
      </patternFill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1"/>
    <xf numFmtId="0" fontId="1" fillId="8" borderId="2">
      <alignment horizontal="center"/>
    </xf>
  </cellStyleXfs>
  <cellXfs count="18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6" borderId="0" xfId="0" applyFill="1"/>
    <xf numFmtId="0" fontId="1" fillId="0" borderId="0" xfId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9" borderId="0" xfId="0" applyFill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6" fontId="0" fillId="0" borderId="0" xfId="0" applyNumberFormat="1" applyAlignment="1">
      <alignment horizontal="center"/>
    </xf>
    <xf numFmtId="6" fontId="2" fillId="0" borderId="0" xfId="0" applyNumberFormat="1" applyFont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9" borderId="0" xfId="0" applyFill="1"/>
    <xf numFmtId="0" fontId="0" fillId="2" borderId="0" xfId="0" applyFill="1"/>
    <xf numFmtId="0" fontId="0" fillId="0" borderId="14" xfId="0" applyBorder="1"/>
    <xf numFmtId="0" fontId="0" fillId="0" borderId="16" xfId="0" applyBorder="1"/>
    <xf numFmtId="0" fontId="0" fillId="0" borderId="3" xfId="0" applyBorder="1"/>
    <xf numFmtId="0" fontId="0" fillId="0" borderId="5" xfId="0" applyBorder="1"/>
    <xf numFmtId="0" fontId="2" fillId="0" borderId="0" xfId="0" applyFont="1" applyAlignment="1">
      <alignment horizontal="center"/>
    </xf>
    <xf numFmtId="0" fontId="1" fillId="3" borderId="14" xfId="1" applyFill="1" applyBorder="1" applyAlignment="1">
      <alignment horizontal="center" vertical="center"/>
    </xf>
    <xf numFmtId="0" fontId="1" fillId="3" borderId="15" xfId="1" applyFill="1" applyBorder="1" applyAlignment="1">
      <alignment horizontal="center" vertical="center"/>
    </xf>
    <xf numFmtId="0" fontId="1" fillId="3" borderId="16" xfId="1" applyFill="1" applyBorder="1" applyAlignment="1">
      <alignment horizontal="center" vertical="center"/>
    </xf>
    <xf numFmtId="0" fontId="1" fillId="7" borderId="14" xfId="1" applyFill="1" applyBorder="1" applyAlignment="1">
      <alignment horizontal="center" vertical="center"/>
    </xf>
    <xf numFmtId="0" fontId="1" fillId="7" borderId="15" xfId="1" applyFill="1" applyBorder="1" applyAlignment="1">
      <alignment horizontal="center" vertical="center"/>
    </xf>
    <xf numFmtId="0" fontId="1" fillId="7" borderId="16" xfId="1" applyFill="1" applyBorder="1" applyAlignment="1">
      <alignment horizontal="center" vertical="center"/>
    </xf>
    <xf numFmtId="0" fontId="1" fillId="4" borderId="14" xfId="1" applyFill="1" applyBorder="1" applyAlignment="1">
      <alignment horizontal="center" vertical="center"/>
    </xf>
    <xf numFmtId="0" fontId="1" fillId="4" borderId="16" xfId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0" fillId="12" borderId="0" xfId="0" applyFill="1"/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7" borderId="14" xfId="0" applyFill="1" applyBorder="1" applyAlignment="1">
      <alignment horizontal="right"/>
    </xf>
    <xf numFmtId="0" fontId="0" fillId="7" borderId="15" xfId="0" applyFill="1" applyBorder="1" applyAlignment="1">
      <alignment horizontal="right"/>
    </xf>
    <xf numFmtId="0" fontId="0" fillId="7" borderId="16" xfId="0" applyFill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2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0" borderId="1" xfId="0" applyBorder="1" applyAlignment="1">
      <alignment horizontal="right"/>
    </xf>
    <xf numFmtId="0" fontId="0" fillId="10" borderId="3" xfId="0" applyFill="1" applyBorder="1" applyAlignment="1">
      <alignment horizontal="right"/>
    </xf>
    <xf numFmtId="0" fontId="0" fillId="10" borderId="8" xfId="0" applyFill="1" applyBorder="1" applyAlignment="1">
      <alignment horizontal="right"/>
    </xf>
    <xf numFmtId="0" fontId="0" fillId="10" borderId="4" xfId="0" applyFill="1" applyBorder="1" applyAlignment="1">
      <alignment horizontal="right"/>
    </xf>
    <xf numFmtId="0" fontId="0" fillId="10" borderId="10" xfId="0" applyFill="1" applyBorder="1" applyAlignment="1">
      <alignment horizontal="right"/>
    </xf>
    <xf numFmtId="0" fontId="0" fillId="10" borderId="5" xfId="0" applyFill="1" applyBorder="1" applyAlignment="1">
      <alignment horizontal="right"/>
    </xf>
    <xf numFmtId="0" fontId="0" fillId="10" borderId="13" xfId="0" applyFill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4" xfId="0" applyBorder="1"/>
    <xf numFmtId="0" fontId="0" fillId="0" borderId="15" xfId="0" applyBorder="1"/>
    <xf numFmtId="0" fontId="4" fillId="5" borderId="0" xfId="0" applyFont="1" applyFill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4" borderId="3" xfId="0" applyFill="1" applyBorder="1"/>
    <xf numFmtId="0" fontId="0" fillId="14" borderId="5" xfId="0" applyFill="1" applyBorder="1"/>
    <xf numFmtId="164" fontId="0" fillId="0" borderId="6" xfId="0" applyNumberFormat="1" applyBorder="1" applyAlignment="1">
      <alignment shrinkToFi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164" fontId="0" fillId="0" borderId="0" xfId="0" applyNumberFormat="1" applyAlignment="1">
      <alignment shrinkToFit="1"/>
    </xf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0" borderId="1" xfId="0" applyFill="1" applyBorder="1"/>
    <xf numFmtId="0" fontId="5" fillId="0" borderId="0" xfId="0" applyFont="1" applyAlignment="1">
      <alignment horizontal="center" vertic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16" borderId="0" xfId="0" applyFill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2" fillId="17" borderId="26" xfId="0" applyFont="1" applyFill="1" applyBorder="1" applyAlignment="1">
      <alignment horizontal="center"/>
    </xf>
    <xf numFmtId="0" fontId="2" fillId="17" borderId="27" xfId="0" applyFont="1" applyFill="1" applyBorder="1" applyAlignment="1">
      <alignment horizontal="center"/>
    </xf>
    <xf numFmtId="0" fontId="2" fillId="17" borderId="28" xfId="0" applyFont="1" applyFill="1" applyBorder="1" applyAlignment="1">
      <alignment horizontal="center"/>
    </xf>
    <xf numFmtId="0" fontId="2" fillId="17" borderId="29" xfId="0" applyFont="1" applyFill="1" applyBorder="1" applyAlignment="1">
      <alignment horizontal="center"/>
    </xf>
    <xf numFmtId="0" fontId="2" fillId="17" borderId="0" xfId="0" applyFont="1" applyFill="1" applyAlignment="1">
      <alignment horizontal="center"/>
    </xf>
    <xf numFmtId="0" fontId="2" fillId="17" borderId="30" xfId="0" applyFont="1" applyFill="1" applyBorder="1" applyAlignment="1">
      <alignment horizontal="center"/>
    </xf>
    <xf numFmtId="0" fontId="2" fillId="17" borderId="31" xfId="0" applyFont="1" applyFill="1" applyBorder="1" applyAlignment="1">
      <alignment horizontal="center"/>
    </xf>
    <xf numFmtId="0" fontId="2" fillId="17" borderId="32" xfId="0" applyFont="1" applyFill="1" applyBorder="1" applyAlignment="1">
      <alignment horizontal="center"/>
    </xf>
    <xf numFmtId="0" fontId="2" fillId="17" borderId="33" xfId="0" applyFont="1" applyFill="1" applyBorder="1" applyAlignment="1">
      <alignment horizontal="center"/>
    </xf>
    <xf numFmtId="0" fontId="0" fillId="11" borderId="3" xfId="0" applyFill="1" applyBorder="1"/>
    <xf numFmtId="0" fontId="0" fillId="11" borderId="4" xfId="0" applyFill="1" applyBorder="1"/>
    <xf numFmtId="0" fontId="0" fillId="11" borderId="5" xfId="0" applyFill="1" applyBorder="1"/>
    <xf numFmtId="0" fontId="2" fillId="2" borderId="0" xfId="0" applyFont="1" applyFill="1"/>
    <xf numFmtId="0" fontId="0" fillId="0" borderId="37" xfId="0" applyBorder="1"/>
    <xf numFmtId="0" fontId="0" fillId="0" borderId="38" xfId="0" applyBorder="1"/>
    <xf numFmtId="0" fontId="0" fillId="0" borderId="39" xfId="0" applyBorder="1"/>
    <xf numFmtId="20" fontId="0" fillId="0" borderId="0" xfId="0" applyNumberFormat="1"/>
    <xf numFmtId="0" fontId="6" fillId="5" borderId="0" xfId="0" applyFont="1" applyFill="1"/>
    <xf numFmtId="0" fontId="0" fillId="2" borderId="1" xfId="0" applyFill="1" applyBorder="1"/>
    <xf numFmtId="0" fontId="0" fillId="18" borderId="3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7" fillId="0" borderId="0" xfId="0" applyFont="1"/>
    <xf numFmtId="0" fontId="0" fillId="7" borderId="37" xfId="0" applyFill="1" applyBorder="1"/>
    <xf numFmtId="0" fontId="0" fillId="7" borderId="38" xfId="0" applyFill="1" applyBorder="1"/>
    <xf numFmtId="0" fontId="0" fillId="7" borderId="39" xfId="0" applyFill="1" applyBorder="1"/>
    <xf numFmtId="0" fontId="0" fillId="18" borderId="37" xfId="0" applyFill="1" applyBorder="1"/>
    <xf numFmtId="0" fontId="0" fillId="18" borderId="38" xfId="0" applyFill="1" applyBorder="1"/>
    <xf numFmtId="0" fontId="0" fillId="18" borderId="39" xfId="0" applyFill="1" applyBorder="1"/>
    <xf numFmtId="0" fontId="8" fillId="0" borderId="0" xfId="0" quotePrefix="1" applyFont="1" applyAlignment="1">
      <alignment horizontal="center"/>
    </xf>
    <xf numFmtId="0" fontId="0" fillId="7" borderId="40" xfId="0" applyFill="1" applyBorder="1"/>
    <xf numFmtId="0" fontId="0" fillId="7" borderId="41" xfId="0" applyFill="1" applyBorder="1"/>
    <xf numFmtId="0" fontId="0" fillId="7" borderId="42" xfId="0" applyFill="1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1" xfId="0" applyBorder="1"/>
    <xf numFmtId="0" fontId="0" fillId="10" borderId="0" xfId="0" applyFill="1"/>
    <xf numFmtId="0" fontId="9" fillId="10" borderId="0" xfId="0" applyFont="1" applyFill="1"/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</cellXfs>
  <cellStyles count="3">
    <cellStyle name="Hyper" xfId="2" xr:uid="{C83B9446-5EAC-6047-AEC1-B94AC8DCE5B5}"/>
    <cellStyle name="Node" xfId="1" xr:uid="{3AC8DD0F-7DBA-AE46-941B-508B5BB24C8F}"/>
    <cellStyle name="Normal" xfId="0" builtinId="0"/>
  </cellStyles>
  <dxfs count="22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63062</xdr:colOff>
      <xdr:row>266</xdr:row>
      <xdr:rowOff>19772</xdr:rowOff>
    </xdr:from>
    <xdr:to>
      <xdr:col>2</xdr:col>
      <xdr:colOff>304795</xdr:colOff>
      <xdr:row>266</xdr:row>
      <xdr:rowOff>291591</xdr:rowOff>
    </xdr:to>
    <xdr:sp macro="" textlink="">
      <xdr:nvSpPr>
        <xdr:cNvPr id="302" name="Oval 301">
          <a:extLst>
            <a:ext uri="{FF2B5EF4-FFF2-40B4-BE49-F238E27FC236}">
              <a16:creationId xmlns:a16="http://schemas.microsoft.com/office/drawing/2014/main" id="{72BDD075-DDB8-EF48-BD61-89F3C0052186}"/>
            </a:ext>
          </a:extLst>
        </xdr:cNvPr>
        <xdr:cNvSpPr/>
      </xdr:nvSpPr>
      <xdr:spPr>
        <a:xfrm>
          <a:off x="793747" y="26950731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63062</xdr:colOff>
      <xdr:row>266</xdr:row>
      <xdr:rowOff>19772</xdr:rowOff>
    </xdr:from>
    <xdr:to>
      <xdr:col>3</xdr:col>
      <xdr:colOff>304795</xdr:colOff>
      <xdr:row>266</xdr:row>
      <xdr:rowOff>291591</xdr:rowOff>
    </xdr:to>
    <xdr:sp macro="" textlink="">
      <xdr:nvSpPr>
        <xdr:cNvPr id="303" name="Oval 302">
          <a:extLst>
            <a:ext uri="{FF2B5EF4-FFF2-40B4-BE49-F238E27FC236}">
              <a16:creationId xmlns:a16="http://schemas.microsoft.com/office/drawing/2014/main" id="{604FFE9C-D35B-E142-B7CE-3575CBCA708B}"/>
            </a:ext>
          </a:extLst>
        </xdr:cNvPr>
        <xdr:cNvSpPr/>
      </xdr:nvSpPr>
      <xdr:spPr>
        <a:xfrm>
          <a:off x="1159089" y="26950731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63062</xdr:colOff>
      <xdr:row>266</xdr:row>
      <xdr:rowOff>19772</xdr:rowOff>
    </xdr:from>
    <xdr:to>
      <xdr:col>4</xdr:col>
      <xdr:colOff>304795</xdr:colOff>
      <xdr:row>266</xdr:row>
      <xdr:rowOff>291591</xdr:rowOff>
    </xdr:to>
    <xdr:sp macro="" textlink="">
      <xdr:nvSpPr>
        <xdr:cNvPr id="304" name="Oval 303">
          <a:extLst>
            <a:ext uri="{FF2B5EF4-FFF2-40B4-BE49-F238E27FC236}">
              <a16:creationId xmlns:a16="http://schemas.microsoft.com/office/drawing/2014/main" id="{F32BD50E-E1E4-504F-BF65-BAD1DC0F8661}"/>
            </a:ext>
          </a:extLst>
        </xdr:cNvPr>
        <xdr:cNvSpPr/>
      </xdr:nvSpPr>
      <xdr:spPr>
        <a:xfrm>
          <a:off x="1524432" y="26950731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78004</xdr:colOff>
      <xdr:row>278</xdr:row>
      <xdr:rowOff>19317</xdr:rowOff>
    </xdr:from>
    <xdr:to>
      <xdr:col>2</xdr:col>
      <xdr:colOff>319737</xdr:colOff>
      <xdr:row>278</xdr:row>
      <xdr:rowOff>291136</xdr:rowOff>
    </xdr:to>
    <xdr:sp macro="" textlink="">
      <xdr:nvSpPr>
        <xdr:cNvPr id="305" name="Oval 304">
          <a:extLst>
            <a:ext uri="{FF2B5EF4-FFF2-40B4-BE49-F238E27FC236}">
              <a16:creationId xmlns:a16="http://schemas.microsoft.com/office/drawing/2014/main" id="{C233026F-45D6-9746-B376-8C3728944D45}"/>
            </a:ext>
          </a:extLst>
        </xdr:cNvPr>
        <xdr:cNvSpPr/>
      </xdr:nvSpPr>
      <xdr:spPr>
        <a:xfrm>
          <a:off x="808689" y="30708084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78004</xdr:colOff>
      <xdr:row>278</xdr:row>
      <xdr:rowOff>19317</xdr:rowOff>
    </xdr:from>
    <xdr:to>
      <xdr:col>3</xdr:col>
      <xdr:colOff>319737</xdr:colOff>
      <xdr:row>278</xdr:row>
      <xdr:rowOff>291136</xdr:rowOff>
    </xdr:to>
    <xdr:sp macro="" textlink="">
      <xdr:nvSpPr>
        <xdr:cNvPr id="306" name="Oval 305">
          <a:extLst>
            <a:ext uri="{FF2B5EF4-FFF2-40B4-BE49-F238E27FC236}">
              <a16:creationId xmlns:a16="http://schemas.microsoft.com/office/drawing/2014/main" id="{952DC8C6-1F02-224B-A9B3-F75C17C12060}"/>
            </a:ext>
          </a:extLst>
        </xdr:cNvPr>
        <xdr:cNvSpPr/>
      </xdr:nvSpPr>
      <xdr:spPr>
        <a:xfrm>
          <a:off x="1174031" y="30708084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78004</xdr:colOff>
      <xdr:row>278</xdr:row>
      <xdr:rowOff>19317</xdr:rowOff>
    </xdr:from>
    <xdr:to>
      <xdr:col>4</xdr:col>
      <xdr:colOff>319737</xdr:colOff>
      <xdr:row>278</xdr:row>
      <xdr:rowOff>291136</xdr:rowOff>
    </xdr:to>
    <xdr:sp macro="" textlink="">
      <xdr:nvSpPr>
        <xdr:cNvPr id="307" name="Oval 306">
          <a:extLst>
            <a:ext uri="{FF2B5EF4-FFF2-40B4-BE49-F238E27FC236}">
              <a16:creationId xmlns:a16="http://schemas.microsoft.com/office/drawing/2014/main" id="{01C7EC89-4B60-6748-84F4-023BC0333D5E}"/>
            </a:ext>
          </a:extLst>
        </xdr:cNvPr>
        <xdr:cNvSpPr/>
      </xdr:nvSpPr>
      <xdr:spPr>
        <a:xfrm>
          <a:off x="1539374" y="30708084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78004</xdr:colOff>
      <xdr:row>278</xdr:row>
      <xdr:rowOff>19317</xdr:rowOff>
    </xdr:from>
    <xdr:to>
      <xdr:col>5</xdr:col>
      <xdr:colOff>319737</xdr:colOff>
      <xdr:row>278</xdr:row>
      <xdr:rowOff>291136</xdr:rowOff>
    </xdr:to>
    <xdr:sp macro="" textlink="">
      <xdr:nvSpPr>
        <xdr:cNvPr id="308" name="Oval 307">
          <a:extLst>
            <a:ext uri="{FF2B5EF4-FFF2-40B4-BE49-F238E27FC236}">
              <a16:creationId xmlns:a16="http://schemas.microsoft.com/office/drawing/2014/main" id="{302C7153-60CB-1747-9B11-B601FB665AF2}"/>
            </a:ext>
          </a:extLst>
        </xdr:cNvPr>
        <xdr:cNvSpPr/>
      </xdr:nvSpPr>
      <xdr:spPr>
        <a:xfrm>
          <a:off x="1904716" y="30708084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183929</xdr:colOff>
      <xdr:row>266</xdr:row>
      <xdr:rowOff>291591</xdr:rowOff>
    </xdr:from>
    <xdr:to>
      <xdr:col>2</xdr:col>
      <xdr:colOff>198871</xdr:colOff>
      <xdr:row>278</xdr:row>
      <xdr:rowOff>19317</xdr:rowOff>
    </xdr:to>
    <xdr:cxnSp macro="">
      <xdr:nvCxnSpPr>
        <xdr:cNvPr id="309" name="Straight Connector 308">
          <a:extLst>
            <a:ext uri="{FF2B5EF4-FFF2-40B4-BE49-F238E27FC236}">
              <a16:creationId xmlns:a16="http://schemas.microsoft.com/office/drawing/2014/main" id="{7F035D94-A045-E346-BE64-2341F02172C0}"/>
            </a:ext>
          </a:extLst>
        </xdr:cNvPr>
        <xdr:cNvCxnSpPr>
          <a:stCxn id="302" idx="4"/>
          <a:endCxn id="305" idx="0"/>
        </xdr:cNvCxnSpPr>
      </xdr:nvCxnSpPr>
      <xdr:spPr>
        <a:xfrm>
          <a:off x="914614" y="27222550"/>
          <a:ext cx="14942" cy="3485534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183929</xdr:colOff>
      <xdr:row>266</xdr:row>
      <xdr:rowOff>291591</xdr:rowOff>
    </xdr:from>
    <xdr:to>
      <xdr:col>3</xdr:col>
      <xdr:colOff>198871</xdr:colOff>
      <xdr:row>278</xdr:row>
      <xdr:rowOff>19317</xdr:rowOff>
    </xdr:to>
    <xdr:cxnSp macro="">
      <xdr:nvCxnSpPr>
        <xdr:cNvPr id="310" name="Straight Connector 309">
          <a:extLst>
            <a:ext uri="{FF2B5EF4-FFF2-40B4-BE49-F238E27FC236}">
              <a16:creationId xmlns:a16="http://schemas.microsoft.com/office/drawing/2014/main" id="{D3390499-20BC-644E-B0AA-DDA948849194}"/>
            </a:ext>
          </a:extLst>
        </xdr:cNvPr>
        <xdr:cNvCxnSpPr>
          <a:stCxn id="303" idx="4"/>
          <a:endCxn id="306" idx="0"/>
        </xdr:cNvCxnSpPr>
      </xdr:nvCxnSpPr>
      <xdr:spPr>
        <a:xfrm>
          <a:off x="1279956" y="27222550"/>
          <a:ext cx="14942" cy="3485534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183929</xdr:colOff>
      <xdr:row>266</xdr:row>
      <xdr:rowOff>291591</xdr:rowOff>
    </xdr:from>
    <xdr:to>
      <xdr:col>4</xdr:col>
      <xdr:colOff>198871</xdr:colOff>
      <xdr:row>278</xdr:row>
      <xdr:rowOff>19317</xdr:rowOff>
    </xdr:to>
    <xdr:cxnSp macro="">
      <xdr:nvCxnSpPr>
        <xdr:cNvPr id="311" name="Straight Connector 310">
          <a:extLst>
            <a:ext uri="{FF2B5EF4-FFF2-40B4-BE49-F238E27FC236}">
              <a16:creationId xmlns:a16="http://schemas.microsoft.com/office/drawing/2014/main" id="{0CCC2F71-624E-9048-98A4-9645CCFF061A}"/>
            </a:ext>
          </a:extLst>
        </xdr:cNvPr>
        <xdr:cNvCxnSpPr>
          <a:stCxn id="304" idx="4"/>
          <a:endCxn id="307" idx="0"/>
        </xdr:cNvCxnSpPr>
      </xdr:nvCxnSpPr>
      <xdr:spPr>
        <a:xfrm>
          <a:off x="1649969" y="13179108"/>
          <a:ext cx="14942" cy="3409873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183929</xdr:colOff>
      <xdr:row>266</xdr:row>
      <xdr:rowOff>291591</xdr:rowOff>
    </xdr:from>
    <xdr:to>
      <xdr:col>5</xdr:col>
      <xdr:colOff>198871</xdr:colOff>
      <xdr:row>278</xdr:row>
      <xdr:rowOff>19317</xdr:rowOff>
    </xdr:to>
    <xdr:cxnSp macro="">
      <xdr:nvCxnSpPr>
        <xdr:cNvPr id="312" name="Straight Connector 311">
          <a:extLst>
            <a:ext uri="{FF2B5EF4-FFF2-40B4-BE49-F238E27FC236}">
              <a16:creationId xmlns:a16="http://schemas.microsoft.com/office/drawing/2014/main" id="{CA173CB6-FBA0-A641-A516-781E55D3656B}"/>
            </a:ext>
          </a:extLst>
        </xdr:cNvPr>
        <xdr:cNvCxnSpPr>
          <a:stCxn id="304" idx="4"/>
          <a:endCxn id="308" idx="0"/>
        </xdr:cNvCxnSpPr>
      </xdr:nvCxnSpPr>
      <xdr:spPr>
        <a:xfrm>
          <a:off x="1645299" y="27222550"/>
          <a:ext cx="380284" cy="3485534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198871</xdr:colOff>
      <xdr:row>266</xdr:row>
      <xdr:rowOff>291591</xdr:rowOff>
    </xdr:from>
    <xdr:to>
      <xdr:col>4</xdr:col>
      <xdr:colOff>183929</xdr:colOff>
      <xdr:row>278</xdr:row>
      <xdr:rowOff>19317</xdr:rowOff>
    </xdr:to>
    <xdr:cxnSp macro="">
      <xdr:nvCxnSpPr>
        <xdr:cNvPr id="313" name="Straight Connector 312">
          <a:extLst>
            <a:ext uri="{FF2B5EF4-FFF2-40B4-BE49-F238E27FC236}">
              <a16:creationId xmlns:a16="http://schemas.microsoft.com/office/drawing/2014/main" id="{AA3A4C50-7525-4C44-A003-87CA667ED5DA}"/>
            </a:ext>
          </a:extLst>
        </xdr:cNvPr>
        <xdr:cNvCxnSpPr>
          <a:stCxn id="304" idx="4"/>
          <a:endCxn id="306" idx="0"/>
        </xdr:cNvCxnSpPr>
      </xdr:nvCxnSpPr>
      <xdr:spPr>
        <a:xfrm flipH="1">
          <a:off x="1294898" y="27222550"/>
          <a:ext cx="350401" cy="3485534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198871</xdr:colOff>
      <xdr:row>266</xdr:row>
      <xdr:rowOff>291591</xdr:rowOff>
    </xdr:from>
    <xdr:to>
      <xdr:col>4</xdr:col>
      <xdr:colOff>183929</xdr:colOff>
      <xdr:row>278</xdr:row>
      <xdr:rowOff>19317</xdr:rowOff>
    </xdr:to>
    <xdr:cxnSp macro="">
      <xdr:nvCxnSpPr>
        <xdr:cNvPr id="314" name="Straight Connector 313">
          <a:extLst>
            <a:ext uri="{FF2B5EF4-FFF2-40B4-BE49-F238E27FC236}">
              <a16:creationId xmlns:a16="http://schemas.microsoft.com/office/drawing/2014/main" id="{62DE9AD5-C709-6940-AB90-4DAB544FC79B}"/>
            </a:ext>
          </a:extLst>
        </xdr:cNvPr>
        <xdr:cNvCxnSpPr>
          <a:stCxn id="304" idx="4"/>
          <a:endCxn id="305" idx="0"/>
        </xdr:cNvCxnSpPr>
      </xdr:nvCxnSpPr>
      <xdr:spPr>
        <a:xfrm flipH="1">
          <a:off x="929556" y="13443920"/>
          <a:ext cx="715743" cy="3485534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198871</xdr:colOff>
      <xdr:row>266</xdr:row>
      <xdr:rowOff>291591</xdr:rowOff>
    </xdr:from>
    <xdr:to>
      <xdr:col>3</xdr:col>
      <xdr:colOff>183929</xdr:colOff>
      <xdr:row>278</xdr:row>
      <xdr:rowOff>19317</xdr:rowOff>
    </xdr:to>
    <xdr:cxnSp macro="">
      <xdr:nvCxnSpPr>
        <xdr:cNvPr id="315" name="Straight Connector 314">
          <a:extLst>
            <a:ext uri="{FF2B5EF4-FFF2-40B4-BE49-F238E27FC236}">
              <a16:creationId xmlns:a16="http://schemas.microsoft.com/office/drawing/2014/main" id="{27720888-BA35-6E4B-8A82-59F2AA7B57DE}"/>
            </a:ext>
          </a:extLst>
        </xdr:cNvPr>
        <xdr:cNvCxnSpPr>
          <a:stCxn id="303" idx="4"/>
          <a:endCxn id="305" idx="0"/>
        </xdr:cNvCxnSpPr>
      </xdr:nvCxnSpPr>
      <xdr:spPr>
        <a:xfrm flipH="1">
          <a:off x="929556" y="27222550"/>
          <a:ext cx="350400" cy="3485534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183929</xdr:colOff>
      <xdr:row>266</xdr:row>
      <xdr:rowOff>291591</xdr:rowOff>
    </xdr:from>
    <xdr:to>
      <xdr:col>3</xdr:col>
      <xdr:colOff>198871</xdr:colOff>
      <xdr:row>278</xdr:row>
      <xdr:rowOff>19317</xdr:rowOff>
    </xdr:to>
    <xdr:cxnSp macro="">
      <xdr:nvCxnSpPr>
        <xdr:cNvPr id="316" name="Straight Connector 315">
          <a:extLst>
            <a:ext uri="{FF2B5EF4-FFF2-40B4-BE49-F238E27FC236}">
              <a16:creationId xmlns:a16="http://schemas.microsoft.com/office/drawing/2014/main" id="{64E21446-6232-9E4A-8139-5D973DC442DD}"/>
            </a:ext>
          </a:extLst>
        </xdr:cNvPr>
        <xdr:cNvCxnSpPr>
          <a:stCxn id="302" idx="4"/>
          <a:endCxn id="306" idx="0"/>
        </xdr:cNvCxnSpPr>
      </xdr:nvCxnSpPr>
      <xdr:spPr>
        <a:xfrm>
          <a:off x="914614" y="27222550"/>
          <a:ext cx="380284" cy="3485534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183929</xdr:colOff>
      <xdr:row>266</xdr:row>
      <xdr:rowOff>291591</xdr:rowOff>
    </xdr:from>
    <xdr:to>
      <xdr:col>4</xdr:col>
      <xdr:colOff>198871</xdr:colOff>
      <xdr:row>278</xdr:row>
      <xdr:rowOff>19317</xdr:rowOff>
    </xdr:to>
    <xdr:cxnSp macro="">
      <xdr:nvCxnSpPr>
        <xdr:cNvPr id="317" name="Straight Connector 316">
          <a:extLst>
            <a:ext uri="{FF2B5EF4-FFF2-40B4-BE49-F238E27FC236}">
              <a16:creationId xmlns:a16="http://schemas.microsoft.com/office/drawing/2014/main" id="{82135561-7043-9B49-85BE-928A19033E84}"/>
            </a:ext>
          </a:extLst>
        </xdr:cNvPr>
        <xdr:cNvCxnSpPr>
          <a:stCxn id="302" idx="4"/>
          <a:endCxn id="307" idx="0"/>
        </xdr:cNvCxnSpPr>
      </xdr:nvCxnSpPr>
      <xdr:spPr>
        <a:xfrm>
          <a:off x="914614" y="27222550"/>
          <a:ext cx="745627" cy="3485534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183929</xdr:colOff>
      <xdr:row>266</xdr:row>
      <xdr:rowOff>291591</xdr:rowOff>
    </xdr:from>
    <xdr:to>
      <xdr:col>5</xdr:col>
      <xdr:colOff>198871</xdr:colOff>
      <xdr:row>278</xdr:row>
      <xdr:rowOff>19317</xdr:rowOff>
    </xdr:to>
    <xdr:cxnSp macro="">
      <xdr:nvCxnSpPr>
        <xdr:cNvPr id="318" name="Straight Connector 317">
          <a:extLst>
            <a:ext uri="{FF2B5EF4-FFF2-40B4-BE49-F238E27FC236}">
              <a16:creationId xmlns:a16="http://schemas.microsoft.com/office/drawing/2014/main" id="{22291EEB-4A43-C44C-927C-C87A47BDF2EF}"/>
            </a:ext>
          </a:extLst>
        </xdr:cNvPr>
        <xdr:cNvCxnSpPr>
          <a:stCxn id="302" idx="4"/>
          <a:endCxn id="308" idx="0"/>
        </xdr:cNvCxnSpPr>
      </xdr:nvCxnSpPr>
      <xdr:spPr>
        <a:xfrm>
          <a:off x="914614" y="27222550"/>
          <a:ext cx="1110969" cy="3485534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183929</xdr:colOff>
      <xdr:row>266</xdr:row>
      <xdr:rowOff>291591</xdr:rowOff>
    </xdr:from>
    <xdr:to>
      <xdr:col>5</xdr:col>
      <xdr:colOff>198871</xdr:colOff>
      <xdr:row>278</xdr:row>
      <xdr:rowOff>19317</xdr:rowOff>
    </xdr:to>
    <xdr:cxnSp macro="">
      <xdr:nvCxnSpPr>
        <xdr:cNvPr id="319" name="Straight Connector 318">
          <a:extLst>
            <a:ext uri="{FF2B5EF4-FFF2-40B4-BE49-F238E27FC236}">
              <a16:creationId xmlns:a16="http://schemas.microsoft.com/office/drawing/2014/main" id="{F34F0DC7-72DE-D248-B9D1-D237739B4A26}"/>
            </a:ext>
          </a:extLst>
        </xdr:cNvPr>
        <xdr:cNvCxnSpPr>
          <a:stCxn id="303" idx="4"/>
          <a:endCxn id="308" idx="0"/>
        </xdr:cNvCxnSpPr>
      </xdr:nvCxnSpPr>
      <xdr:spPr>
        <a:xfrm>
          <a:off x="1279956" y="27222550"/>
          <a:ext cx="745627" cy="3485534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183929</xdr:colOff>
      <xdr:row>266</xdr:row>
      <xdr:rowOff>291591</xdr:rowOff>
    </xdr:from>
    <xdr:to>
      <xdr:col>4</xdr:col>
      <xdr:colOff>198871</xdr:colOff>
      <xdr:row>278</xdr:row>
      <xdr:rowOff>19317</xdr:rowOff>
    </xdr:to>
    <xdr:cxnSp macro="">
      <xdr:nvCxnSpPr>
        <xdr:cNvPr id="320" name="Straight Connector 319">
          <a:extLst>
            <a:ext uri="{FF2B5EF4-FFF2-40B4-BE49-F238E27FC236}">
              <a16:creationId xmlns:a16="http://schemas.microsoft.com/office/drawing/2014/main" id="{F7516904-37BD-8C49-8B2F-2576FE75D521}"/>
            </a:ext>
          </a:extLst>
        </xdr:cNvPr>
        <xdr:cNvCxnSpPr>
          <a:stCxn id="303" idx="4"/>
          <a:endCxn id="307" idx="0"/>
        </xdr:cNvCxnSpPr>
      </xdr:nvCxnSpPr>
      <xdr:spPr>
        <a:xfrm>
          <a:off x="1279956" y="27222550"/>
          <a:ext cx="380285" cy="3485534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78004</xdr:colOff>
      <xdr:row>287</xdr:row>
      <xdr:rowOff>19336</xdr:rowOff>
    </xdr:from>
    <xdr:to>
      <xdr:col>2</xdr:col>
      <xdr:colOff>319737</xdr:colOff>
      <xdr:row>287</xdr:row>
      <xdr:rowOff>291155</xdr:rowOff>
    </xdr:to>
    <xdr:sp macro="" textlink="">
      <xdr:nvSpPr>
        <xdr:cNvPr id="321" name="Oval 320">
          <a:extLst>
            <a:ext uri="{FF2B5EF4-FFF2-40B4-BE49-F238E27FC236}">
              <a16:creationId xmlns:a16="http://schemas.microsoft.com/office/drawing/2014/main" id="{9D164D7A-DEF9-0C41-9929-4B6DC716FEE6}"/>
            </a:ext>
          </a:extLst>
        </xdr:cNvPr>
        <xdr:cNvSpPr/>
      </xdr:nvSpPr>
      <xdr:spPr>
        <a:xfrm>
          <a:off x="808689" y="33526459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78004</xdr:colOff>
      <xdr:row>287</xdr:row>
      <xdr:rowOff>19336</xdr:rowOff>
    </xdr:from>
    <xdr:to>
      <xdr:col>3</xdr:col>
      <xdr:colOff>319737</xdr:colOff>
      <xdr:row>287</xdr:row>
      <xdr:rowOff>291155</xdr:rowOff>
    </xdr:to>
    <xdr:sp macro="" textlink="">
      <xdr:nvSpPr>
        <xdr:cNvPr id="322" name="Oval 321">
          <a:extLst>
            <a:ext uri="{FF2B5EF4-FFF2-40B4-BE49-F238E27FC236}">
              <a16:creationId xmlns:a16="http://schemas.microsoft.com/office/drawing/2014/main" id="{84D51D4B-93DF-DA4D-820B-A2B13DCF48B2}"/>
            </a:ext>
          </a:extLst>
        </xdr:cNvPr>
        <xdr:cNvSpPr/>
      </xdr:nvSpPr>
      <xdr:spPr>
        <a:xfrm>
          <a:off x="1174031" y="33526459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198871</xdr:colOff>
      <xdr:row>278</xdr:row>
      <xdr:rowOff>291136</xdr:rowOff>
    </xdr:from>
    <xdr:to>
      <xdr:col>2</xdr:col>
      <xdr:colOff>198871</xdr:colOff>
      <xdr:row>287</xdr:row>
      <xdr:rowOff>19336</xdr:rowOff>
    </xdr:to>
    <xdr:cxnSp macro="">
      <xdr:nvCxnSpPr>
        <xdr:cNvPr id="323" name="Straight Connector 322">
          <a:extLst>
            <a:ext uri="{FF2B5EF4-FFF2-40B4-BE49-F238E27FC236}">
              <a16:creationId xmlns:a16="http://schemas.microsoft.com/office/drawing/2014/main" id="{76CCD93D-958F-A041-AACA-6D4196FEE752}"/>
            </a:ext>
          </a:extLst>
        </xdr:cNvPr>
        <xdr:cNvCxnSpPr>
          <a:stCxn id="305" idx="4"/>
          <a:endCxn id="321" idx="0"/>
        </xdr:cNvCxnSpPr>
      </xdr:nvCxnSpPr>
      <xdr:spPr>
        <a:xfrm>
          <a:off x="929556" y="30979903"/>
          <a:ext cx="0" cy="2546556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198871</xdr:colOff>
      <xdr:row>278</xdr:row>
      <xdr:rowOff>291136</xdr:rowOff>
    </xdr:from>
    <xdr:to>
      <xdr:col>3</xdr:col>
      <xdr:colOff>198871</xdr:colOff>
      <xdr:row>287</xdr:row>
      <xdr:rowOff>19336</xdr:rowOff>
    </xdr:to>
    <xdr:cxnSp macro="">
      <xdr:nvCxnSpPr>
        <xdr:cNvPr id="324" name="Straight Connector 323">
          <a:extLst>
            <a:ext uri="{FF2B5EF4-FFF2-40B4-BE49-F238E27FC236}">
              <a16:creationId xmlns:a16="http://schemas.microsoft.com/office/drawing/2014/main" id="{201102B7-1919-7D48-81BB-B8D8259E32C8}"/>
            </a:ext>
          </a:extLst>
        </xdr:cNvPr>
        <xdr:cNvCxnSpPr>
          <a:stCxn id="306" idx="4"/>
          <a:endCxn id="321" idx="0"/>
        </xdr:cNvCxnSpPr>
      </xdr:nvCxnSpPr>
      <xdr:spPr>
        <a:xfrm flipH="1">
          <a:off x="929556" y="30979903"/>
          <a:ext cx="365342" cy="2546556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198871</xdr:colOff>
      <xdr:row>278</xdr:row>
      <xdr:rowOff>291136</xdr:rowOff>
    </xdr:from>
    <xdr:to>
      <xdr:col>4</xdr:col>
      <xdr:colOff>198871</xdr:colOff>
      <xdr:row>287</xdr:row>
      <xdr:rowOff>19336</xdr:rowOff>
    </xdr:to>
    <xdr:cxnSp macro="">
      <xdr:nvCxnSpPr>
        <xdr:cNvPr id="325" name="Straight Connector 324">
          <a:extLst>
            <a:ext uri="{FF2B5EF4-FFF2-40B4-BE49-F238E27FC236}">
              <a16:creationId xmlns:a16="http://schemas.microsoft.com/office/drawing/2014/main" id="{2E4C4E33-B26A-E643-AA6B-B6FF7F5B5BC2}"/>
            </a:ext>
          </a:extLst>
        </xdr:cNvPr>
        <xdr:cNvCxnSpPr>
          <a:stCxn id="307" idx="4"/>
          <a:endCxn id="321" idx="0"/>
        </xdr:cNvCxnSpPr>
      </xdr:nvCxnSpPr>
      <xdr:spPr>
        <a:xfrm flipH="1">
          <a:off x="929556" y="30979903"/>
          <a:ext cx="730685" cy="2546556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198871</xdr:colOff>
      <xdr:row>278</xdr:row>
      <xdr:rowOff>291136</xdr:rowOff>
    </xdr:from>
    <xdr:to>
      <xdr:col>5</xdr:col>
      <xdr:colOff>198871</xdr:colOff>
      <xdr:row>287</xdr:row>
      <xdr:rowOff>19336</xdr:rowOff>
    </xdr:to>
    <xdr:cxnSp macro="">
      <xdr:nvCxnSpPr>
        <xdr:cNvPr id="326" name="Straight Connector 325">
          <a:extLst>
            <a:ext uri="{FF2B5EF4-FFF2-40B4-BE49-F238E27FC236}">
              <a16:creationId xmlns:a16="http://schemas.microsoft.com/office/drawing/2014/main" id="{9EF8FB4F-BBC6-754A-B853-AB0FC41D4CFE}"/>
            </a:ext>
          </a:extLst>
        </xdr:cNvPr>
        <xdr:cNvCxnSpPr>
          <a:stCxn id="308" idx="4"/>
          <a:endCxn id="321" idx="0"/>
        </xdr:cNvCxnSpPr>
      </xdr:nvCxnSpPr>
      <xdr:spPr>
        <a:xfrm flipH="1">
          <a:off x="929556" y="30979903"/>
          <a:ext cx="1096027" cy="2546556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198871</xdr:colOff>
      <xdr:row>278</xdr:row>
      <xdr:rowOff>291136</xdr:rowOff>
    </xdr:from>
    <xdr:to>
      <xdr:col>4</xdr:col>
      <xdr:colOff>198871</xdr:colOff>
      <xdr:row>287</xdr:row>
      <xdr:rowOff>19336</xdr:rowOff>
    </xdr:to>
    <xdr:cxnSp macro="">
      <xdr:nvCxnSpPr>
        <xdr:cNvPr id="327" name="Straight Connector 326">
          <a:extLst>
            <a:ext uri="{FF2B5EF4-FFF2-40B4-BE49-F238E27FC236}">
              <a16:creationId xmlns:a16="http://schemas.microsoft.com/office/drawing/2014/main" id="{89D9A9D4-E2D7-D24E-8BCA-CFB1F2E3DF19}"/>
            </a:ext>
          </a:extLst>
        </xdr:cNvPr>
        <xdr:cNvCxnSpPr>
          <a:stCxn id="307" idx="4"/>
          <a:endCxn id="322" idx="0"/>
        </xdr:cNvCxnSpPr>
      </xdr:nvCxnSpPr>
      <xdr:spPr>
        <a:xfrm flipH="1">
          <a:off x="1294898" y="30979903"/>
          <a:ext cx="365343" cy="2546556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198871</xdr:colOff>
      <xdr:row>278</xdr:row>
      <xdr:rowOff>291136</xdr:rowOff>
    </xdr:from>
    <xdr:to>
      <xdr:col>3</xdr:col>
      <xdr:colOff>198871</xdr:colOff>
      <xdr:row>287</xdr:row>
      <xdr:rowOff>19336</xdr:rowOff>
    </xdr:to>
    <xdr:cxnSp macro="">
      <xdr:nvCxnSpPr>
        <xdr:cNvPr id="328" name="Straight Connector 327">
          <a:extLst>
            <a:ext uri="{FF2B5EF4-FFF2-40B4-BE49-F238E27FC236}">
              <a16:creationId xmlns:a16="http://schemas.microsoft.com/office/drawing/2014/main" id="{7B990A1B-E78D-EB47-AE80-82DE376B9707}"/>
            </a:ext>
          </a:extLst>
        </xdr:cNvPr>
        <xdr:cNvCxnSpPr>
          <a:stCxn id="306" idx="4"/>
          <a:endCxn id="322" idx="0"/>
        </xdr:cNvCxnSpPr>
      </xdr:nvCxnSpPr>
      <xdr:spPr>
        <a:xfrm>
          <a:off x="1294898" y="30979903"/>
          <a:ext cx="0" cy="2546556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198871</xdr:colOff>
      <xdr:row>278</xdr:row>
      <xdr:rowOff>291136</xdr:rowOff>
    </xdr:from>
    <xdr:to>
      <xdr:col>3</xdr:col>
      <xdr:colOff>198871</xdr:colOff>
      <xdr:row>287</xdr:row>
      <xdr:rowOff>19336</xdr:rowOff>
    </xdr:to>
    <xdr:cxnSp macro="">
      <xdr:nvCxnSpPr>
        <xdr:cNvPr id="329" name="Straight Connector 328">
          <a:extLst>
            <a:ext uri="{FF2B5EF4-FFF2-40B4-BE49-F238E27FC236}">
              <a16:creationId xmlns:a16="http://schemas.microsoft.com/office/drawing/2014/main" id="{BBB4F15C-142A-2549-99EA-64D04DE96E70}"/>
            </a:ext>
          </a:extLst>
        </xdr:cNvPr>
        <xdr:cNvCxnSpPr>
          <a:stCxn id="305" idx="4"/>
          <a:endCxn id="322" idx="0"/>
        </xdr:cNvCxnSpPr>
      </xdr:nvCxnSpPr>
      <xdr:spPr>
        <a:xfrm>
          <a:off x="929556" y="30979903"/>
          <a:ext cx="365342" cy="2546556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198871</xdr:colOff>
      <xdr:row>278</xdr:row>
      <xdr:rowOff>291136</xdr:rowOff>
    </xdr:from>
    <xdr:to>
      <xdr:col>5</xdr:col>
      <xdr:colOff>198871</xdr:colOff>
      <xdr:row>287</xdr:row>
      <xdr:rowOff>19336</xdr:rowOff>
    </xdr:to>
    <xdr:cxnSp macro="">
      <xdr:nvCxnSpPr>
        <xdr:cNvPr id="330" name="Straight Connector 329">
          <a:extLst>
            <a:ext uri="{FF2B5EF4-FFF2-40B4-BE49-F238E27FC236}">
              <a16:creationId xmlns:a16="http://schemas.microsoft.com/office/drawing/2014/main" id="{6AC6311E-FDB9-7648-8549-9946686CC2C8}"/>
            </a:ext>
          </a:extLst>
        </xdr:cNvPr>
        <xdr:cNvCxnSpPr>
          <a:stCxn id="308" idx="4"/>
          <a:endCxn id="322" idx="0"/>
        </xdr:cNvCxnSpPr>
      </xdr:nvCxnSpPr>
      <xdr:spPr>
        <a:xfrm flipH="1">
          <a:off x="1294898" y="30979903"/>
          <a:ext cx="730685" cy="2546556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227107</xdr:colOff>
      <xdr:row>264</xdr:row>
      <xdr:rowOff>242793</xdr:rowOff>
    </xdr:from>
    <xdr:to>
      <xdr:col>25</xdr:col>
      <xdr:colOff>261472</xdr:colOff>
      <xdr:row>291</xdr:row>
      <xdr:rowOff>245088</xdr:rowOff>
    </xdr:to>
    <xdr:sp macro="" textlink="">
      <xdr:nvSpPr>
        <xdr:cNvPr id="351" name="Rectangle 350">
          <a:extLst>
            <a:ext uri="{FF2B5EF4-FFF2-40B4-BE49-F238E27FC236}">
              <a16:creationId xmlns:a16="http://schemas.microsoft.com/office/drawing/2014/main" id="{18D95EFD-4D57-9840-A842-0BEBB22ACD2B}"/>
            </a:ext>
          </a:extLst>
        </xdr:cNvPr>
        <xdr:cNvSpPr/>
      </xdr:nvSpPr>
      <xdr:spPr>
        <a:xfrm>
          <a:off x="2878511" y="12719986"/>
          <a:ext cx="6852259" cy="8424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000">
              <a:solidFill>
                <a:schemeClr val="tx1"/>
              </a:solidFill>
            </a:rPr>
            <a:t>MLP</a:t>
          </a:r>
        </a:p>
      </xdr:txBody>
    </xdr:sp>
    <xdr:clientData/>
  </xdr:twoCellAnchor>
  <xdr:twoCellAnchor>
    <xdr:from>
      <xdr:col>15</xdr:col>
      <xdr:colOff>198871</xdr:colOff>
      <xdr:row>266</xdr:row>
      <xdr:rowOff>291136</xdr:rowOff>
    </xdr:from>
    <xdr:to>
      <xdr:col>15</xdr:col>
      <xdr:colOff>198871</xdr:colOff>
      <xdr:row>279</xdr:row>
      <xdr:rowOff>19317</xdr:rowOff>
    </xdr:to>
    <xdr:cxnSp macro="">
      <xdr:nvCxnSpPr>
        <xdr:cNvPr id="353" name="Straight Connector 352">
          <a:extLst>
            <a:ext uri="{FF2B5EF4-FFF2-40B4-BE49-F238E27FC236}">
              <a16:creationId xmlns:a16="http://schemas.microsoft.com/office/drawing/2014/main" id="{FE343DFD-0E1F-4D49-8704-C8863470C241}"/>
            </a:ext>
          </a:extLst>
        </xdr:cNvPr>
        <xdr:cNvCxnSpPr>
          <a:cxnSpLocks/>
        </xdr:cNvCxnSpPr>
      </xdr:nvCxnSpPr>
      <xdr:spPr>
        <a:xfrm>
          <a:off x="11159145" y="13756615"/>
          <a:ext cx="0" cy="379914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198871</xdr:colOff>
      <xdr:row>279</xdr:row>
      <xdr:rowOff>291136</xdr:rowOff>
    </xdr:from>
    <xdr:to>
      <xdr:col>15</xdr:col>
      <xdr:colOff>198871</xdr:colOff>
      <xdr:row>288</xdr:row>
      <xdr:rowOff>19317</xdr:rowOff>
    </xdr:to>
    <xdr:cxnSp macro="">
      <xdr:nvCxnSpPr>
        <xdr:cNvPr id="354" name="Straight Connector 353">
          <a:extLst>
            <a:ext uri="{FF2B5EF4-FFF2-40B4-BE49-F238E27FC236}">
              <a16:creationId xmlns:a16="http://schemas.microsoft.com/office/drawing/2014/main" id="{10B5525C-58CB-1742-8271-C0F71C14D097}"/>
            </a:ext>
          </a:extLst>
        </xdr:cNvPr>
        <xdr:cNvCxnSpPr>
          <a:cxnSpLocks/>
        </xdr:cNvCxnSpPr>
      </xdr:nvCxnSpPr>
      <xdr:spPr>
        <a:xfrm>
          <a:off x="11159145" y="17827574"/>
          <a:ext cx="0" cy="2546538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112891</xdr:colOff>
      <xdr:row>279</xdr:row>
      <xdr:rowOff>42333</xdr:rowOff>
    </xdr:from>
    <xdr:to>
      <xdr:col>15</xdr:col>
      <xdr:colOff>239891</xdr:colOff>
      <xdr:row>279</xdr:row>
      <xdr:rowOff>282222</xdr:rowOff>
    </xdr:to>
    <xdr:sp macro="" textlink="">
      <xdr:nvSpPr>
        <xdr:cNvPr id="355" name="Rectangle 354">
          <a:extLst>
            <a:ext uri="{FF2B5EF4-FFF2-40B4-BE49-F238E27FC236}">
              <a16:creationId xmlns:a16="http://schemas.microsoft.com/office/drawing/2014/main" id="{FB09BAD7-A4E1-7E4A-8635-F8F51DC99172}"/>
            </a:ext>
          </a:extLst>
        </xdr:cNvPr>
        <xdr:cNvSpPr/>
      </xdr:nvSpPr>
      <xdr:spPr>
        <a:xfrm>
          <a:off x="11073165" y="17578771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112891</xdr:colOff>
      <xdr:row>266</xdr:row>
      <xdr:rowOff>42333</xdr:rowOff>
    </xdr:from>
    <xdr:to>
      <xdr:col>15</xdr:col>
      <xdr:colOff>239891</xdr:colOff>
      <xdr:row>266</xdr:row>
      <xdr:rowOff>282222</xdr:rowOff>
    </xdr:to>
    <xdr:sp macro="" textlink="">
      <xdr:nvSpPr>
        <xdr:cNvPr id="356" name="Rectangle 355">
          <a:extLst>
            <a:ext uri="{FF2B5EF4-FFF2-40B4-BE49-F238E27FC236}">
              <a16:creationId xmlns:a16="http://schemas.microsoft.com/office/drawing/2014/main" id="{8ECCFA4E-E281-9C42-9CBE-421F8B674DB8}"/>
            </a:ext>
          </a:extLst>
        </xdr:cNvPr>
        <xdr:cNvSpPr/>
      </xdr:nvSpPr>
      <xdr:spPr>
        <a:xfrm>
          <a:off x="11073165" y="13507812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15</xdr:col>
      <xdr:colOff>112891</xdr:colOff>
      <xdr:row>288</xdr:row>
      <xdr:rowOff>42333</xdr:rowOff>
    </xdr:from>
    <xdr:to>
      <xdr:col>15</xdr:col>
      <xdr:colOff>239891</xdr:colOff>
      <xdr:row>288</xdr:row>
      <xdr:rowOff>282222</xdr:rowOff>
    </xdr:to>
    <xdr:sp macro="" textlink="">
      <xdr:nvSpPr>
        <xdr:cNvPr id="357" name="Rectangle 356">
          <a:extLst>
            <a:ext uri="{FF2B5EF4-FFF2-40B4-BE49-F238E27FC236}">
              <a16:creationId xmlns:a16="http://schemas.microsoft.com/office/drawing/2014/main" id="{3024D5C1-5E11-E042-8C27-459E46DD54C9}"/>
            </a:ext>
          </a:extLst>
        </xdr:cNvPr>
        <xdr:cNvSpPr/>
      </xdr:nvSpPr>
      <xdr:spPr>
        <a:xfrm>
          <a:off x="11073165" y="20397128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198871</xdr:colOff>
      <xdr:row>266</xdr:row>
      <xdr:rowOff>291136</xdr:rowOff>
    </xdr:from>
    <xdr:to>
      <xdr:col>18</xdr:col>
      <xdr:colOff>198871</xdr:colOff>
      <xdr:row>279</xdr:row>
      <xdr:rowOff>19317</xdr:rowOff>
    </xdr:to>
    <xdr:cxnSp macro="">
      <xdr:nvCxnSpPr>
        <xdr:cNvPr id="358" name="Straight Connector 357">
          <a:extLst>
            <a:ext uri="{FF2B5EF4-FFF2-40B4-BE49-F238E27FC236}">
              <a16:creationId xmlns:a16="http://schemas.microsoft.com/office/drawing/2014/main" id="{CD8FC681-5538-824F-81B0-8B1CCC870312}"/>
            </a:ext>
          </a:extLst>
        </xdr:cNvPr>
        <xdr:cNvCxnSpPr>
          <a:cxnSpLocks/>
        </xdr:cNvCxnSpPr>
      </xdr:nvCxnSpPr>
      <xdr:spPr>
        <a:xfrm>
          <a:off x="11159145" y="13756615"/>
          <a:ext cx="0" cy="379914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198871</xdr:colOff>
      <xdr:row>279</xdr:row>
      <xdr:rowOff>291136</xdr:rowOff>
    </xdr:from>
    <xdr:to>
      <xdr:col>18</xdr:col>
      <xdr:colOff>198871</xdr:colOff>
      <xdr:row>288</xdr:row>
      <xdr:rowOff>19317</xdr:rowOff>
    </xdr:to>
    <xdr:cxnSp macro="">
      <xdr:nvCxnSpPr>
        <xdr:cNvPr id="359" name="Straight Connector 358">
          <a:extLst>
            <a:ext uri="{FF2B5EF4-FFF2-40B4-BE49-F238E27FC236}">
              <a16:creationId xmlns:a16="http://schemas.microsoft.com/office/drawing/2014/main" id="{80C4D5D9-9C27-EA4E-846E-4405DBE23094}"/>
            </a:ext>
          </a:extLst>
        </xdr:cNvPr>
        <xdr:cNvCxnSpPr>
          <a:cxnSpLocks/>
        </xdr:cNvCxnSpPr>
      </xdr:nvCxnSpPr>
      <xdr:spPr>
        <a:xfrm>
          <a:off x="11159145" y="17827574"/>
          <a:ext cx="0" cy="2546538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112891</xdr:colOff>
      <xdr:row>279</xdr:row>
      <xdr:rowOff>42333</xdr:rowOff>
    </xdr:from>
    <xdr:to>
      <xdr:col>18</xdr:col>
      <xdr:colOff>239891</xdr:colOff>
      <xdr:row>279</xdr:row>
      <xdr:rowOff>282222</xdr:rowOff>
    </xdr:to>
    <xdr:sp macro="" textlink="">
      <xdr:nvSpPr>
        <xdr:cNvPr id="360" name="Rectangle 359">
          <a:extLst>
            <a:ext uri="{FF2B5EF4-FFF2-40B4-BE49-F238E27FC236}">
              <a16:creationId xmlns:a16="http://schemas.microsoft.com/office/drawing/2014/main" id="{8840161F-D400-1349-A871-715D207037A6}"/>
            </a:ext>
          </a:extLst>
        </xdr:cNvPr>
        <xdr:cNvSpPr/>
      </xdr:nvSpPr>
      <xdr:spPr>
        <a:xfrm>
          <a:off x="11073165" y="17578771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112891</xdr:colOff>
      <xdr:row>266</xdr:row>
      <xdr:rowOff>42333</xdr:rowOff>
    </xdr:from>
    <xdr:to>
      <xdr:col>18</xdr:col>
      <xdr:colOff>239891</xdr:colOff>
      <xdr:row>266</xdr:row>
      <xdr:rowOff>282222</xdr:rowOff>
    </xdr:to>
    <xdr:sp macro="" textlink="">
      <xdr:nvSpPr>
        <xdr:cNvPr id="361" name="Rectangle 360">
          <a:extLst>
            <a:ext uri="{FF2B5EF4-FFF2-40B4-BE49-F238E27FC236}">
              <a16:creationId xmlns:a16="http://schemas.microsoft.com/office/drawing/2014/main" id="{270239A7-791F-EF40-9FC4-9EEFAFCB1FA2}"/>
            </a:ext>
          </a:extLst>
        </xdr:cNvPr>
        <xdr:cNvSpPr/>
      </xdr:nvSpPr>
      <xdr:spPr>
        <a:xfrm>
          <a:off x="11073165" y="13507812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18</xdr:col>
      <xdr:colOff>112891</xdr:colOff>
      <xdr:row>288</xdr:row>
      <xdr:rowOff>42333</xdr:rowOff>
    </xdr:from>
    <xdr:to>
      <xdr:col>18</xdr:col>
      <xdr:colOff>239891</xdr:colOff>
      <xdr:row>288</xdr:row>
      <xdr:rowOff>282222</xdr:rowOff>
    </xdr:to>
    <xdr:sp macro="" textlink="">
      <xdr:nvSpPr>
        <xdr:cNvPr id="362" name="Rectangle 361">
          <a:extLst>
            <a:ext uri="{FF2B5EF4-FFF2-40B4-BE49-F238E27FC236}">
              <a16:creationId xmlns:a16="http://schemas.microsoft.com/office/drawing/2014/main" id="{FC1FB6AC-55A3-0744-9C02-D770705D46A1}"/>
            </a:ext>
          </a:extLst>
        </xdr:cNvPr>
        <xdr:cNvSpPr/>
      </xdr:nvSpPr>
      <xdr:spPr>
        <a:xfrm>
          <a:off x="11073165" y="20397128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198871</xdr:colOff>
      <xdr:row>266</xdr:row>
      <xdr:rowOff>291136</xdr:rowOff>
    </xdr:from>
    <xdr:to>
      <xdr:col>21</xdr:col>
      <xdr:colOff>198871</xdr:colOff>
      <xdr:row>279</xdr:row>
      <xdr:rowOff>19317</xdr:rowOff>
    </xdr:to>
    <xdr:cxnSp macro="">
      <xdr:nvCxnSpPr>
        <xdr:cNvPr id="363" name="Straight Connector 362">
          <a:extLst>
            <a:ext uri="{FF2B5EF4-FFF2-40B4-BE49-F238E27FC236}">
              <a16:creationId xmlns:a16="http://schemas.microsoft.com/office/drawing/2014/main" id="{B3708E42-2254-DB42-9792-164C2858A593}"/>
            </a:ext>
          </a:extLst>
        </xdr:cNvPr>
        <xdr:cNvCxnSpPr>
          <a:cxnSpLocks/>
        </xdr:cNvCxnSpPr>
      </xdr:nvCxnSpPr>
      <xdr:spPr>
        <a:xfrm>
          <a:off x="11159145" y="13756615"/>
          <a:ext cx="0" cy="379914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198871</xdr:colOff>
      <xdr:row>279</xdr:row>
      <xdr:rowOff>291136</xdr:rowOff>
    </xdr:from>
    <xdr:to>
      <xdr:col>21</xdr:col>
      <xdr:colOff>198871</xdr:colOff>
      <xdr:row>288</xdr:row>
      <xdr:rowOff>19317</xdr:rowOff>
    </xdr:to>
    <xdr:cxnSp macro="">
      <xdr:nvCxnSpPr>
        <xdr:cNvPr id="364" name="Straight Connector 363">
          <a:extLst>
            <a:ext uri="{FF2B5EF4-FFF2-40B4-BE49-F238E27FC236}">
              <a16:creationId xmlns:a16="http://schemas.microsoft.com/office/drawing/2014/main" id="{F986304B-1C38-434D-B807-4678C3F4DA15}"/>
            </a:ext>
          </a:extLst>
        </xdr:cNvPr>
        <xdr:cNvCxnSpPr>
          <a:cxnSpLocks/>
        </xdr:cNvCxnSpPr>
      </xdr:nvCxnSpPr>
      <xdr:spPr>
        <a:xfrm>
          <a:off x="7866496" y="16880511"/>
          <a:ext cx="0" cy="2442806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112891</xdr:colOff>
      <xdr:row>279</xdr:row>
      <xdr:rowOff>42333</xdr:rowOff>
    </xdr:from>
    <xdr:to>
      <xdr:col>21</xdr:col>
      <xdr:colOff>239891</xdr:colOff>
      <xdr:row>279</xdr:row>
      <xdr:rowOff>282222</xdr:rowOff>
    </xdr:to>
    <xdr:sp macro="" textlink="">
      <xdr:nvSpPr>
        <xdr:cNvPr id="365" name="Rectangle 364">
          <a:extLst>
            <a:ext uri="{FF2B5EF4-FFF2-40B4-BE49-F238E27FC236}">
              <a16:creationId xmlns:a16="http://schemas.microsoft.com/office/drawing/2014/main" id="{87B3510D-C214-DB46-A25C-764E9CBEF3C6}"/>
            </a:ext>
          </a:extLst>
        </xdr:cNvPr>
        <xdr:cNvSpPr/>
      </xdr:nvSpPr>
      <xdr:spPr>
        <a:xfrm>
          <a:off x="11073165" y="17578771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112891</xdr:colOff>
      <xdr:row>266</xdr:row>
      <xdr:rowOff>42333</xdr:rowOff>
    </xdr:from>
    <xdr:to>
      <xdr:col>21</xdr:col>
      <xdr:colOff>239891</xdr:colOff>
      <xdr:row>266</xdr:row>
      <xdr:rowOff>282222</xdr:rowOff>
    </xdr:to>
    <xdr:sp macro="" textlink="">
      <xdr:nvSpPr>
        <xdr:cNvPr id="366" name="Rectangle 365">
          <a:extLst>
            <a:ext uri="{FF2B5EF4-FFF2-40B4-BE49-F238E27FC236}">
              <a16:creationId xmlns:a16="http://schemas.microsoft.com/office/drawing/2014/main" id="{6AFA0163-93EE-7E46-9D6C-57D44E684092}"/>
            </a:ext>
          </a:extLst>
        </xdr:cNvPr>
        <xdr:cNvSpPr/>
      </xdr:nvSpPr>
      <xdr:spPr>
        <a:xfrm>
          <a:off x="11073165" y="13507812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21</xdr:col>
      <xdr:colOff>112891</xdr:colOff>
      <xdr:row>288</xdr:row>
      <xdr:rowOff>42333</xdr:rowOff>
    </xdr:from>
    <xdr:to>
      <xdr:col>21</xdr:col>
      <xdr:colOff>239891</xdr:colOff>
      <xdr:row>288</xdr:row>
      <xdr:rowOff>282222</xdr:rowOff>
    </xdr:to>
    <xdr:sp macro="" textlink="">
      <xdr:nvSpPr>
        <xdr:cNvPr id="367" name="Rectangle 366">
          <a:extLst>
            <a:ext uri="{FF2B5EF4-FFF2-40B4-BE49-F238E27FC236}">
              <a16:creationId xmlns:a16="http://schemas.microsoft.com/office/drawing/2014/main" id="{4F9D80EE-25DE-3545-AB84-84AC8F31DB49}"/>
            </a:ext>
          </a:extLst>
        </xdr:cNvPr>
        <xdr:cNvSpPr/>
      </xdr:nvSpPr>
      <xdr:spPr>
        <a:xfrm>
          <a:off x="11073165" y="20397128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198871</xdr:colOff>
      <xdr:row>266</xdr:row>
      <xdr:rowOff>291136</xdr:rowOff>
    </xdr:from>
    <xdr:to>
      <xdr:col>24</xdr:col>
      <xdr:colOff>198871</xdr:colOff>
      <xdr:row>279</xdr:row>
      <xdr:rowOff>19317</xdr:rowOff>
    </xdr:to>
    <xdr:cxnSp macro="">
      <xdr:nvCxnSpPr>
        <xdr:cNvPr id="368" name="Straight Connector 367">
          <a:extLst>
            <a:ext uri="{FF2B5EF4-FFF2-40B4-BE49-F238E27FC236}">
              <a16:creationId xmlns:a16="http://schemas.microsoft.com/office/drawing/2014/main" id="{953C7D1D-2A03-E64C-9C5D-44DE12A81342}"/>
            </a:ext>
          </a:extLst>
        </xdr:cNvPr>
        <xdr:cNvCxnSpPr>
          <a:cxnSpLocks/>
        </xdr:cNvCxnSpPr>
      </xdr:nvCxnSpPr>
      <xdr:spPr>
        <a:xfrm>
          <a:off x="11159145" y="13756615"/>
          <a:ext cx="0" cy="379914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198871</xdr:colOff>
      <xdr:row>279</xdr:row>
      <xdr:rowOff>291136</xdr:rowOff>
    </xdr:from>
    <xdr:to>
      <xdr:col>24</xdr:col>
      <xdr:colOff>198871</xdr:colOff>
      <xdr:row>288</xdr:row>
      <xdr:rowOff>19317</xdr:rowOff>
    </xdr:to>
    <xdr:cxnSp macro="">
      <xdr:nvCxnSpPr>
        <xdr:cNvPr id="369" name="Straight Connector 368">
          <a:extLst>
            <a:ext uri="{FF2B5EF4-FFF2-40B4-BE49-F238E27FC236}">
              <a16:creationId xmlns:a16="http://schemas.microsoft.com/office/drawing/2014/main" id="{AAF2EEFC-0D88-B043-BBAE-0E4BBEA4EF82}"/>
            </a:ext>
          </a:extLst>
        </xdr:cNvPr>
        <xdr:cNvCxnSpPr>
          <a:cxnSpLocks/>
        </xdr:cNvCxnSpPr>
      </xdr:nvCxnSpPr>
      <xdr:spPr>
        <a:xfrm>
          <a:off x="11159145" y="17827574"/>
          <a:ext cx="0" cy="2546538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112891</xdr:colOff>
      <xdr:row>279</xdr:row>
      <xdr:rowOff>42333</xdr:rowOff>
    </xdr:from>
    <xdr:to>
      <xdr:col>24</xdr:col>
      <xdr:colOff>239891</xdr:colOff>
      <xdr:row>279</xdr:row>
      <xdr:rowOff>282222</xdr:rowOff>
    </xdr:to>
    <xdr:sp macro="" textlink="">
      <xdr:nvSpPr>
        <xdr:cNvPr id="370" name="Rectangle 369">
          <a:extLst>
            <a:ext uri="{FF2B5EF4-FFF2-40B4-BE49-F238E27FC236}">
              <a16:creationId xmlns:a16="http://schemas.microsoft.com/office/drawing/2014/main" id="{272F565D-EC96-2840-870F-3F848F77CFFE}"/>
            </a:ext>
          </a:extLst>
        </xdr:cNvPr>
        <xdr:cNvSpPr/>
      </xdr:nvSpPr>
      <xdr:spPr>
        <a:xfrm>
          <a:off x="11073165" y="17578771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112891</xdr:colOff>
      <xdr:row>266</xdr:row>
      <xdr:rowOff>42333</xdr:rowOff>
    </xdr:from>
    <xdr:to>
      <xdr:col>24</xdr:col>
      <xdr:colOff>239891</xdr:colOff>
      <xdr:row>266</xdr:row>
      <xdr:rowOff>282222</xdr:rowOff>
    </xdr:to>
    <xdr:sp macro="" textlink="">
      <xdr:nvSpPr>
        <xdr:cNvPr id="371" name="Rectangle 370">
          <a:extLst>
            <a:ext uri="{FF2B5EF4-FFF2-40B4-BE49-F238E27FC236}">
              <a16:creationId xmlns:a16="http://schemas.microsoft.com/office/drawing/2014/main" id="{6339D62C-1A3F-674D-8A00-17870FDD95CB}"/>
            </a:ext>
          </a:extLst>
        </xdr:cNvPr>
        <xdr:cNvSpPr/>
      </xdr:nvSpPr>
      <xdr:spPr>
        <a:xfrm>
          <a:off x="11073165" y="13507812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24</xdr:col>
      <xdr:colOff>112891</xdr:colOff>
      <xdr:row>288</xdr:row>
      <xdr:rowOff>42333</xdr:rowOff>
    </xdr:from>
    <xdr:to>
      <xdr:col>24</xdr:col>
      <xdr:colOff>239891</xdr:colOff>
      <xdr:row>288</xdr:row>
      <xdr:rowOff>282222</xdr:rowOff>
    </xdr:to>
    <xdr:sp macro="" textlink="">
      <xdr:nvSpPr>
        <xdr:cNvPr id="372" name="Rectangle 371">
          <a:extLst>
            <a:ext uri="{FF2B5EF4-FFF2-40B4-BE49-F238E27FC236}">
              <a16:creationId xmlns:a16="http://schemas.microsoft.com/office/drawing/2014/main" id="{DD46F9CF-EE49-9B45-B78F-FE690A557C34}"/>
            </a:ext>
          </a:extLst>
        </xdr:cNvPr>
        <xdr:cNvSpPr/>
      </xdr:nvSpPr>
      <xdr:spPr>
        <a:xfrm>
          <a:off x="11073165" y="20397128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176391</xdr:colOff>
      <xdr:row>266</xdr:row>
      <xdr:rowOff>291136</xdr:rowOff>
    </xdr:from>
    <xdr:to>
      <xdr:col>37</xdr:col>
      <xdr:colOff>198871</xdr:colOff>
      <xdr:row>281</xdr:row>
      <xdr:rowOff>42333</xdr:rowOff>
    </xdr:to>
    <xdr:cxnSp macro="">
      <xdr:nvCxnSpPr>
        <xdr:cNvPr id="373" name="Straight Connector 372">
          <a:extLst>
            <a:ext uri="{FF2B5EF4-FFF2-40B4-BE49-F238E27FC236}">
              <a16:creationId xmlns:a16="http://schemas.microsoft.com/office/drawing/2014/main" id="{E5D1A8BA-2F2B-BE4E-896F-449AD29848DE}"/>
            </a:ext>
          </a:extLst>
        </xdr:cNvPr>
        <xdr:cNvCxnSpPr>
          <a:cxnSpLocks/>
          <a:endCxn id="375" idx="0"/>
        </xdr:cNvCxnSpPr>
      </xdr:nvCxnSpPr>
      <xdr:spPr>
        <a:xfrm flipH="1">
          <a:off x="13694062" y="13443465"/>
          <a:ext cx="22480" cy="4448457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198871</xdr:colOff>
      <xdr:row>281</xdr:row>
      <xdr:rowOff>291136</xdr:rowOff>
    </xdr:from>
    <xdr:to>
      <xdr:col>37</xdr:col>
      <xdr:colOff>198871</xdr:colOff>
      <xdr:row>290</xdr:row>
      <xdr:rowOff>19317</xdr:rowOff>
    </xdr:to>
    <xdr:cxnSp macro="">
      <xdr:nvCxnSpPr>
        <xdr:cNvPr id="374" name="Straight Connector 373">
          <a:extLst>
            <a:ext uri="{FF2B5EF4-FFF2-40B4-BE49-F238E27FC236}">
              <a16:creationId xmlns:a16="http://schemas.microsoft.com/office/drawing/2014/main" id="{05500F2E-7BF8-A541-B80F-EA747FC2D7C1}"/>
            </a:ext>
          </a:extLst>
        </xdr:cNvPr>
        <xdr:cNvCxnSpPr>
          <a:cxnSpLocks/>
        </xdr:cNvCxnSpPr>
      </xdr:nvCxnSpPr>
      <xdr:spPr>
        <a:xfrm>
          <a:off x="5679008" y="17514424"/>
          <a:ext cx="0" cy="2546537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112891</xdr:colOff>
      <xdr:row>281</xdr:row>
      <xdr:rowOff>42333</xdr:rowOff>
    </xdr:from>
    <xdr:to>
      <xdr:col>37</xdr:col>
      <xdr:colOff>239891</xdr:colOff>
      <xdr:row>281</xdr:row>
      <xdr:rowOff>282222</xdr:rowOff>
    </xdr:to>
    <xdr:sp macro="" textlink="">
      <xdr:nvSpPr>
        <xdr:cNvPr id="375" name="Rectangle 374">
          <a:extLst>
            <a:ext uri="{FF2B5EF4-FFF2-40B4-BE49-F238E27FC236}">
              <a16:creationId xmlns:a16="http://schemas.microsoft.com/office/drawing/2014/main" id="{0541B90A-C347-064F-9587-FE64039DC84D}"/>
            </a:ext>
          </a:extLst>
        </xdr:cNvPr>
        <xdr:cNvSpPr/>
      </xdr:nvSpPr>
      <xdr:spPr>
        <a:xfrm>
          <a:off x="5593028" y="17265621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112891</xdr:colOff>
      <xdr:row>266</xdr:row>
      <xdr:rowOff>42333</xdr:rowOff>
    </xdr:from>
    <xdr:to>
      <xdr:col>37</xdr:col>
      <xdr:colOff>239891</xdr:colOff>
      <xdr:row>266</xdr:row>
      <xdr:rowOff>282222</xdr:rowOff>
    </xdr:to>
    <xdr:sp macro="" textlink="">
      <xdr:nvSpPr>
        <xdr:cNvPr id="376" name="Rectangle 375">
          <a:extLst>
            <a:ext uri="{FF2B5EF4-FFF2-40B4-BE49-F238E27FC236}">
              <a16:creationId xmlns:a16="http://schemas.microsoft.com/office/drawing/2014/main" id="{997C754D-8AF8-B64A-A9C7-0A5489E1818B}"/>
            </a:ext>
          </a:extLst>
        </xdr:cNvPr>
        <xdr:cNvSpPr/>
      </xdr:nvSpPr>
      <xdr:spPr>
        <a:xfrm>
          <a:off x="5593028" y="13194662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37</xdr:col>
      <xdr:colOff>112891</xdr:colOff>
      <xdr:row>290</xdr:row>
      <xdr:rowOff>42333</xdr:rowOff>
    </xdr:from>
    <xdr:to>
      <xdr:col>37</xdr:col>
      <xdr:colOff>239891</xdr:colOff>
      <xdr:row>290</xdr:row>
      <xdr:rowOff>282222</xdr:rowOff>
    </xdr:to>
    <xdr:sp macro="" textlink="">
      <xdr:nvSpPr>
        <xdr:cNvPr id="377" name="Rectangle 376">
          <a:extLst>
            <a:ext uri="{FF2B5EF4-FFF2-40B4-BE49-F238E27FC236}">
              <a16:creationId xmlns:a16="http://schemas.microsoft.com/office/drawing/2014/main" id="{F3998FB2-615F-BA4C-8632-DE507CFBC95D}"/>
            </a:ext>
          </a:extLst>
        </xdr:cNvPr>
        <xdr:cNvSpPr/>
      </xdr:nvSpPr>
      <xdr:spPr>
        <a:xfrm>
          <a:off x="5593028" y="20083977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176391</xdr:colOff>
      <xdr:row>266</xdr:row>
      <xdr:rowOff>291136</xdr:rowOff>
    </xdr:from>
    <xdr:to>
      <xdr:col>40</xdr:col>
      <xdr:colOff>198871</xdr:colOff>
      <xdr:row>281</xdr:row>
      <xdr:rowOff>42333</xdr:rowOff>
    </xdr:to>
    <xdr:cxnSp macro="">
      <xdr:nvCxnSpPr>
        <xdr:cNvPr id="378" name="Straight Connector 377">
          <a:extLst>
            <a:ext uri="{FF2B5EF4-FFF2-40B4-BE49-F238E27FC236}">
              <a16:creationId xmlns:a16="http://schemas.microsoft.com/office/drawing/2014/main" id="{D22B483E-2133-E543-9752-3FAF9A6F30A6}"/>
            </a:ext>
          </a:extLst>
        </xdr:cNvPr>
        <xdr:cNvCxnSpPr>
          <a:cxnSpLocks/>
          <a:endCxn id="380" idx="0"/>
        </xdr:cNvCxnSpPr>
      </xdr:nvCxnSpPr>
      <xdr:spPr>
        <a:xfrm flipH="1">
          <a:off x="14790090" y="13443465"/>
          <a:ext cx="22480" cy="4448457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198871</xdr:colOff>
      <xdr:row>281</xdr:row>
      <xdr:rowOff>291136</xdr:rowOff>
    </xdr:from>
    <xdr:to>
      <xdr:col>40</xdr:col>
      <xdr:colOff>198871</xdr:colOff>
      <xdr:row>290</xdr:row>
      <xdr:rowOff>19317</xdr:rowOff>
    </xdr:to>
    <xdr:cxnSp macro="">
      <xdr:nvCxnSpPr>
        <xdr:cNvPr id="379" name="Straight Connector 378">
          <a:extLst>
            <a:ext uri="{FF2B5EF4-FFF2-40B4-BE49-F238E27FC236}">
              <a16:creationId xmlns:a16="http://schemas.microsoft.com/office/drawing/2014/main" id="{98D19FA4-DE48-6F49-AD0C-9952D21C261A}"/>
            </a:ext>
          </a:extLst>
        </xdr:cNvPr>
        <xdr:cNvCxnSpPr>
          <a:cxnSpLocks/>
        </xdr:cNvCxnSpPr>
      </xdr:nvCxnSpPr>
      <xdr:spPr>
        <a:xfrm>
          <a:off x="6775035" y="17514424"/>
          <a:ext cx="0" cy="2546537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112891</xdr:colOff>
      <xdr:row>281</xdr:row>
      <xdr:rowOff>42333</xdr:rowOff>
    </xdr:from>
    <xdr:to>
      <xdr:col>40</xdr:col>
      <xdr:colOff>239891</xdr:colOff>
      <xdr:row>281</xdr:row>
      <xdr:rowOff>282222</xdr:rowOff>
    </xdr:to>
    <xdr:sp macro="" textlink="">
      <xdr:nvSpPr>
        <xdr:cNvPr id="380" name="Rectangle 379">
          <a:extLst>
            <a:ext uri="{FF2B5EF4-FFF2-40B4-BE49-F238E27FC236}">
              <a16:creationId xmlns:a16="http://schemas.microsoft.com/office/drawing/2014/main" id="{ADAD2157-1AD3-4A48-8AC2-89D2D3FE8C79}"/>
            </a:ext>
          </a:extLst>
        </xdr:cNvPr>
        <xdr:cNvSpPr/>
      </xdr:nvSpPr>
      <xdr:spPr>
        <a:xfrm>
          <a:off x="6689055" y="17265621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112891</xdr:colOff>
      <xdr:row>266</xdr:row>
      <xdr:rowOff>42333</xdr:rowOff>
    </xdr:from>
    <xdr:to>
      <xdr:col>40</xdr:col>
      <xdr:colOff>239891</xdr:colOff>
      <xdr:row>266</xdr:row>
      <xdr:rowOff>282222</xdr:rowOff>
    </xdr:to>
    <xdr:sp macro="" textlink="">
      <xdr:nvSpPr>
        <xdr:cNvPr id="381" name="Rectangle 380">
          <a:extLst>
            <a:ext uri="{FF2B5EF4-FFF2-40B4-BE49-F238E27FC236}">
              <a16:creationId xmlns:a16="http://schemas.microsoft.com/office/drawing/2014/main" id="{0F8C6078-2E16-1844-925A-524D7C86A6E0}"/>
            </a:ext>
          </a:extLst>
        </xdr:cNvPr>
        <xdr:cNvSpPr/>
      </xdr:nvSpPr>
      <xdr:spPr>
        <a:xfrm>
          <a:off x="6689055" y="13194662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40</xdr:col>
      <xdr:colOff>112891</xdr:colOff>
      <xdr:row>290</xdr:row>
      <xdr:rowOff>42333</xdr:rowOff>
    </xdr:from>
    <xdr:to>
      <xdr:col>40</xdr:col>
      <xdr:colOff>239891</xdr:colOff>
      <xdr:row>290</xdr:row>
      <xdr:rowOff>282222</xdr:rowOff>
    </xdr:to>
    <xdr:sp macro="" textlink="">
      <xdr:nvSpPr>
        <xdr:cNvPr id="382" name="Rectangle 381">
          <a:extLst>
            <a:ext uri="{FF2B5EF4-FFF2-40B4-BE49-F238E27FC236}">
              <a16:creationId xmlns:a16="http://schemas.microsoft.com/office/drawing/2014/main" id="{1E3565CB-A03B-9D4A-991F-D268A22E27C7}"/>
            </a:ext>
          </a:extLst>
        </xdr:cNvPr>
        <xdr:cNvSpPr/>
      </xdr:nvSpPr>
      <xdr:spPr>
        <a:xfrm>
          <a:off x="6689055" y="20083977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176391</xdr:colOff>
      <xdr:row>266</xdr:row>
      <xdr:rowOff>291136</xdr:rowOff>
    </xdr:from>
    <xdr:to>
      <xdr:col>43</xdr:col>
      <xdr:colOff>198871</xdr:colOff>
      <xdr:row>281</xdr:row>
      <xdr:rowOff>42333</xdr:rowOff>
    </xdr:to>
    <xdr:cxnSp macro="">
      <xdr:nvCxnSpPr>
        <xdr:cNvPr id="383" name="Straight Connector 382">
          <a:extLst>
            <a:ext uri="{FF2B5EF4-FFF2-40B4-BE49-F238E27FC236}">
              <a16:creationId xmlns:a16="http://schemas.microsoft.com/office/drawing/2014/main" id="{4B2C1F46-A3B7-724E-9CA2-3C7F33E4D92C}"/>
            </a:ext>
          </a:extLst>
        </xdr:cNvPr>
        <xdr:cNvCxnSpPr>
          <a:cxnSpLocks/>
          <a:endCxn id="385" idx="0"/>
        </xdr:cNvCxnSpPr>
      </xdr:nvCxnSpPr>
      <xdr:spPr>
        <a:xfrm flipH="1">
          <a:off x="15886117" y="13443465"/>
          <a:ext cx="22480" cy="4448457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198871</xdr:colOff>
      <xdr:row>281</xdr:row>
      <xdr:rowOff>291136</xdr:rowOff>
    </xdr:from>
    <xdr:to>
      <xdr:col>43</xdr:col>
      <xdr:colOff>198871</xdr:colOff>
      <xdr:row>290</xdr:row>
      <xdr:rowOff>19317</xdr:rowOff>
    </xdr:to>
    <xdr:cxnSp macro="">
      <xdr:nvCxnSpPr>
        <xdr:cNvPr id="384" name="Straight Connector 383">
          <a:extLst>
            <a:ext uri="{FF2B5EF4-FFF2-40B4-BE49-F238E27FC236}">
              <a16:creationId xmlns:a16="http://schemas.microsoft.com/office/drawing/2014/main" id="{DF48AC4D-9581-8248-8822-E393F5A42843}"/>
            </a:ext>
          </a:extLst>
        </xdr:cNvPr>
        <xdr:cNvCxnSpPr>
          <a:cxnSpLocks/>
        </xdr:cNvCxnSpPr>
      </xdr:nvCxnSpPr>
      <xdr:spPr>
        <a:xfrm>
          <a:off x="7871063" y="17514424"/>
          <a:ext cx="0" cy="2546537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112891</xdr:colOff>
      <xdr:row>281</xdr:row>
      <xdr:rowOff>42333</xdr:rowOff>
    </xdr:from>
    <xdr:to>
      <xdr:col>43</xdr:col>
      <xdr:colOff>239891</xdr:colOff>
      <xdr:row>281</xdr:row>
      <xdr:rowOff>282222</xdr:rowOff>
    </xdr:to>
    <xdr:sp macro="" textlink="">
      <xdr:nvSpPr>
        <xdr:cNvPr id="385" name="Rectangle 384">
          <a:extLst>
            <a:ext uri="{FF2B5EF4-FFF2-40B4-BE49-F238E27FC236}">
              <a16:creationId xmlns:a16="http://schemas.microsoft.com/office/drawing/2014/main" id="{6D70B4CB-CED3-1141-B390-D789FCA002E5}"/>
            </a:ext>
          </a:extLst>
        </xdr:cNvPr>
        <xdr:cNvSpPr/>
      </xdr:nvSpPr>
      <xdr:spPr>
        <a:xfrm>
          <a:off x="7785083" y="17265621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112891</xdr:colOff>
      <xdr:row>266</xdr:row>
      <xdr:rowOff>42333</xdr:rowOff>
    </xdr:from>
    <xdr:to>
      <xdr:col>43</xdr:col>
      <xdr:colOff>239891</xdr:colOff>
      <xdr:row>266</xdr:row>
      <xdr:rowOff>282222</xdr:rowOff>
    </xdr:to>
    <xdr:sp macro="" textlink="">
      <xdr:nvSpPr>
        <xdr:cNvPr id="386" name="Rectangle 385">
          <a:extLst>
            <a:ext uri="{FF2B5EF4-FFF2-40B4-BE49-F238E27FC236}">
              <a16:creationId xmlns:a16="http://schemas.microsoft.com/office/drawing/2014/main" id="{CA71ADCB-015F-464D-82EF-7313C94141C8}"/>
            </a:ext>
          </a:extLst>
        </xdr:cNvPr>
        <xdr:cNvSpPr/>
      </xdr:nvSpPr>
      <xdr:spPr>
        <a:xfrm>
          <a:off x="7785083" y="13194662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43</xdr:col>
      <xdr:colOff>112891</xdr:colOff>
      <xdr:row>290</xdr:row>
      <xdr:rowOff>42333</xdr:rowOff>
    </xdr:from>
    <xdr:to>
      <xdr:col>43</xdr:col>
      <xdr:colOff>239891</xdr:colOff>
      <xdr:row>290</xdr:row>
      <xdr:rowOff>282222</xdr:rowOff>
    </xdr:to>
    <xdr:sp macro="" textlink="">
      <xdr:nvSpPr>
        <xdr:cNvPr id="387" name="Rectangle 386">
          <a:extLst>
            <a:ext uri="{FF2B5EF4-FFF2-40B4-BE49-F238E27FC236}">
              <a16:creationId xmlns:a16="http://schemas.microsoft.com/office/drawing/2014/main" id="{011ADB0B-C6FB-7C45-B615-63D4F0F4F09A}"/>
            </a:ext>
          </a:extLst>
        </xdr:cNvPr>
        <xdr:cNvSpPr/>
      </xdr:nvSpPr>
      <xdr:spPr>
        <a:xfrm>
          <a:off x="7785083" y="20083977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176391</xdr:colOff>
      <xdr:row>266</xdr:row>
      <xdr:rowOff>291136</xdr:rowOff>
    </xdr:from>
    <xdr:to>
      <xdr:col>46</xdr:col>
      <xdr:colOff>198871</xdr:colOff>
      <xdr:row>281</xdr:row>
      <xdr:rowOff>42333</xdr:rowOff>
    </xdr:to>
    <xdr:cxnSp macro="">
      <xdr:nvCxnSpPr>
        <xdr:cNvPr id="388" name="Straight Connector 387">
          <a:extLst>
            <a:ext uri="{FF2B5EF4-FFF2-40B4-BE49-F238E27FC236}">
              <a16:creationId xmlns:a16="http://schemas.microsoft.com/office/drawing/2014/main" id="{88D0EEC2-2E18-804A-8DFE-7A6173E85A12}"/>
            </a:ext>
          </a:extLst>
        </xdr:cNvPr>
        <xdr:cNvCxnSpPr>
          <a:cxnSpLocks/>
          <a:endCxn id="390" idx="0"/>
        </xdr:cNvCxnSpPr>
      </xdr:nvCxnSpPr>
      <xdr:spPr>
        <a:xfrm flipH="1">
          <a:off x="16982144" y="13443465"/>
          <a:ext cx="22480" cy="4448457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198871</xdr:colOff>
      <xdr:row>281</xdr:row>
      <xdr:rowOff>291136</xdr:rowOff>
    </xdr:from>
    <xdr:to>
      <xdr:col>46</xdr:col>
      <xdr:colOff>198871</xdr:colOff>
      <xdr:row>290</xdr:row>
      <xdr:rowOff>19317</xdr:rowOff>
    </xdr:to>
    <xdr:cxnSp macro="">
      <xdr:nvCxnSpPr>
        <xdr:cNvPr id="389" name="Straight Connector 388">
          <a:extLst>
            <a:ext uri="{FF2B5EF4-FFF2-40B4-BE49-F238E27FC236}">
              <a16:creationId xmlns:a16="http://schemas.microsoft.com/office/drawing/2014/main" id="{6313196B-1A21-B04E-BF98-C48662FAA357}"/>
            </a:ext>
          </a:extLst>
        </xdr:cNvPr>
        <xdr:cNvCxnSpPr>
          <a:cxnSpLocks/>
        </xdr:cNvCxnSpPr>
      </xdr:nvCxnSpPr>
      <xdr:spPr>
        <a:xfrm>
          <a:off x="8967090" y="17514424"/>
          <a:ext cx="0" cy="2546537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112891</xdr:colOff>
      <xdr:row>281</xdr:row>
      <xdr:rowOff>42333</xdr:rowOff>
    </xdr:from>
    <xdr:to>
      <xdr:col>46</xdr:col>
      <xdr:colOff>239891</xdr:colOff>
      <xdr:row>281</xdr:row>
      <xdr:rowOff>282222</xdr:rowOff>
    </xdr:to>
    <xdr:sp macro="" textlink="">
      <xdr:nvSpPr>
        <xdr:cNvPr id="390" name="Rectangle 389">
          <a:extLst>
            <a:ext uri="{FF2B5EF4-FFF2-40B4-BE49-F238E27FC236}">
              <a16:creationId xmlns:a16="http://schemas.microsoft.com/office/drawing/2014/main" id="{C74D216E-2B22-3D43-B9CA-5BCCCE6567F5}"/>
            </a:ext>
          </a:extLst>
        </xdr:cNvPr>
        <xdr:cNvSpPr/>
      </xdr:nvSpPr>
      <xdr:spPr>
        <a:xfrm>
          <a:off x="8881110" y="17265621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112891</xdr:colOff>
      <xdr:row>266</xdr:row>
      <xdr:rowOff>42333</xdr:rowOff>
    </xdr:from>
    <xdr:to>
      <xdr:col>46</xdr:col>
      <xdr:colOff>239891</xdr:colOff>
      <xdr:row>266</xdr:row>
      <xdr:rowOff>282222</xdr:rowOff>
    </xdr:to>
    <xdr:sp macro="" textlink="">
      <xdr:nvSpPr>
        <xdr:cNvPr id="391" name="Rectangle 390">
          <a:extLst>
            <a:ext uri="{FF2B5EF4-FFF2-40B4-BE49-F238E27FC236}">
              <a16:creationId xmlns:a16="http://schemas.microsoft.com/office/drawing/2014/main" id="{87638E9C-C489-4644-9663-2A936CFD4A5F}"/>
            </a:ext>
          </a:extLst>
        </xdr:cNvPr>
        <xdr:cNvSpPr/>
      </xdr:nvSpPr>
      <xdr:spPr>
        <a:xfrm>
          <a:off x="8881110" y="13194662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46</xdr:col>
      <xdr:colOff>112891</xdr:colOff>
      <xdr:row>290</xdr:row>
      <xdr:rowOff>42333</xdr:rowOff>
    </xdr:from>
    <xdr:to>
      <xdr:col>46</xdr:col>
      <xdr:colOff>239891</xdr:colOff>
      <xdr:row>290</xdr:row>
      <xdr:rowOff>282222</xdr:rowOff>
    </xdr:to>
    <xdr:sp macro="" textlink="">
      <xdr:nvSpPr>
        <xdr:cNvPr id="392" name="Rectangle 391">
          <a:extLst>
            <a:ext uri="{FF2B5EF4-FFF2-40B4-BE49-F238E27FC236}">
              <a16:creationId xmlns:a16="http://schemas.microsoft.com/office/drawing/2014/main" id="{B246863A-EB7E-684E-8F8C-444F4D9F8E6A}"/>
            </a:ext>
          </a:extLst>
        </xdr:cNvPr>
        <xdr:cNvSpPr/>
      </xdr:nvSpPr>
      <xdr:spPr>
        <a:xfrm>
          <a:off x="8881110" y="20083977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112891</xdr:colOff>
      <xdr:row>281</xdr:row>
      <xdr:rowOff>42333</xdr:rowOff>
    </xdr:from>
    <xdr:to>
      <xdr:col>34</xdr:col>
      <xdr:colOff>239891</xdr:colOff>
      <xdr:row>281</xdr:row>
      <xdr:rowOff>282222</xdr:rowOff>
    </xdr:to>
    <xdr:sp macro="" textlink="">
      <xdr:nvSpPr>
        <xdr:cNvPr id="398" name="Rectangle 397">
          <a:extLst>
            <a:ext uri="{FF2B5EF4-FFF2-40B4-BE49-F238E27FC236}">
              <a16:creationId xmlns:a16="http://schemas.microsoft.com/office/drawing/2014/main" id="{F2731A3F-5C18-5448-B5B9-54641CDA3386}"/>
            </a:ext>
          </a:extLst>
        </xdr:cNvPr>
        <xdr:cNvSpPr/>
      </xdr:nvSpPr>
      <xdr:spPr>
        <a:xfrm>
          <a:off x="13630562" y="17891922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239891</xdr:colOff>
      <xdr:row>281</xdr:row>
      <xdr:rowOff>162278</xdr:rowOff>
    </xdr:from>
    <xdr:to>
      <xdr:col>37</xdr:col>
      <xdr:colOff>112891</xdr:colOff>
      <xdr:row>281</xdr:row>
      <xdr:rowOff>162278</xdr:rowOff>
    </xdr:to>
    <xdr:cxnSp macro="">
      <xdr:nvCxnSpPr>
        <xdr:cNvPr id="401" name="Straight Connector 400">
          <a:extLst>
            <a:ext uri="{FF2B5EF4-FFF2-40B4-BE49-F238E27FC236}">
              <a16:creationId xmlns:a16="http://schemas.microsoft.com/office/drawing/2014/main" id="{372035F1-0C75-F946-A139-1BF1F845C516}"/>
            </a:ext>
          </a:extLst>
        </xdr:cNvPr>
        <xdr:cNvCxnSpPr>
          <a:stCxn id="398" idx="3"/>
          <a:endCxn id="375" idx="1"/>
        </xdr:cNvCxnSpPr>
      </xdr:nvCxnSpPr>
      <xdr:spPr>
        <a:xfrm>
          <a:off x="12701233" y="17652479"/>
          <a:ext cx="972530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239891</xdr:colOff>
      <xdr:row>281</xdr:row>
      <xdr:rowOff>162278</xdr:rowOff>
    </xdr:from>
    <xdr:to>
      <xdr:col>40</xdr:col>
      <xdr:colOff>112891</xdr:colOff>
      <xdr:row>281</xdr:row>
      <xdr:rowOff>162278</xdr:rowOff>
    </xdr:to>
    <xdr:cxnSp macro="">
      <xdr:nvCxnSpPr>
        <xdr:cNvPr id="404" name="Straight Connector 403">
          <a:extLst>
            <a:ext uri="{FF2B5EF4-FFF2-40B4-BE49-F238E27FC236}">
              <a16:creationId xmlns:a16="http://schemas.microsoft.com/office/drawing/2014/main" id="{5BE891DB-09A4-AB4D-A0E0-95CD222F154E}"/>
            </a:ext>
          </a:extLst>
        </xdr:cNvPr>
        <xdr:cNvCxnSpPr>
          <a:stCxn id="375" idx="3"/>
          <a:endCxn id="380" idx="1"/>
        </xdr:cNvCxnSpPr>
      </xdr:nvCxnSpPr>
      <xdr:spPr>
        <a:xfrm>
          <a:off x="13800763" y="17652479"/>
          <a:ext cx="972531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239891</xdr:colOff>
      <xdr:row>281</xdr:row>
      <xdr:rowOff>162278</xdr:rowOff>
    </xdr:from>
    <xdr:to>
      <xdr:col>43</xdr:col>
      <xdr:colOff>112891</xdr:colOff>
      <xdr:row>281</xdr:row>
      <xdr:rowOff>162278</xdr:rowOff>
    </xdr:to>
    <xdr:cxnSp macro="">
      <xdr:nvCxnSpPr>
        <xdr:cNvPr id="407" name="Straight Connector 406">
          <a:extLst>
            <a:ext uri="{FF2B5EF4-FFF2-40B4-BE49-F238E27FC236}">
              <a16:creationId xmlns:a16="http://schemas.microsoft.com/office/drawing/2014/main" id="{A402BD2C-2081-8F45-BF4A-CD22AF25C05C}"/>
            </a:ext>
          </a:extLst>
        </xdr:cNvPr>
        <xdr:cNvCxnSpPr>
          <a:stCxn id="380" idx="3"/>
          <a:endCxn id="385" idx="1"/>
        </xdr:cNvCxnSpPr>
      </xdr:nvCxnSpPr>
      <xdr:spPr>
        <a:xfrm>
          <a:off x="14900294" y="17652479"/>
          <a:ext cx="972530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239891</xdr:colOff>
      <xdr:row>281</xdr:row>
      <xdr:rowOff>162278</xdr:rowOff>
    </xdr:from>
    <xdr:to>
      <xdr:col>46</xdr:col>
      <xdr:colOff>112891</xdr:colOff>
      <xdr:row>281</xdr:row>
      <xdr:rowOff>162278</xdr:rowOff>
    </xdr:to>
    <xdr:cxnSp macro="">
      <xdr:nvCxnSpPr>
        <xdr:cNvPr id="410" name="Straight Connector 409">
          <a:extLst>
            <a:ext uri="{FF2B5EF4-FFF2-40B4-BE49-F238E27FC236}">
              <a16:creationId xmlns:a16="http://schemas.microsoft.com/office/drawing/2014/main" id="{25C5C6F7-67ED-4A46-9FF2-82F591A660C8}"/>
            </a:ext>
          </a:extLst>
        </xdr:cNvPr>
        <xdr:cNvCxnSpPr>
          <a:stCxn id="385" idx="3"/>
          <a:endCxn id="390" idx="1"/>
        </xdr:cNvCxnSpPr>
      </xdr:nvCxnSpPr>
      <xdr:spPr>
        <a:xfrm>
          <a:off x="15999824" y="17652479"/>
          <a:ext cx="972530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289650</xdr:colOff>
      <xdr:row>264</xdr:row>
      <xdr:rowOff>222807</xdr:rowOff>
    </xdr:from>
    <xdr:to>
      <xdr:col>48</xdr:col>
      <xdr:colOff>56645</xdr:colOff>
      <xdr:row>291</xdr:row>
      <xdr:rowOff>222807</xdr:rowOff>
    </xdr:to>
    <xdr:sp macro="" textlink="">
      <xdr:nvSpPr>
        <xdr:cNvPr id="414" name="Rectangle 413">
          <a:extLst>
            <a:ext uri="{FF2B5EF4-FFF2-40B4-BE49-F238E27FC236}">
              <a16:creationId xmlns:a16="http://schemas.microsoft.com/office/drawing/2014/main" id="{656889D1-1559-0B49-B8F9-B9815691AC1C}"/>
            </a:ext>
          </a:extLst>
        </xdr:cNvPr>
        <xdr:cNvSpPr/>
      </xdr:nvSpPr>
      <xdr:spPr>
        <a:xfrm>
          <a:off x="10137720" y="12700000"/>
          <a:ext cx="8099978" cy="84221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000">
              <a:solidFill>
                <a:schemeClr val="tx1"/>
              </a:solidFill>
            </a:rPr>
            <a:t>RNN</a:t>
          </a:r>
        </a:p>
      </xdr:txBody>
    </xdr:sp>
    <xdr:clientData/>
  </xdr:twoCellAnchor>
  <xdr:twoCellAnchor>
    <xdr:from>
      <xdr:col>16</xdr:col>
      <xdr:colOff>78004</xdr:colOff>
      <xdr:row>211</xdr:row>
      <xdr:rowOff>19317</xdr:rowOff>
    </xdr:from>
    <xdr:to>
      <xdr:col>16</xdr:col>
      <xdr:colOff>319737</xdr:colOff>
      <xdr:row>211</xdr:row>
      <xdr:rowOff>291136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2859EA20-5246-8743-900C-CD3A686101AE}"/>
            </a:ext>
          </a:extLst>
        </xdr:cNvPr>
        <xdr:cNvSpPr/>
      </xdr:nvSpPr>
      <xdr:spPr>
        <a:xfrm>
          <a:off x="5970804" y="66465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78004</xdr:colOff>
      <xdr:row>223</xdr:row>
      <xdr:rowOff>19317</xdr:rowOff>
    </xdr:from>
    <xdr:to>
      <xdr:col>15</xdr:col>
      <xdr:colOff>319737</xdr:colOff>
      <xdr:row>223</xdr:row>
      <xdr:rowOff>291136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D657E78B-1C26-DB4A-A4F1-87613D0E59CC}"/>
            </a:ext>
          </a:extLst>
        </xdr:cNvPr>
        <xdr:cNvSpPr/>
      </xdr:nvSpPr>
      <xdr:spPr>
        <a:xfrm>
          <a:off x="5602504" y="701233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198870</xdr:colOff>
      <xdr:row>211</xdr:row>
      <xdr:rowOff>155228</xdr:rowOff>
    </xdr:from>
    <xdr:to>
      <xdr:col>16</xdr:col>
      <xdr:colOff>78003</xdr:colOff>
      <xdr:row>223</xdr:row>
      <xdr:rowOff>19318</xdr:rowOff>
    </xdr:to>
    <xdr:cxnSp macro="">
      <xdr:nvCxnSpPr>
        <xdr:cNvPr id="33" name="Curved Connector 32">
          <a:extLst>
            <a:ext uri="{FF2B5EF4-FFF2-40B4-BE49-F238E27FC236}">
              <a16:creationId xmlns:a16="http://schemas.microsoft.com/office/drawing/2014/main" id="{365143D8-9F0E-DC49-8300-E164B46C412C}"/>
            </a:ext>
          </a:extLst>
        </xdr:cNvPr>
        <xdr:cNvCxnSpPr>
          <a:stCxn id="32" idx="0"/>
          <a:endCxn id="31" idx="2"/>
        </xdr:cNvCxnSpPr>
      </xdr:nvCxnSpPr>
      <xdr:spPr>
        <a:xfrm rot="5400000" flipH="1" flipV="1">
          <a:off x="4086242" y="682387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78004</xdr:colOff>
      <xdr:row>211</xdr:row>
      <xdr:rowOff>19317</xdr:rowOff>
    </xdr:from>
    <xdr:to>
      <xdr:col>19</xdr:col>
      <xdr:colOff>319737</xdr:colOff>
      <xdr:row>211</xdr:row>
      <xdr:rowOff>291136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DA43445E-97D5-BC41-9E55-2A20708DF955}"/>
            </a:ext>
          </a:extLst>
        </xdr:cNvPr>
        <xdr:cNvSpPr/>
      </xdr:nvSpPr>
      <xdr:spPr>
        <a:xfrm>
          <a:off x="7075704" y="66465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223</xdr:row>
      <xdr:rowOff>19317</xdr:rowOff>
    </xdr:from>
    <xdr:to>
      <xdr:col>18</xdr:col>
      <xdr:colOff>319737</xdr:colOff>
      <xdr:row>223</xdr:row>
      <xdr:rowOff>291136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3A555599-AD80-3343-B40D-5ACA6A074DFE}"/>
            </a:ext>
          </a:extLst>
        </xdr:cNvPr>
        <xdr:cNvSpPr/>
      </xdr:nvSpPr>
      <xdr:spPr>
        <a:xfrm>
          <a:off x="6707404" y="701233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198870</xdr:colOff>
      <xdr:row>211</xdr:row>
      <xdr:rowOff>155228</xdr:rowOff>
    </xdr:from>
    <xdr:to>
      <xdr:col>19</xdr:col>
      <xdr:colOff>78003</xdr:colOff>
      <xdr:row>223</xdr:row>
      <xdr:rowOff>19318</xdr:rowOff>
    </xdr:to>
    <xdr:cxnSp macro="">
      <xdr:nvCxnSpPr>
        <xdr:cNvPr id="36" name="Curved Connector 35">
          <a:extLst>
            <a:ext uri="{FF2B5EF4-FFF2-40B4-BE49-F238E27FC236}">
              <a16:creationId xmlns:a16="http://schemas.microsoft.com/office/drawing/2014/main" id="{E937BC6F-EBFF-964D-9EB6-BA336FA1A9EF}"/>
            </a:ext>
          </a:extLst>
        </xdr:cNvPr>
        <xdr:cNvCxnSpPr>
          <a:stCxn id="35" idx="0"/>
          <a:endCxn id="34" idx="2"/>
        </xdr:cNvCxnSpPr>
      </xdr:nvCxnSpPr>
      <xdr:spPr>
        <a:xfrm rot="5400000" flipH="1" flipV="1">
          <a:off x="5191142" y="682387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78004</xdr:colOff>
      <xdr:row>211</xdr:row>
      <xdr:rowOff>19317</xdr:rowOff>
    </xdr:from>
    <xdr:to>
      <xdr:col>22</xdr:col>
      <xdr:colOff>319737</xdr:colOff>
      <xdr:row>211</xdr:row>
      <xdr:rowOff>291136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9D63823B-BF0E-9143-97A4-6154880C5CE2}"/>
            </a:ext>
          </a:extLst>
        </xdr:cNvPr>
        <xdr:cNvSpPr/>
      </xdr:nvSpPr>
      <xdr:spPr>
        <a:xfrm>
          <a:off x="8180604" y="66465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78004</xdr:colOff>
      <xdr:row>223</xdr:row>
      <xdr:rowOff>19317</xdr:rowOff>
    </xdr:from>
    <xdr:to>
      <xdr:col>21</xdr:col>
      <xdr:colOff>319737</xdr:colOff>
      <xdr:row>223</xdr:row>
      <xdr:rowOff>291136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020B041F-EB7B-C942-9480-5DDABE0A1027}"/>
            </a:ext>
          </a:extLst>
        </xdr:cNvPr>
        <xdr:cNvSpPr/>
      </xdr:nvSpPr>
      <xdr:spPr>
        <a:xfrm>
          <a:off x="7812304" y="701233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198870</xdr:colOff>
      <xdr:row>211</xdr:row>
      <xdr:rowOff>155228</xdr:rowOff>
    </xdr:from>
    <xdr:to>
      <xdr:col>22</xdr:col>
      <xdr:colOff>78003</xdr:colOff>
      <xdr:row>223</xdr:row>
      <xdr:rowOff>19318</xdr:rowOff>
    </xdr:to>
    <xdr:cxnSp macro="">
      <xdr:nvCxnSpPr>
        <xdr:cNvPr id="39" name="Curved Connector 38">
          <a:extLst>
            <a:ext uri="{FF2B5EF4-FFF2-40B4-BE49-F238E27FC236}">
              <a16:creationId xmlns:a16="http://schemas.microsoft.com/office/drawing/2014/main" id="{2C5F4F93-CEA7-7847-BAE7-9EBAAA6464EB}"/>
            </a:ext>
          </a:extLst>
        </xdr:cNvPr>
        <xdr:cNvCxnSpPr>
          <a:stCxn id="38" idx="0"/>
          <a:endCxn id="37" idx="2"/>
        </xdr:cNvCxnSpPr>
      </xdr:nvCxnSpPr>
      <xdr:spPr>
        <a:xfrm rot="5400000" flipH="1" flipV="1">
          <a:off x="6296042" y="682387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78004</xdr:colOff>
      <xdr:row>211</xdr:row>
      <xdr:rowOff>19317</xdr:rowOff>
    </xdr:from>
    <xdr:to>
      <xdr:col>16</xdr:col>
      <xdr:colOff>319737</xdr:colOff>
      <xdr:row>211</xdr:row>
      <xdr:rowOff>291136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3F2D78C1-3E8C-F047-8F41-DF2CDD09CC48}"/>
            </a:ext>
          </a:extLst>
        </xdr:cNvPr>
        <xdr:cNvSpPr/>
      </xdr:nvSpPr>
      <xdr:spPr>
        <a:xfrm>
          <a:off x="5970804" y="66465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78004</xdr:colOff>
      <xdr:row>223</xdr:row>
      <xdr:rowOff>19317</xdr:rowOff>
    </xdr:from>
    <xdr:to>
      <xdr:col>15</xdr:col>
      <xdr:colOff>319737</xdr:colOff>
      <xdr:row>223</xdr:row>
      <xdr:rowOff>291136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855C9B85-F08B-8D45-8558-B34907D5E68D}"/>
            </a:ext>
          </a:extLst>
        </xdr:cNvPr>
        <xdr:cNvSpPr/>
      </xdr:nvSpPr>
      <xdr:spPr>
        <a:xfrm>
          <a:off x="5602504" y="701233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198870</xdr:colOff>
      <xdr:row>211</xdr:row>
      <xdr:rowOff>155228</xdr:rowOff>
    </xdr:from>
    <xdr:to>
      <xdr:col>16</xdr:col>
      <xdr:colOff>78003</xdr:colOff>
      <xdr:row>223</xdr:row>
      <xdr:rowOff>19318</xdr:rowOff>
    </xdr:to>
    <xdr:cxnSp macro="">
      <xdr:nvCxnSpPr>
        <xdr:cNvPr id="42" name="Curved Connector 41">
          <a:extLst>
            <a:ext uri="{FF2B5EF4-FFF2-40B4-BE49-F238E27FC236}">
              <a16:creationId xmlns:a16="http://schemas.microsoft.com/office/drawing/2014/main" id="{64077236-FC7C-B943-8F1E-1C8F7B6DA80E}"/>
            </a:ext>
          </a:extLst>
        </xdr:cNvPr>
        <xdr:cNvCxnSpPr>
          <a:stCxn id="41" idx="0"/>
          <a:endCxn id="40" idx="2"/>
        </xdr:cNvCxnSpPr>
      </xdr:nvCxnSpPr>
      <xdr:spPr>
        <a:xfrm rot="5400000" flipH="1" flipV="1">
          <a:off x="4086242" y="682387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78004</xdr:colOff>
      <xdr:row>211</xdr:row>
      <xdr:rowOff>19317</xdr:rowOff>
    </xdr:from>
    <xdr:to>
      <xdr:col>19</xdr:col>
      <xdr:colOff>319737</xdr:colOff>
      <xdr:row>211</xdr:row>
      <xdr:rowOff>291136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9D13B110-0771-C440-ABBB-2D519F9D1FBF}"/>
            </a:ext>
          </a:extLst>
        </xdr:cNvPr>
        <xdr:cNvSpPr/>
      </xdr:nvSpPr>
      <xdr:spPr>
        <a:xfrm>
          <a:off x="7075704" y="66465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223</xdr:row>
      <xdr:rowOff>19317</xdr:rowOff>
    </xdr:from>
    <xdr:to>
      <xdr:col>18</xdr:col>
      <xdr:colOff>319737</xdr:colOff>
      <xdr:row>223</xdr:row>
      <xdr:rowOff>291136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3B095D4D-16B6-7149-957B-1EA0A0B591D0}"/>
            </a:ext>
          </a:extLst>
        </xdr:cNvPr>
        <xdr:cNvSpPr/>
      </xdr:nvSpPr>
      <xdr:spPr>
        <a:xfrm>
          <a:off x="6707404" y="701233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198870</xdr:colOff>
      <xdr:row>211</xdr:row>
      <xdr:rowOff>155228</xdr:rowOff>
    </xdr:from>
    <xdr:to>
      <xdr:col>19</xdr:col>
      <xdr:colOff>78003</xdr:colOff>
      <xdr:row>223</xdr:row>
      <xdr:rowOff>19318</xdr:rowOff>
    </xdr:to>
    <xdr:cxnSp macro="">
      <xdr:nvCxnSpPr>
        <xdr:cNvPr id="45" name="Curved Connector 44">
          <a:extLst>
            <a:ext uri="{FF2B5EF4-FFF2-40B4-BE49-F238E27FC236}">
              <a16:creationId xmlns:a16="http://schemas.microsoft.com/office/drawing/2014/main" id="{FE9351BB-A258-244C-96C5-BF5034D41EB9}"/>
            </a:ext>
          </a:extLst>
        </xdr:cNvPr>
        <xdr:cNvCxnSpPr>
          <a:stCxn id="44" idx="0"/>
          <a:endCxn id="43" idx="2"/>
        </xdr:cNvCxnSpPr>
      </xdr:nvCxnSpPr>
      <xdr:spPr>
        <a:xfrm rot="5400000" flipH="1" flipV="1">
          <a:off x="5191142" y="682387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78004</xdr:colOff>
      <xdr:row>211</xdr:row>
      <xdr:rowOff>19317</xdr:rowOff>
    </xdr:from>
    <xdr:to>
      <xdr:col>22</xdr:col>
      <xdr:colOff>319737</xdr:colOff>
      <xdr:row>211</xdr:row>
      <xdr:rowOff>291136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B028B5C8-B91B-A444-88D3-6A7853221D3F}"/>
            </a:ext>
          </a:extLst>
        </xdr:cNvPr>
        <xdr:cNvSpPr/>
      </xdr:nvSpPr>
      <xdr:spPr>
        <a:xfrm>
          <a:off x="8180604" y="66465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78004</xdr:colOff>
      <xdr:row>223</xdr:row>
      <xdr:rowOff>19317</xdr:rowOff>
    </xdr:from>
    <xdr:to>
      <xdr:col>21</xdr:col>
      <xdr:colOff>319737</xdr:colOff>
      <xdr:row>223</xdr:row>
      <xdr:rowOff>291136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CC0D9D8B-9FFC-D740-80BC-E6C4B0C891BB}"/>
            </a:ext>
          </a:extLst>
        </xdr:cNvPr>
        <xdr:cNvSpPr/>
      </xdr:nvSpPr>
      <xdr:spPr>
        <a:xfrm>
          <a:off x="7812304" y="701233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198870</xdr:colOff>
      <xdr:row>211</xdr:row>
      <xdr:rowOff>155228</xdr:rowOff>
    </xdr:from>
    <xdr:to>
      <xdr:col>22</xdr:col>
      <xdr:colOff>78003</xdr:colOff>
      <xdr:row>223</xdr:row>
      <xdr:rowOff>19318</xdr:rowOff>
    </xdr:to>
    <xdr:cxnSp macro="">
      <xdr:nvCxnSpPr>
        <xdr:cNvPr id="48" name="Curved Connector 47">
          <a:extLst>
            <a:ext uri="{FF2B5EF4-FFF2-40B4-BE49-F238E27FC236}">
              <a16:creationId xmlns:a16="http://schemas.microsoft.com/office/drawing/2014/main" id="{0E550B88-16B3-824B-B6A4-E566583F6C1B}"/>
            </a:ext>
          </a:extLst>
        </xdr:cNvPr>
        <xdr:cNvCxnSpPr>
          <a:stCxn id="47" idx="0"/>
          <a:endCxn id="46" idx="2"/>
        </xdr:cNvCxnSpPr>
      </xdr:nvCxnSpPr>
      <xdr:spPr>
        <a:xfrm rot="5400000" flipH="1" flipV="1">
          <a:off x="6296042" y="682387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78004</xdr:colOff>
      <xdr:row>211</xdr:row>
      <xdr:rowOff>19317</xdr:rowOff>
    </xdr:from>
    <xdr:to>
      <xdr:col>36</xdr:col>
      <xdr:colOff>319737</xdr:colOff>
      <xdr:row>211</xdr:row>
      <xdr:rowOff>291136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A5AB9EE8-984D-E542-92A4-2A5ECCF6F158}"/>
            </a:ext>
          </a:extLst>
        </xdr:cNvPr>
        <xdr:cNvSpPr/>
      </xdr:nvSpPr>
      <xdr:spPr>
        <a:xfrm>
          <a:off x="12600204" y="66465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78004</xdr:colOff>
      <xdr:row>226</xdr:row>
      <xdr:rowOff>19317</xdr:rowOff>
    </xdr:from>
    <xdr:to>
      <xdr:col>35</xdr:col>
      <xdr:colOff>319737</xdr:colOff>
      <xdr:row>226</xdr:row>
      <xdr:rowOff>291136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C2F860DF-8DB4-324E-A6D6-FCA3AC39C91A}"/>
            </a:ext>
          </a:extLst>
        </xdr:cNvPr>
        <xdr:cNvSpPr/>
      </xdr:nvSpPr>
      <xdr:spPr>
        <a:xfrm>
          <a:off x="12231904" y="69818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78004</xdr:colOff>
      <xdr:row>211</xdr:row>
      <xdr:rowOff>19317</xdr:rowOff>
    </xdr:from>
    <xdr:to>
      <xdr:col>39</xdr:col>
      <xdr:colOff>319737</xdr:colOff>
      <xdr:row>211</xdr:row>
      <xdr:rowOff>291136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E3629D29-E75C-BD40-B157-25208729B43F}"/>
            </a:ext>
          </a:extLst>
        </xdr:cNvPr>
        <xdr:cNvSpPr/>
      </xdr:nvSpPr>
      <xdr:spPr>
        <a:xfrm>
          <a:off x="13705104" y="66465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78004</xdr:colOff>
      <xdr:row>226</xdr:row>
      <xdr:rowOff>19317</xdr:rowOff>
    </xdr:from>
    <xdr:to>
      <xdr:col>38</xdr:col>
      <xdr:colOff>319737</xdr:colOff>
      <xdr:row>226</xdr:row>
      <xdr:rowOff>291136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53CCB071-692E-4342-AE19-75F2B16DEAB6}"/>
            </a:ext>
          </a:extLst>
        </xdr:cNvPr>
        <xdr:cNvSpPr/>
      </xdr:nvSpPr>
      <xdr:spPr>
        <a:xfrm>
          <a:off x="13336804" y="69818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198871</xdr:colOff>
      <xdr:row>211</xdr:row>
      <xdr:rowOff>155227</xdr:rowOff>
    </xdr:from>
    <xdr:to>
      <xdr:col>39</xdr:col>
      <xdr:colOff>78004</xdr:colOff>
      <xdr:row>226</xdr:row>
      <xdr:rowOff>19317</xdr:rowOff>
    </xdr:to>
    <xdr:cxnSp macro="">
      <xdr:nvCxnSpPr>
        <xdr:cNvPr id="53" name="Curved Connector 52">
          <a:extLst>
            <a:ext uri="{FF2B5EF4-FFF2-40B4-BE49-F238E27FC236}">
              <a16:creationId xmlns:a16="http://schemas.microsoft.com/office/drawing/2014/main" id="{8999A59F-ED37-6341-84AC-85419E5F985E}"/>
            </a:ext>
          </a:extLst>
        </xdr:cNvPr>
        <xdr:cNvCxnSpPr>
          <a:stCxn id="61" idx="0"/>
          <a:endCxn id="51" idx="2"/>
        </xdr:cNvCxnSpPr>
      </xdr:nvCxnSpPr>
      <xdr:spPr>
        <a:xfrm rot="5400000" flipH="1" flipV="1">
          <a:off x="12250459" y="73989134"/>
          <a:ext cx="4469584" cy="241990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78004</xdr:colOff>
      <xdr:row>211</xdr:row>
      <xdr:rowOff>19317</xdr:rowOff>
    </xdr:from>
    <xdr:to>
      <xdr:col>42</xdr:col>
      <xdr:colOff>319737</xdr:colOff>
      <xdr:row>211</xdr:row>
      <xdr:rowOff>291136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CC7DD7B1-CB86-2B49-B01C-7E224BA99009}"/>
            </a:ext>
          </a:extLst>
        </xdr:cNvPr>
        <xdr:cNvSpPr/>
      </xdr:nvSpPr>
      <xdr:spPr>
        <a:xfrm>
          <a:off x="14810004" y="66465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78004</xdr:colOff>
      <xdr:row>226</xdr:row>
      <xdr:rowOff>19317</xdr:rowOff>
    </xdr:from>
    <xdr:to>
      <xdr:col>41</xdr:col>
      <xdr:colOff>319737</xdr:colOff>
      <xdr:row>226</xdr:row>
      <xdr:rowOff>291136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D352BAC3-D3F4-1642-9F7A-D821FC33EF75}"/>
            </a:ext>
          </a:extLst>
        </xdr:cNvPr>
        <xdr:cNvSpPr/>
      </xdr:nvSpPr>
      <xdr:spPr>
        <a:xfrm>
          <a:off x="14441704" y="69818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198871</xdr:colOff>
      <xdr:row>211</xdr:row>
      <xdr:rowOff>155227</xdr:rowOff>
    </xdr:from>
    <xdr:to>
      <xdr:col>42</xdr:col>
      <xdr:colOff>78004</xdr:colOff>
      <xdr:row>226</xdr:row>
      <xdr:rowOff>19317</xdr:rowOff>
    </xdr:to>
    <xdr:cxnSp macro="">
      <xdr:nvCxnSpPr>
        <xdr:cNvPr id="56" name="Curved Connector 55">
          <a:extLst>
            <a:ext uri="{FF2B5EF4-FFF2-40B4-BE49-F238E27FC236}">
              <a16:creationId xmlns:a16="http://schemas.microsoft.com/office/drawing/2014/main" id="{C54C2EA9-9691-E149-97A1-E21B73CF8F4D}"/>
            </a:ext>
          </a:extLst>
        </xdr:cNvPr>
        <xdr:cNvCxnSpPr>
          <a:stCxn id="63" idx="0"/>
          <a:endCxn id="54" idx="2"/>
        </xdr:cNvCxnSpPr>
      </xdr:nvCxnSpPr>
      <xdr:spPr>
        <a:xfrm rot="5400000" flipH="1" flipV="1">
          <a:off x="13339030" y="73989134"/>
          <a:ext cx="4469584" cy="241990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78004</xdr:colOff>
      <xdr:row>211</xdr:row>
      <xdr:rowOff>19317</xdr:rowOff>
    </xdr:from>
    <xdr:to>
      <xdr:col>36</xdr:col>
      <xdr:colOff>319737</xdr:colOff>
      <xdr:row>211</xdr:row>
      <xdr:rowOff>291136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A57D27ED-F4D6-664F-B4C0-9A87629C7B82}"/>
            </a:ext>
          </a:extLst>
        </xdr:cNvPr>
        <xdr:cNvSpPr/>
      </xdr:nvSpPr>
      <xdr:spPr>
        <a:xfrm>
          <a:off x="12600204" y="66465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78004</xdr:colOff>
      <xdr:row>226</xdr:row>
      <xdr:rowOff>19317</xdr:rowOff>
    </xdr:from>
    <xdr:to>
      <xdr:col>35</xdr:col>
      <xdr:colOff>319737</xdr:colOff>
      <xdr:row>226</xdr:row>
      <xdr:rowOff>291136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AEDCE48D-B786-2442-9284-97377B461297}"/>
            </a:ext>
          </a:extLst>
        </xdr:cNvPr>
        <xdr:cNvSpPr/>
      </xdr:nvSpPr>
      <xdr:spPr>
        <a:xfrm>
          <a:off x="12231904" y="69818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198871</xdr:colOff>
      <xdr:row>211</xdr:row>
      <xdr:rowOff>155227</xdr:rowOff>
    </xdr:from>
    <xdr:to>
      <xdr:col>36</xdr:col>
      <xdr:colOff>78004</xdr:colOff>
      <xdr:row>226</xdr:row>
      <xdr:rowOff>19317</xdr:rowOff>
    </xdr:to>
    <xdr:cxnSp macro="">
      <xdr:nvCxnSpPr>
        <xdr:cNvPr id="59" name="Curved Connector 58">
          <a:extLst>
            <a:ext uri="{FF2B5EF4-FFF2-40B4-BE49-F238E27FC236}">
              <a16:creationId xmlns:a16="http://schemas.microsoft.com/office/drawing/2014/main" id="{1F8D9EBA-C60B-4942-A080-1D72F99B5038}"/>
            </a:ext>
          </a:extLst>
        </xdr:cNvPr>
        <xdr:cNvCxnSpPr>
          <a:stCxn id="58" idx="0"/>
          <a:endCxn id="57" idx="2"/>
        </xdr:cNvCxnSpPr>
      </xdr:nvCxnSpPr>
      <xdr:spPr>
        <a:xfrm rot="5400000" flipH="1" flipV="1">
          <a:off x="11161887" y="73989134"/>
          <a:ext cx="4469584" cy="241990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78004</xdr:colOff>
      <xdr:row>211</xdr:row>
      <xdr:rowOff>19317</xdr:rowOff>
    </xdr:from>
    <xdr:to>
      <xdr:col>39</xdr:col>
      <xdr:colOff>319737</xdr:colOff>
      <xdr:row>211</xdr:row>
      <xdr:rowOff>291136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369DE3A0-FD8B-3C49-A4B3-0C5642D71A73}"/>
            </a:ext>
          </a:extLst>
        </xdr:cNvPr>
        <xdr:cNvSpPr/>
      </xdr:nvSpPr>
      <xdr:spPr>
        <a:xfrm>
          <a:off x="13705104" y="66465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78004</xdr:colOff>
      <xdr:row>226</xdr:row>
      <xdr:rowOff>19317</xdr:rowOff>
    </xdr:from>
    <xdr:to>
      <xdr:col>38</xdr:col>
      <xdr:colOff>319737</xdr:colOff>
      <xdr:row>226</xdr:row>
      <xdr:rowOff>291136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7F96C9EA-7E9A-7A42-BFB3-AD5959C8370C}"/>
            </a:ext>
          </a:extLst>
        </xdr:cNvPr>
        <xdr:cNvSpPr/>
      </xdr:nvSpPr>
      <xdr:spPr>
        <a:xfrm>
          <a:off x="13336804" y="69818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78004</xdr:colOff>
      <xdr:row>211</xdr:row>
      <xdr:rowOff>19317</xdr:rowOff>
    </xdr:from>
    <xdr:to>
      <xdr:col>42</xdr:col>
      <xdr:colOff>319737</xdr:colOff>
      <xdr:row>211</xdr:row>
      <xdr:rowOff>291136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BEC062D9-A861-3548-9545-9D0806203FFD}"/>
            </a:ext>
          </a:extLst>
        </xdr:cNvPr>
        <xdr:cNvSpPr/>
      </xdr:nvSpPr>
      <xdr:spPr>
        <a:xfrm>
          <a:off x="14810004" y="66465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78004</xdr:colOff>
      <xdr:row>226</xdr:row>
      <xdr:rowOff>19317</xdr:rowOff>
    </xdr:from>
    <xdr:to>
      <xdr:col>41</xdr:col>
      <xdr:colOff>319737</xdr:colOff>
      <xdr:row>226</xdr:row>
      <xdr:rowOff>291136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0FEA77AD-CE4D-C049-AEC9-A9A7C6C40609}"/>
            </a:ext>
          </a:extLst>
        </xdr:cNvPr>
        <xdr:cNvSpPr/>
      </xdr:nvSpPr>
      <xdr:spPr>
        <a:xfrm>
          <a:off x="14441704" y="69818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78004</xdr:colOff>
      <xdr:row>211</xdr:row>
      <xdr:rowOff>19317</xdr:rowOff>
    </xdr:from>
    <xdr:to>
      <xdr:col>33</xdr:col>
      <xdr:colOff>319737</xdr:colOff>
      <xdr:row>211</xdr:row>
      <xdr:rowOff>291136</xdr:rowOff>
    </xdr:to>
    <xdr:sp macro="" textlink="">
      <xdr:nvSpPr>
        <xdr:cNvPr id="448" name="Oval 447">
          <a:extLst>
            <a:ext uri="{FF2B5EF4-FFF2-40B4-BE49-F238E27FC236}">
              <a16:creationId xmlns:a16="http://schemas.microsoft.com/office/drawing/2014/main" id="{3DD0FEE4-CBDD-BF43-BCFE-0E0C2F140816}"/>
            </a:ext>
          </a:extLst>
        </xdr:cNvPr>
        <xdr:cNvSpPr/>
      </xdr:nvSpPr>
      <xdr:spPr>
        <a:xfrm>
          <a:off x="11495304" y="66465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78004</xdr:colOff>
      <xdr:row>211</xdr:row>
      <xdr:rowOff>19317</xdr:rowOff>
    </xdr:from>
    <xdr:to>
      <xdr:col>33</xdr:col>
      <xdr:colOff>319737</xdr:colOff>
      <xdr:row>211</xdr:row>
      <xdr:rowOff>291136</xdr:rowOff>
    </xdr:to>
    <xdr:sp macro="" textlink="">
      <xdr:nvSpPr>
        <xdr:cNvPr id="449" name="Oval 448">
          <a:extLst>
            <a:ext uri="{FF2B5EF4-FFF2-40B4-BE49-F238E27FC236}">
              <a16:creationId xmlns:a16="http://schemas.microsoft.com/office/drawing/2014/main" id="{60239DCD-5ADB-644E-9210-6146BC098476}"/>
            </a:ext>
          </a:extLst>
        </xdr:cNvPr>
        <xdr:cNvSpPr/>
      </xdr:nvSpPr>
      <xdr:spPr>
        <a:xfrm>
          <a:off x="11495304" y="664657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78004</xdr:colOff>
      <xdr:row>237</xdr:row>
      <xdr:rowOff>19317</xdr:rowOff>
    </xdr:from>
    <xdr:to>
      <xdr:col>24</xdr:col>
      <xdr:colOff>319737</xdr:colOff>
      <xdr:row>237</xdr:row>
      <xdr:rowOff>291136</xdr:rowOff>
    </xdr:to>
    <xdr:sp macro="" textlink="">
      <xdr:nvSpPr>
        <xdr:cNvPr id="450" name="Oval 449">
          <a:extLst>
            <a:ext uri="{FF2B5EF4-FFF2-40B4-BE49-F238E27FC236}">
              <a16:creationId xmlns:a16="http://schemas.microsoft.com/office/drawing/2014/main" id="{104358E5-F70E-DE42-BC8D-B77E50C55319}"/>
            </a:ext>
          </a:extLst>
        </xdr:cNvPr>
        <xdr:cNvSpPr/>
      </xdr:nvSpPr>
      <xdr:spPr>
        <a:xfrm>
          <a:off x="8917204" y="719521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78004</xdr:colOff>
      <xdr:row>237</xdr:row>
      <xdr:rowOff>19317</xdr:rowOff>
    </xdr:from>
    <xdr:to>
      <xdr:col>24</xdr:col>
      <xdr:colOff>319737</xdr:colOff>
      <xdr:row>237</xdr:row>
      <xdr:rowOff>291136</xdr:rowOff>
    </xdr:to>
    <xdr:sp macro="" textlink="">
      <xdr:nvSpPr>
        <xdr:cNvPr id="451" name="Oval 450">
          <a:extLst>
            <a:ext uri="{FF2B5EF4-FFF2-40B4-BE49-F238E27FC236}">
              <a16:creationId xmlns:a16="http://schemas.microsoft.com/office/drawing/2014/main" id="{6A9FEDD3-CEBF-744E-85C2-47DD526EEB1E}"/>
            </a:ext>
          </a:extLst>
        </xdr:cNvPr>
        <xdr:cNvSpPr/>
      </xdr:nvSpPr>
      <xdr:spPr>
        <a:xfrm>
          <a:off x="8917204" y="719521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198872</xdr:colOff>
      <xdr:row>211</xdr:row>
      <xdr:rowOff>155227</xdr:rowOff>
    </xdr:from>
    <xdr:to>
      <xdr:col>33</xdr:col>
      <xdr:colOff>78005</xdr:colOff>
      <xdr:row>237</xdr:row>
      <xdr:rowOff>19317</xdr:rowOff>
    </xdr:to>
    <xdr:cxnSp macro="">
      <xdr:nvCxnSpPr>
        <xdr:cNvPr id="452" name="Curved Connector 451">
          <a:extLst>
            <a:ext uri="{FF2B5EF4-FFF2-40B4-BE49-F238E27FC236}">
              <a16:creationId xmlns:a16="http://schemas.microsoft.com/office/drawing/2014/main" id="{6669597A-763A-7B48-B70D-E2A05CA6FF07}"/>
            </a:ext>
          </a:extLst>
        </xdr:cNvPr>
        <xdr:cNvCxnSpPr>
          <a:stCxn id="451" idx="0"/>
          <a:endCxn id="449" idx="2"/>
        </xdr:cNvCxnSpPr>
      </xdr:nvCxnSpPr>
      <xdr:spPr>
        <a:xfrm rot="5400000" flipH="1" flipV="1">
          <a:off x="6870404" y="74163585"/>
          <a:ext cx="7846947" cy="3270452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109247</xdr:colOff>
      <xdr:row>96</xdr:row>
      <xdr:rowOff>0</xdr:rowOff>
    </xdr:from>
    <xdr:to>
      <xdr:col>12</xdr:col>
      <xdr:colOff>279856</xdr:colOff>
      <xdr:row>99</xdr:row>
      <xdr:rowOff>216306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9BB879E7-B55F-1C4B-893C-1796FC33A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7547" y="914400"/>
          <a:ext cx="4309943" cy="11307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150213</xdr:rowOff>
    </xdr:from>
    <xdr:to>
      <xdr:col>21</xdr:col>
      <xdr:colOff>211083</xdr:colOff>
      <xdr:row>104</xdr:row>
      <xdr:rowOff>24672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640A4CFB-2EE3-D942-9207-E4203E8DB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300" y="2283813"/>
          <a:ext cx="7760656" cy="1093658"/>
        </a:xfrm>
        <a:prstGeom prst="rect">
          <a:avLst/>
        </a:prstGeom>
      </xdr:spPr>
    </xdr:pic>
    <xdr:clientData/>
  </xdr:twoCellAnchor>
  <xdr:twoCellAnchor editAs="oneCell">
    <xdr:from>
      <xdr:col>1</xdr:col>
      <xdr:colOff>150213</xdr:colOff>
      <xdr:row>150</xdr:row>
      <xdr:rowOff>122902</xdr:rowOff>
    </xdr:from>
    <xdr:to>
      <xdr:col>24</xdr:col>
      <xdr:colOff>123052</xdr:colOff>
      <xdr:row>154</xdr:row>
      <xdr:rowOff>54622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D11EC1C9-4F39-6942-BE7E-1E0D53AEA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8513" y="17801302"/>
          <a:ext cx="8651557" cy="1150920"/>
        </a:xfrm>
        <a:prstGeom prst="rect">
          <a:avLst/>
        </a:prstGeom>
      </xdr:spPr>
    </xdr:pic>
    <xdr:clientData/>
  </xdr:twoCellAnchor>
  <xdr:twoCellAnchor editAs="oneCell">
    <xdr:from>
      <xdr:col>1</xdr:col>
      <xdr:colOff>218787</xdr:colOff>
      <xdr:row>387</xdr:row>
      <xdr:rowOff>236683</xdr:rowOff>
    </xdr:from>
    <xdr:to>
      <xdr:col>18</xdr:col>
      <xdr:colOff>237260</xdr:colOff>
      <xdr:row>403</xdr:row>
      <xdr:rowOff>273556</xdr:rowOff>
    </xdr:to>
    <xdr:pic>
      <xdr:nvPicPr>
        <xdr:cNvPr id="456" name="Picture 455" descr="Vision Transformer Explained | Papers With Code">
          <a:extLst>
            <a:ext uri="{FF2B5EF4-FFF2-40B4-BE49-F238E27FC236}">
              <a16:creationId xmlns:a16="http://schemas.microsoft.com/office/drawing/2014/main" id="{D4126C3D-6C3C-F645-A1F4-9C6997C5C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087" y="846283"/>
          <a:ext cx="6457373" cy="4913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464</xdr:row>
      <xdr:rowOff>58615</xdr:rowOff>
    </xdr:from>
    <xdr:to>
      <xdr:col>14</xdr:col>
      <xdr:colOff>146304</xdr:colOff>
      <xdr:row>476</xdr:row>
      <xdr:rowOff>253999</xdr:rowOff>
    </xdr:to>
    <xdr:pic>
      <xdr:nvPicPr>
        <xdr:cNvPr id="478" name="Picture 477" descr="Vision Transformer Explained | Papers With Code">
          <a:extLst>
            <a:ext uri="{FF2B5EF4-FFF2-40B4-BE49-F238E27FC236}">
              <a16:creationId xmlns:a16="http://schemas.microsoft.com/office/drawing/2014/main" id="{57C6C3DA-6ED4-124A-864F-9C5ACDDBF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" y="70772215"/>
          <a:ext cx="5061204" cy="3852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158750</xdr:colOff>
      <xdr:row>344</xdr:row>
      <xdr:rowOff>66146</xdr:rowOff>
    </xdr:from>
    <xdr:to>
      <xdr:col>16</xdr:col>
      <xdr:colOff>171978</xdr:colOff>
      <xdr:row>348</xdr:row>
      <xdr:rowOff>198437</xdr:rowOff>
    </xdr:to>
    <xdr:sp macro="" textlink="">
      <xdr:nvSpPr>
        <xdr:cNvPr id="479" name="Rectangle 478">
          <a:extLst>
            <a:ext uri="{FF2B5EF4-FFF2-40B4-BE49-F238E27FC236}">
              <a16:creationId xmlns:a16="http://schemas.microsoft.com/office/drawing/2014/main" id="{DF2B9786-BE27-8C42-A7BE-03AB50711D28}"/>
            </a:ext>
          </a:extLst>
        </xdr:cNvPr>
        <xdr:cNvSpPr/>
      </xdr:nvSpPr>
      <xdr:spPr>
        <a:xfrm>
          <a:off x="5683250" y="75046946"/>
          <a:ext cx="2591328" cy="1351491"/>
        </a:xfrm>
        <a:prstGeom prst="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311484</xdr:colOff>
      <xdr:row>343</xdr:row>
      <xdr:rowOff>18716</xdr:rowOff>
    </xdr:from>
    <xdr:to>
      <xdr:col>17</xdr:col>
      <xdr:colOff>170597</xdr:colOff>
      <xdr:row>372</xdr:row>
      <xdr:rowOff>175172</xdr:rowOff>
    </xdr:to>
    <xdr:sp macro="" textlink="">
      <xdr:nvSpPr>
        <xdr:cNvPr id="480" name="Rectangle 479">
          <a:extLst>
            <a:ext uri="{FF2B5EF4-FFF2-40B4-BE49-F238E27FC236}">
              <a16:creationId xmlns:a16="http://schemas.microsoft.com/office/drawing/2014/main" id="{802F3F02-E4A5-6A4D-9B88-F7B0A1824025}"/>
            </a:ext>
          </a:extLst>
        </xdr:cNvPr>
        <xdr:cNvSpPr/>
      </xdr:nvSpPr>
      <xdr:spPr>
        <a:xfrm>
          <a:off x="1031783" y="92368567"/>
          <a:ext cx="5507769" cy="773854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000">
              <a:solidFill>
                <a:schemeClr val="tx1"/>
              </a:solidFill>
            </a:rPr>
            <a:t>Feed</a:t>
          </a:r>
          <a:r>
            <a:rPr lang="en-US" sz="3000" baseline="0">
              <a:solidFill>
                <a:schemeClr val="tx1"/>
              </a:solidFill>
            </a:rPr>
            <a:t> Forward</a:t>
          </a:r>
          <a:endParaRPr lang="en-US" sz="3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290721</xdr:colOff>
      <xdr:row>544</xdr:row>
      <xdr:rowOff>61205</xdr:rowOff>
    </xdr:from>
    <xdr:to>
      <xdr:col>34</xdr:col>
      <xdr:colOff>306023</xdr:colOff>
      <xdr:row>548</xdr:row>
      <xdr:rowOff>198916</xdr:rowOff>
    </xdr:to>
    <xdr:sp macro="" textlink="">
      <xdr:nvSpPr>
        <xdr:cNvPr id="483" name="Rectangle 482">
          <a:extLst>
            <a:ext uri="{FF2B5EF4-FFF2-40B4-BE49-F238E27FC236}">
              <a16:creationId xmlns:a16="http://schemas.microsoft.com/office/drawing/2014/main" id="{7F364F0C-ECFE-5249-B2BD-4DF6A08BA3B9}"/>
            </a:ext>
          </a:extLst>
        </xdr:cNvPr>
        <xdr:cNvSpPr/>
      </xdr:nvSpPr>
      <xdr:spPr>
        <a:xfrm>
          <a:off x="1763921" y="66202805"/>
          <a:ext cx="11064302" cy="1356911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19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58CF-28D0-084C-B9AE-1E40DF3C77C9}">
  <dimension ref="A1:CA575"/>
  <sheetViews>
    <sheetView tabSelected="1" zoomScale="57" zoomScaleNormal="57" workbookViewId="0">
      <pane ySplit="1" topLeftCell="A2" activePane="bottomLeft" state="frozen"/>
      <selection pane="bottomLeft" activeCell="E1" sqref="E1"/>
    </sheetView>
  </sheetViews>
  <sheetFormatPr baseColWidth="10" defaultColWidth="4.83203125" defaultRowHeight="24" customHeight="1" x14ac:dyDescent="0.2"/>
  <cols>
    <col min="3" max="7" width="5" bestFit="1" customWidth="1"/>
    <col min="10" max="18" width="5" bestFit="1" customWidth="1"/>
    <col min="20" max="23" width="5" bestFit="1" customWidth="1"/>
    <col min="25" max="27" width="5" bestFit="1" customWidth="1"/>
    <col min="30" max="32" width="5" bestFit="1" customWidth="1"/>
    <col min="33" max="33" width="5.33203125" bestFit="1" customWidth="1"/>
  </cols>
  <sheetData>
    <row r="1" spans="1:79" ht="24" customHeight="1" thickBot="1" x14ac:dyDescent="0.25">
      <c r="A1" t="s">
        <v>204</v>
      </c>
      <c r="B1" cm="1">
        <f t="array" ref="B1">SUM(IF(E1:CA1="Y",1,0))</f>
        <v>75</v>
      </c>
      <c r="C1" t="s">
        <v>205</v>
      </c>
      <c r="D1" cm="1">
        <f t="array" ref="D1">SUM(IF(E1:CA1="N",1,0))</f>
        <v>0</v>
      </c>
      <c r="E1" s="179" t="str" cm="1">
        <f t="array" ref="E1:I1">C48:G48</f>
        <v>Y</v>
      </c>
      <c r="F1" s="180" t="str">
        <v>Y</v>
      </c>
      <c r="G1" s="180" t="str">
        <v>Y</v>
      </c>
      <c r="H1" s="180" t="str">
        <v>Y</v>
      </c>
      <c r="I1" s="181" t="str">
        <v>Y</v>
      </c>
      <c r="J1" s="179" t="str" cm="1">
        <f t="array" ref="J1:N1">C88:G88</f>
        <v>Y</v>
      </c>
      <c r="K1" s="180" t="str">
        <v>Y</v>
      </c>
      <c r="L1" s="180" t="str">
        <v>Y</v>
      </c>
      <c r="M1" s="180" t="str">
        <v>Y</v>
      </c>
      <c r="N1" s="181" t="str">
        <v>Y</v>
      </c>
      <c r="O1" s="179" t="str" cm="1">
        <f t="array" ref="O1:X1">C197:L197</f>
        <v>Y</v>
      </c>
      <c r="P1" s="180" t="str">
        <v>Y</v>
      </c>
      <c r="Q1" s="180" t="str">
        <v>Y</v>
      </c>
      <c r="R1" s="180" t="str">
        <v>Y</v>
      </c>
      <c r="S1" s="180" t="str">
        <v>Y</v>
      </c>
      <c r="T1" s="180" t="str">
        <v>Y</v>
      </c>
      <c r="U1" s="180" t="str">
        <v>Y</v>
      </c>
      <c r="V1" s="180" t="str">
        <v>Y</v>
      </c>
      <c r="W1" s="180" t="str">
        <v>Y</v>
      </c>
      <c r="X1" s="181" t="str">
        <v>Y</v>
      </c>
      <c r="Y1" s="179" t="str" cm="1">
        <f t="array" ref="Y1:AH1">C253:L253</f>
        <v>Y</v>
      </c>
      <c r="Z1" s="180" t="str">
        <v>Y</v>
      </c>
      <c r="AA1" s="180" t="str">
        <v>Y</v>
      </c>
      <c r="AB1" s="180" t="str">
        <v>Y</v>
      </c>
      <c r="AC1" s="180" t="str">
        <v>Y</v>
      </c>
      <c r="AD1" s="180" t="str">
        <v>Y</v>
      </c>
      <c r="AE1" s="180" t="str">
        <v>Y</v>
      </c>
      <c r="AF1" s="180" t="str">
        <v>Y</v>
      </c>
      <c r="AG1" s="180" t="str">
        <v>Y</v>
      </c>
      <c r="AH1" s="181" t="str">
        <v>Y</v>
      </c>
      <c r="AI1" s="179" t="str" cm="1">
        <f t="array" ref="AI1:AR1">C298:L298</f>
        <v>Y</v>
      </c>
      <c r="AJ1" s="180" t="str">
        <v>Y</v>
      </c>
      <c r="AK1" s="180" t="str">
        <v>Y</v>
      </c>
      <c r="AL1" s="180" t="str">
        <v>Y</v>
      </c>
      <c r="AM1" s="180" t="str">
        <v>Y</v>
      </c>
      <c r="AN1" s="180" t="str">
        <v>Y</v>
      </c>
      <c r="AO1" s="180" t="str">
        <v>Y</v>
      </c>
      <c r="AP1" s="180" t="str">
        <v>Y</v>
      </c>
      <c r="AQ1" s="180" t="str">
        <v>Y</v>
      </c>
      <c r="AR1" s="181" t="str">
        <v>Y</v>
      </c>
      <c r="AS1" s="179" t="str" cm="1">
        <f t="array" ref="AS1:BB1">C334:L334</f>
        <v>Y</v>
      </c>
      <c r="AT1" s="180" t="str">
        <v>Y</v>
      </c>
      <c r="AU1" s="180" t="str">
        <v>Y</v>
      </c>
      <c r="AV1" s="180" t="str">
        <v>Y</v>
      </c>
      <c r="AW1" s="180" t="str">
        <v>Y</v>
      </c>
      <c r="AX1" s="180" t="str">
        <v>Y</v>
      </c>
      <c r="AY1" s="180" t="str">
        <v>Y</v>
      </c>
      <c r="AZ1" s="180" t="str">
        <v>Y</v>
      </c>
      <c r="BA1" s="180" t="str">
        <v>Y</v>
      </c>
      <c r="BB1" s="181" t="str">
        <v>Y</v>
      </c>
      <c r="BC1" s="179" t="str" cm="1">
        <f t="array" ref="BC1:BG1">C379:G379</f>
        <v>Y</v>
      </c>
      <c r="BD1" s="180" t="str">
        <v>Y</v>
      </c>
      <c r="BE1" s="180" t="str">
        <v>Y</v>
      </c>
      <c r="BF1" s="180" t="str">
        <v>Y</v>
      </c>
      <c r="BG1" s="181" t="str">
        <v>Y</v>
      </c>
      <c r="BH1" s="179" t="str" cm="1">
        <f t="array" ref="BH1:BL1">C445:G445</f>
        <v>Y</v>
      </c>
      <c r="BI1" s="180" t="str">
        <v>Y</v>
      </c>
      <c r="BJ1" s="180" t="str">
        <v>Y</v>
      </c>
      <c r="BK1" s="180" t="str">
        <v>Y</v>
      </c>
      <c r="BL1" s="181" t="str">
        <v>Y</v>
      </c>
      <c r="BM1" s="179" t="str" cm="1">
        <f t="array" ref="BM1:BQ1">C522:G522</f>
        <v>Y</v>
      </c>
      <c r="BN1" s="180" t="str">
        <v>Y</v>
      </c>
      <c r="BO1" s="180" t="str">
        <v>Y</v>
      </c>
      <c r="BP1" s="180" t="str">
        <v>Y</v>
      </c>
      <c r="BQ1" s="181" t="str">
        <v>Y</v>
      </c>
      <c r="BR1" s="179" t="str" cm="1">
        <f t="array" ref="BR1:CA1">C575:L575</f>
        <v>Y</v>
      </c>
      <c r="BS1" s="180" t="str">
        <v>Y</v>
      </c>
      <c r="BT1" s="180" t="str">
        <v>Y</v>
      </c>
      <c r="BU1" s="180" t="str">
        <v>Y</v>
      </c>
      <c r="BV1" s="180" t="str">
        <v>Y</v>
      </c>
      <c r="BW1" s="180" t="str">
        <v>Y</v>
      </c>
      <c r="BX1" s="180" t="str">
        <v>Y</v>
      </c>
      <c r="BY1" s="180" t="str">
        <v>Y</v>
      </c>
      <c r="BZ1" s="180" t="str">
        <v>Y</v>
      </c>
      <c r="CA1" s="181" t="str">
        <v>Y</v>
      </c>
    </row>
    <row r="3" spans="1:79" s="86" customFormat="1" ht="32" x14ac:dyDescent="0.4">
      <c r="A3" s="139" t="s">
        <v>194</v>
      </c>
    </row>
    <row r="5" spans="1:79" s="32" customFormat="1" ht="24" customHeight="1" x14ac:dyDescent="0.2">
      <c r="A5" s="32" t="s">
        <v>96</v>
      </c>
    </row>
    <row r="6" spans="1:79" ht="24" customHeight="1" x14ac:dyDescent="0.2">
      <c r="AC6" t="s">
        <v>97</v>
      </c>
      <c r="BS6" t="s">
        <v>90</v>
      </c>
      <c r="BT6" t="s">
        <v>90</v>
      </c>
      <c r="BU6" t="s">
        <v>90</v>
      </c>
      <c r="BV6" cm="1">
        <f t="array" ref="BV6">SUM(IF(BS6:BU6="y",1,0))</f>
        <v>3</v>
      </c>
    </row>
    <row r="7" spans="1:79" ht="24" customHeight="1" x14ac:dyDescent="0.2">
      <c r="AD7" t="s">
        <v>98</v>
      </c>
      <c r="AE7" t="s">
        <v>99</v>
      </c>
      <c r="AF7" t="s">
        <v>100</v>
      </c>
      <c r="AG7" t="s">
        <v>101</v>
      </c>
    </row>
    <row r="8" spans="1:79" ht="24" customHeight="1" x14ac:dyDescent="0.2">
      <c r="AC8" t="s">
        <v>102</v>
      </c>
      <c r="AD8" s="87">
        <v>1.3832697579362332</v>
      </c>
      <c r="AE8" s="87">
        <v>-0.50299166668404671</v>
      </c>
      <c r="AF8" s="87">
        <v>-1.4461223789941873</v>
      </c>
      <c r="AG8" s="87">
        <v>-8.9911680774753098</v>
      </c>
    </row>
    <row r="9" spans="1:79" ht="24" customHeight="1" x14ac:dyDescent="0.2">
      <c r="AC9" t="s">
        <v>103</v>
      </c>
      <c r="AD9" s="88">
        <v>-0.36602540378443882</v>
      </c>
      <c r="AE9" s="88">
        <v>0.12996712698184262</v>
      </c>
      <c r="AF9" s="88">
        <v>0.37796339236498322</v>
      </c>
      <c r="AG9" s="88">
        <v>2.3619335154301089</v>
      </c>
    </row>
    <row r="10" spans="1:79" ht="24" customHeight="1" x14ac:dyDescent="0.2">
      <c r="AC10" t="s">
        <v>104</v>
      </c>
      <c r="AD10" s="89">
        <v>-0.97600726460589093</v>
      </c>
      <c r="AE10" s="89">
        <v>1.023992735394109</v>
      </c>
      <c r="AF10" s="89">
        <v>2.0239927353941094</v>
      </c>
      <c r="AG10" s="89">
        <v>10.02399273539411</v>
      </c>
    </row>
    <row r="12" spans="1:79" ht="24" customHeight="1" x14ac:dyDescent="0.2">
      <c r="X12" t="s">
        <v>105</v>
      </c>
      <c r="AC12" t="s">
        <v>106</v>
      </c>
    </row>
    <row r="13" spans="1:79" ht="24" customHeight="1" x14ac:dyDescent="0.2">
      <c r="Y13" t="s">
        <v>107</v>
      </c>
      <c r="AD13" t="s">
        <v>31</v>
      </c>
      <c r="AE13" t="s">
        <v>32</v>
      </c>
      <c r="AF13" t="s">
        <v>33</v>
      </c>
      <c r="AG13" t="s">
        <v>34</v>
      </c>
    </row>
    <row r="14" spans="1:79" ht="24" customHeight="1" x14ac:dyDescent="0.2">
      <c r="Y14" s="76">
        <v>100</v>
      </c>
      <c r="Z14" s="77">
        <v>0</v>
      </c>
      <c r="AA14" s="78">
        <v>300</v>
      </c>
      <c r="AC14" t="s">
        <v>93</v>
      </c>
      <c r="AD14" s="90" cm="1">
        <f t="array" ref="AD14:AG16">MMULT(Y14:AA16,AD8:AG10)</f>
        <v>-154.47520358814398</v>
      </c>
      <c r="AE14" s="90">
        <v>256.89865394982803</v>
      </c>
      <c r="AF14" s="90">
        <v>462.58558271881418</v>
      </c>
      <c r="AG14" s="90">
        <v>2108.0810128707021</v>
      </c>
    </row>
    <row r="15" spans="1:79" ht="24" customHeight="1" x14ac:dyDescent="0.2">
      <c r="Y15" s="79">
        <v>0</v>
      </c>
      <c r="Z15">
        <v>200</v>
      </c>
      <c r="AA15" s="80">
        <v>200</v>
      </c>
      <c r="AC15" t="s">
        <v>61</v>
      </c>
      <c r="AD15" s="91">
        <v>-268.40653367806595</v>
      </c>
      <c r="AE15" s="91">
        <v>230.79197247519033</v>
      </c>
      <c r="AF15" s="91">
        <v>480.39122555181848</v>
      </c>
      <c r="AG15" s="91">
        <v>2477.1852501648436</v>
      </c>
    </row>
    <row r="16" spans="1:79" ht="24" customHeight="1" x14ac:dyDescent="0.2">
      <c r="Y16" s="81">
        <v>0</v>
      </c>
      <c r="Z16" s="82">
        <v>0</v>
      </c>
      <c r="AA16" s="83">
        <v>1</v>
      </c>
      <c r="AD16">
        <v>-0.97600726460589093</v>
      </c>
      <c r="AE16">
        <v>1.023992735394109</v>
      </c>
      <c r="AF16">
        <v>2.0239927353941094</v>
      </c>
      <c r="AG16">
        <v>10.02399273539411</v>
      </c>
    </row>
    <row r="19" spans="1:33" ht="24" customHeight="1" x14ac:dyDescent="0.2">
      <c r="I19" t="s">
        <v>108</v>
      </c>
      <c r="O19" t="s">
        <v>109</v>
      </c>
      <c r="T19" t="s">
        <v>110</v>
      </c>
      <c r="X19" t="s">
        <v>111</v>
      </c>
      <c r="AC19" t="s">
        <v>97</v>
      </c>
    </row>
    <row r="20" spans="1:33" ht="24" customHeight="1" thickBot="1" x14ac:dyDescent="0.25">
      <c r="J20" t="s">
        <v>112</v>
      </c>
      <c r="P20" t="s">
        <v>113</v>
      </c>
      <c r="T20" t="s">
        <v>114</v>
      </c>
      <c r="Y20" t="s">
        <v>115</v>
      </c>
      <c r="AD20" t="s">
        <v>98</v>
      </c>
      <c r="AE20" t="s">
        <v>99</v>
      </c>
      <c r="AF20" t="s">
        <v>100</v>
      </c>
      <c r="AG20" t="s">
        <v>101</v>
      </c>
    </row>
    <row r="21" spans="1:33" ht="24" customHeight="1" x14ac:dyDescent="0.2">
      <c r="J21" s="76">
        <v>100</v>
      </c>
      <c r="K21" s="77">
        <v>0</v>
      </c>
      <c r="L21" s="78">
        <v>0</v>
      </c>
      <c r="P21" s="92">
        <v>0.01</v>
      </c>
      <c r="Q21" s="77">
        <v>0</v>
      </c>
      <c r="R21" s="78">
        <v>0</v>
      </c>
      <c r="T21" s="93">
        <v>1.2699057214975119E-18</v>
      </c>
      <c r="U21" s="94">
        <v>-0.97600726460589093</v>
      </c>
      <c r="V21" s="95">
        <v>0.36602540378443882</v>
      </c>
      <c r="Y21" s="92">
        <v>0.01</v>
      </c>
      <c r="Z21" s="77">
        <v>0</v>
      </c>
      <c r="AA21" s="78">
        <v>-3</v>
      </c>
      <c r="AC21" t="s">
        <v>102</v>
      </c>
      <c r="AD21" s="87" cm="1">
        <f t="array" ref="AD21:AG23">MMULT(Y21:AA23,AD14:AG16)</f>
        <v>1.3832697579362327</v>
      </c>
      <c r="AE21" s="87">
        <v>-0.50299166668404638</v>
      </c>
      <c r="AF21" s="87">
        <v>-1.4461223789941862</v>
      </c>
      <c r="AG21" s="87">
        <v>-8.991168077475308</v>
      </c>
    </row>
    <row r="22" spans="1:33" ht="24" customHeight="1" x14ac:dyDescent="0.2">
      <c r="J22" s="79">
        <v>0</v>
      </c>
      <c r="K22">
        <v>200</v>
      </c>
      <c r="L22" s="80">
        <v>0</v>
      </c>
      <c r="P22" s="79">
        <v>0</v>
      </c>
      <c r="Q22" s="101">
        <v>5.0000000000000001E-3</v>
      </c>
      <c r="R22" s="80">
        <v>0</v>
      </c>
      <c r="T22" s="96">
        <v>0.97600726460589116</v>
      </c>
      <c r="U22">
        <v>-1.0690894390537482E-18</v>
      </c>
      <c r="V22" s="97">
        <v>1.383269757936233</v>
      </c>
      <c r="Y22" s="79">
        <v>0</v>
      </c>
      <c r="Z22" s="101">
        <v>5.0000000000000001E-3</v>
      </c>
      <c r="AA22" s="80">
        <v>-1</v>
      </c>
      <c r="AC22" t="s">
        <v>103</v>
      </c>
      <c r="AD22" s="88">
        <v>-0.36602540378443893</v>
      </c>
      <c r="AE22" s="88">
        <v>0.12996712698184276</v>
      </c>
      <c r="AF22" s="88">
        <v>0.377963392364983</v>
      </c>
      <c r="AG22" s="88">
        <v>2.361933515430108</v>
      </c>
    </row>
    <row r="23" spans="1:33" ht="24" customHeight="1" thickBot="1" x14ac:dyDescent="0.25">
      <c r="J23" s="81">
        <v>300</v>
      </c>
      <c r="K23" s="82">
        <v>200</v>
      </c>
      <c r="L23" s="83">
        <v>1</v>
      </c>
      <c r="P23" s="81">
        <v>-3</v>
      </c>
      <c r="Q23" s="82">
        <v>-1</v>
      </c>
      <c r="R23" s="83">
        <v>1</v>
      </c>
      <c r="T23" s="98">
        <v>-0.36602540378443887</v>
      </c>
      <c r="U23" s="99">
        <v>-1.383269757936233</v>
      </c>
      <c r="V23" s="100">
        <v>4.4992322300638846E-19</v>
      </c>
      <c r="Y23" s="81">
        <v>0</v>
      </c>
      <c r="Z23" s="82">
        <v>0</v>
      </c>
      <c r="AA23" s="83">
        <v>1</v>
      </c>
      <c r="AC23" t="s">
        <v>104</v>
      </c>
      <c r="AD23" s="89">
        <v>-0.97600726460589093</v>
      </c>
      <c r="AE23" s="89">
        <v>1.023992735394109</v>
      </c>
      <c r="AF23" s="89">
        <v>2.0239927353941094</v>
      </c>
      <c r="AG23" s="89">
        <v>10.02399273539411</v>
      </c>
    </row>
    <row r="25" spans="1:33" ht="24" customHeight="1" x14ac:dyDescent="0.2">
      <c r="C25" t="s">
        <v>116</v>
      </c>
      <c r="I25" t="s">
        <v>117</v>
      </c>
      <c r="O25" t="s">
        <v>116</v>
      </c>
    </row>
    <row r="26" spans="1:33" ht="24" customHeight="1" x14ac:dyDescent="0.2">
      <c r="D26" t="s">
        <v>102</v>
      </c>
      <c r="E26" t="s">
        <v>103</v>
      </c>
      <c r="F26" t="s">
        <v>104</v>
      </c>
      <c r="J26" t="s">
        <v>93</v>
      </c>
      <c r="K26" t="s">
        <v>61</v>
      </c>
      <c r="P26" t="s">
        <v>102</v>
      </c>
      <c r="Q26" t="s">
        <v>103</v>
      </c>
      <c r="R26" t="s">
        <v>104</v>
      </c>
      <c r="AD26" t="s">
        <v>118</v>
      </c>
    </row>
    <row r="27" spans="1:33" ht="24" customHeight="1" x14ac:dyDescent="0.2">
      <c r="C27" t="s">
        <v>119</v>
      </c>
      <c r="D27" s="102">
        <v>-1.8862614246202796</v>
      </c>
      <c r="E27" s="103">
        <v>0.49599253076628136</v>
      </c>
      <c r="F27" s="104">
        <v>2</v>
      </c>
      <c r="I27" t="s">
        <v>120</v>
      </c>
      <c r="J27" s="105" cm="1">
        <f t="array" ref="J27:L27">MMULT(D27:F27,J21:L23)</f>
        <v>411.37385753797207</v>
      </c>
      <c r="K27" s="106">
        <v>499.19850615325629</v>
      </c>
      <c r="L27">
        <v>2</v>
      </c>
      <c r="O27" t="s">
        <v>119</v>
      </c>
      <c r="P27" s="102" cm="1">
        <f t="array" ref="P27:R27">MMULT(J27:L27,P21:R23)</f>
        <v>-1.8862614246202796</v>
      </c>
      <c r="Q27" s="103">
        <v>0.49599253076628136</v>
      </c>
      <c r="R27" s="104">
        <v>2</v>
      </c>
      <c r="T27" s="34" cm="1">
        <f t="array" ref="T27:V27">MMULT(_xlfn.ANCHORARRAY(P27),T21:V23)</f>
        <v>-0.24795849435072614</v>
      </c>
      <c r="U27" s="85">
        <v>-0.92553466249721583</v>
      </c>
      <c r="V27" s="35">
        <v>-4.3281316183949583E-3</v>
      </c>
      <c r="AD27" s="107" cm="1">
        <f t="array" ref="AD27:AG27">MMULT(_xlfn.ANCHORARRAY(T27),_xlfn.ANCHORARRAY(AD21))</f>
        <v>7.5460471204991109E-17</v>
      </c>
      <c r="AE27" s="107">
        <v>-1.717376241217039E-16</v>
      </c>
      <c r="AF27" s="107">
        <v>2.9837243786801082E-16</v>
      </c>
      <c r="AG27" s="107">
        <v>2.1371793224034263E-15</v>
      </c>
    </row>
    <row r="32" spans="1:33" s="32" customFormat="1" ht="24" customHeight="1" x14ac:dyDescent="0.2">
      <c r="A32" s="32" t="s">
        <v>121</v>
      </c>
    </row>
    <row r="34" spans="1:33" ht="24" customHeight="1" x14ac:dyDescent="0.2">
      <c r="Y34" t="s">
        <v>122</v>
      </c>
    </row>
    <row r="35" spans="1:33" ht="24" customHeight="1" thickBot="1" x14ac:dyDescent="0.25">
      <c r="P35" t="s">
        <v>113</v>
      </c>
      <c r="T35" t="s">
        <v>123</v>
      </c>
      <c r="Y35" t="s">
        <v>124</v>
      </c>
      <c r="AD35" t="s">
        <v>31</v>
      </c>
      <c r="AE35" t="s">
        <v>32</v>
      </c>
      <c r="AF35" t="s">
        <v>33</v>
      </c>
      <c r="AG35" t="s">
        <v>34</v>
      </c>
    </row>
    <row r="36" spans="1:33" ht="24" customHeight="1" x14ac:dyDescent="0.2">
      <c r="P36" s="92">
        <v>0.01</v>
      </c>
      <c r="Q36" s="77">
        <v>0</v>
      </c>
      <c r="R36" s="78">
        <v>0</v>
      </c>
      <c r="T36" s="76" cm="1">
        <f t="array" ref="T36:V38">MMULT(P36:R38,T21:V23)</f>
        <v>1.269905721497512E-20</v>
      </c>
      <c r="U36" s="77">
        <v>-9.7600726460589093E-3</v>
      </c>
      <c r="V36" s="78">
        <v>3.6602540378443882E-3</v>
      </c>
      <c r="Y36" s="93" cm="1">
        <f t="array" ref="Y36:AA38">MMULT(_xlfn.ANCHORARRAY(T36),Y21:AA23)</f>
        <v>1.2699057214975119E-22</v>
      </c>
      <c r="Z36" s="94">
        <v>-4.880036323029455E-5</v>
      </c>
      <c r="AA36" s="95">
        <v>1.3420326683903298E-2</v>
      </c>
      <c r="AC36" t="s">
        <v>93</v>
      </c>
      <c r="AD36" s="90" cm="1">
        <f t="array" ref="AD36:AG38">_xlfn.ANCHORARRAY(AD14)</f>
        <v>-154.47520358814398</v>
      </c>
      <c r="AE36" s="90">
        <v>256.89865394982803</v>
      </c>
      <c r="AF36" s="90">
        <v>462.58558271881418</v>
      </c>
      <c r="AG36" s="90">
        <v>2108.0810128707021</v>
      </c>
    </row>
    <row r="37" spans="1:33" ht="24" customHeight="1" x14ac:dyDescent="0.2">
      <c r="P37" s="79">
        <v>0</v>
      </c>
      <c r="Q37" s="101">
        <v>5.0000000000000001E-3</v>
      </c>
      <c r="R37" s="80">
        <v>0</v>
      </c>
      <c r="T37" s="79">
        <v>4.8800363230294555E-3</v>
      </c>
      <c r="U37">
        <v>-5.3454471952687414E-21</v>
      </c>
      <c r="V37" s="80">
        <v>6.9163487896811652E-3</v>
      </c>
      <c r="Y37" s="96">
        <v>4.8800363230294557E-5</v>
      </c>
      <c r="Z37">
        <v>-2.6727235976343706E-23</v>
      </c>
      <c r="AA37" s="97">
        <v>-7.7237601794072023E-3</v>
      </c>
      <c r="AC37" t="s">
        <v>61</v>
      </c>
      <c r="AD37" s="91">
        <v>-268.40653367806595</v>
      </c>
      <c r="AE37" s="91">
        <v>230.79197247519033</v>
      </c>
      <c r="AF37" s="91">
        <v>480.39122555181848</v>
      </c>
      <c r="AG37" s="91">
        <v>2477.1852501648436</v>
      </c>
    </row>
    <row r="38" spans="1:33" ht="24" customHeight="1" thickBot="1" x14ac:dyDescent="0.25">
      <c r="P38" s="81">
        <v>-3</v>
      </c>
      <c r="Q38" s="82">
        <v>-1</v>
      </c>
      <c r="R38" s="83">
        <v>1</v>
      </c>
      <c r="T38" s="81">
        <v>-1.3420326683903301</v>
      </c>
      <c r="U38" s="82">
        <v>1.5447520358814397</v>
      </c>
      <c r="V38" s="83">
        <v>-2.4813459692895492</v>
      </c>
      <c r="Y38" s="98">
        <v>-1.3420326683903302E-2</v>
      </c>
      <c r="Z38" s="99">
        <v>7.7237601794071988E-3</v>
      </c>
      <c r="AA38" s="100">
        <v>8.8817841970012523E-16</v>
      </c>
      <c r="AD38">
        <v>-0.97600726460589093</v>
      </c>
      <c r="AE38">
        <v>1.023992735394109</v>
      </c>
      <c r="AF38">
        <v>2.0239927353941094</v>
      </c>
      <c r="AG38">
        <v>10.02399273539411</v>
      </c>
    </row>
    <row r="40" spans="1:33" ht="24" customHeight="1" x14ac:dyDescent="0.2">
      <c r="T40" t="s">
        <v>117</v>
      </c>
    </row>
    <row r="41" spans="1:33" ht="24" customHeight="1" x14ac:dyDescent="0.2">
      <c r="U41" t="s">
        <v>93</v>
      </c>
      <c r="V41" t="s">
        <v>61</v>
      </c>
      <c r="AD41" t="s">
        <v>125</v>
      </c>
    </row>
    <row r="42" spans="1:33" ht="24" customHeight="1" x14ac:dyDescent="0.2">
      <c r="T42" t="s">
        <v>120</v>
      </c>
      <c r="U42" s="105" cm="1">
        <f t="array" ref="U42:W42">_xlfn.ANCHORARRAY(J27)</f>
        <v>411.37385753797207</v>
      </c>
      <c r="V42" s="106">
        <v>499.19850615325629</v>
      </c>
      <c r="W42">
        <v>2</v>
      </c>
      <c r="Y42" s="34" cm="1">
        <f t="array" ref="Y42:AA42">MMULT(U42:W42,_xlfn.ANCHORARRAY(Y36))</f>
        <v>-2.4795849435072653E-3</v>
      </c>
      <c r="Z42" s="85">
        <v>-4.6276733124860844E-3</v>
      </c>
      <c r="AA42" s="35">
        <v>1.6650820139309999</v>
      </c>
      <c r="AD42" s="107" cm="1">
        <f t="array" ref="AD42:AG42">MMULT(_xlfn.ANCHORARRAY(Y42),AD36:AG38)</f>
        <v>1.3322676295501878E-15</v>
      </c>
      <c r="AE42" s="107">
        <v>-1.7763568394002505E-15</v>
      </c>
      <c r="AF42" s="107">
        <v>-2.6645352591003757E-15</v>
      </c>
      <c r="AG42" s="107">
        <v>-1.4210854715202004E-14</v>
      </c>
    </row>
    <row r="44" spans="1:33" s="49" customFormat="1" ht="24" customHeight="1" x14ac:dyDescent="0.2"/>
    <row r="45" spans="1:33" ht="24" customHeight="1" x14ac:dyDescent="0.2">
      <c r="C45" s="1">
        <v>1</v>
      </c>
      <c r="D45" s="1">
        <v>2</v>
      </c>
      <c r="E45" s="1">
        <v>3</v>
      </c>
      <c r="F45" s="1">
        <v>4</v>
      </c>
      <c r="G45" s="1">
        <v>5</v>
      </c>
    </row>
    <row r="46" spans="1:33" ht="24" customHeight="1" x14ac:dyDescent="0.2">
      <c r="A46" s="48" t="s">
        <v>54</v>
      </c>
      <c r="B46" s="48"/>
      <c r="C46" s="47">
        <f>AE15</f>
        <v>230.79197247519033</v>
      </c>
      <c r="D46" s="47">
        <f>AG22</f>
        <v>2.361933515430108</v>
      </c>
      <c r="E46" s="47">
        <f>AF27</f>
        <v>2.9837243786801082E-16</v>
      </c>
      <c r="F46" s="47">
        <f>AA37</f>
        <v>-7.7237601794072023E-3</v>
      </c>
      <c r="G46" s="47">
        <f>AG42</f>
        <v>-1.4210854715202004E-14</v>
      </c>
    </row>
    <row r="47" spans="1:33" ht="24" customHeight="1" x14ac:dyDescent="0.2">
      <c r="A47" s="48" t="s">
        <v>53</v>
      </c>
      <c r="B47" s="48"/>
      <c r="C47" s="47">
        <v>230.79197247519033</v>
      </c>
      <c r="D47" s="47">
        <v>2.361933515430108</v>
      </c>
      <c r="E47" s="47">
        <v>2.9837243786801082E-16</v>
      </c>
      <c r="F47" s="47">
        <v>-7.7237601794072023E-3</v>
      </c>
      <c r="G47" s="47">
        <v>-1.4210854715202004E-14</v>
      </c>
    </row>
    <row r="48" spans="1:33" ht="24" customHeight="1" x14ac:dyDescent="0.2">
      <c r="A48" s="48" t="s">
        <v>55</v>
      </c>
      <c r="C48" s="47" t="str">
        <f>IF(C46=C47,"Y","N")</f>
        <v>Y</v>
      </c>
      <c r="D48" s="47" t="str">
        <f t="shared" ref="D48" si="0">IF(D46=D47,"Y","N")</f>
        <v>Y</v>
      </c>
      <c r="E48" s="47" t="str">
        <f t="shared" ref="E48" si="1">IF(E46=E47,"Y","N")</f>
        <v>Y</v>
      </c>
      <c r="F48" s="47" t="str">
        <f t="shared" ref="F48" si="2">IF(F46=F47,"Y","N")</f>
        <v>Y</v>
      </c>
      <c r="G48" s="47" t="str">
        <f t="shared" ref="G48" si="3">IF(G46=G47,"Y","N")</f>
        <v>Y</v>
      </c>
    </row>
    <row r="49" spans="1:16" ht="24" customHeight="1" x14ac:dyDescent="0.2">
      <c r="A49" s="48"/>
      <c r="C49" s="1"/>
      <c r="D49" s="1"/>
      <c r="E49" s="1"/>
      <c r="F49" s="1"/>
      <c r="G49" s="1"/>
    </row>
    <row r="50" spans="1:16" ht="24" customHeight="1" x14ac:dyDescent="0.2">
      <c r="A50" s="48"/>
      <c r="C50" s="1"/>
      <c r="D50" s="1"/>
      <c r="E50" s="1"/>
      <c r="F50" s="1"/>
      <c r="G50" s="1"/>
    </row>
    <row r="51" spans="1:16" ht="24" customHeight="1" x14ac:dyDescent="0.2">
      <c r="A51" s="48"/>
      <c r="C51" s="1"/>
      <c r="D51" s="1"/>
      <c r="E51" s="1"/>
      <c r="F51" s="1"/>
      <c r="G51" s="1"/>
    </row>
    <row r="52" spans="1:16" ht="24" customHeight="1" x14ac:dyDescent="0.2">
      <c r="A52" s="48"/>
      <c r="C52" s="1"/>
      <c r="D52" s="1"/>
      <c r="E52" s="1"/>
      <c r="F52" s="1"/>
      <c r="G52" s="1"/>
    </row>
    <row r="53" spans="1:16" ht="24" customHeight="1" x14ac:dyDescent="0.2">
      <c r="A53" s="48"/>
      <c r="C53" s="1"/>
      <c r="D53" s="1"/>
      <c r="E53" s="1"/>
      <c r="F53" s="1"/>
      <c r="G53" s="1"/>
    </row>
    <row r="55" spans="1:16" s="86" customFormat="1" ht="32" x14ac:dyDescent="0.4">
      <c r="A55" s="139" t="s">
        <v>195</v>
      </c>
    </row>
    <row r="57" spans="1:16" ht="24" customHeight="1" x14ac:dyDescent="0.2">
      <c r="M57" s="1" t="s">
        <v>2</v>
      </c>
      <c r="N57" s="1" t="s">
        <v>3</v>
      </c>
      <c r="O57" s="1" t="s">
        <v>4</v>
      </c>
      <c r="P57" s="1" t="s">
        <v>30</v>
      </c>
    </row>
    <row r="58" spans="1:16" ht="24" customHeight="1" x14ac:dyDescent="0.2">
      <c r="E58" s="54"/>
      <c r="F58" s="54"/>
      <c r="G58" s="54"/>
      <c r="H58" s="54"/>
      <c r="I58" s="54"/>
      <c r="J58" s="54"/>
      <c r="K58" s="54"/>
      <c r="L58" s="54"/>
      <c r="M58" s="51">
        <v>2</v>
      </c>
      <c r="N58" s="51">
        <v>1</v>
      </c>
      <c r="O58" s="51">
        <v>1</v>
      </c>
      <c r="P58" s="51">
        <v>2</v>
      </c>
    </row>
    <row r="59" spans="1:16" ht="24" customHeight="1" x14ac:dyDescent="0.2">
      <c r="E59" s="54"/>
      <c r="F59" s="54"/>
      <c r="G59" s="54"/>
      <c r="H59" s="54"/>
      <c r="I59" s="54"/>
      <c r="J59" s="54"/>
      <c r="K59" s="54"/>
      <c r="L59" s="54"/>
      <c r="M59" s="52">
        <v>4</v>
      </c>
      <c r="N59" s="52">
        <v>1</v>
      </c>
      <c r="O59" s="52">
        <v>-2</v>
      </c>
      <c r="P59" s="52">
        <v>1</v>
      </c>
    </row>
    <row r="60" spans="1:16" ht="24" customHeight="1" x14ac:dyDescent="0.2">
      <c r="D60" s="54"/>
      <c r="E60" s="54"/>
      <c r="F60" s="54"/>
      <c r="G60" s="3" t="s">
        <v>79</v>
      </c>
      <c r="J60" s="54"/>
      <c r="L60" s="54"/>
      <c r="M60" s="53">
        <v>3</v>
      </c>
      <c r="N60" s="53">
        <v>1</v>
      </c>
      <c r="O60" s="53">
        <v>-1</v>
      </c>
      <c r="P60" s="53">
        <v>-1</v>
      </c>
    </row>
    <row r="61" spans="1:16" ht="24" customHeight="1" x14ac:dyDescent="0.2">
      <c r="D61" s="54"/>
      <c r="E61" s="54"/>
      <c r="F61" s="54"/>
      <c r="G61" s="54"/>
      <c r="H61" s="54"/>
      <c r="I61" s="3"/>
      <c r="J61" s="3"/>
      <c r="L61" s="3" t="s">
        <v>80</v>
      </c>
      <c r="M61" s="54"/>
      <c r="N61" s="54"/>
      <c r="O61" s="54"/>
      <c r="P61" s="54"/>
    </row>
    <row r="62" spans="1:16" ht="24" customHeight="1" x14ac:dyDescent="0.2">
      <c r="D62" s="54"/>
      <c r="E62" s="54"/>
      <c r="F62" s="54"/>
      <c r="G62" s="1" t="s">
        <v>31</v>
      </c>
      <c r="H62" s="55">
        <v>1</v>
      </c>
      <c r="I62" s="56">
        <v>2</v>
      </c>
      <c r="J62" s="57">
        <v>1</v>
      </c>
      <c r="L62" s="54"/>
      <c r="M62" s="64" cm="1">
        <f t="array" ref="M62:P68">MMULT(H62:J68,M58:P60)</f>
        <v>13</v>
      </c>
      <c r="N62" s="64">
        <v>4</v>
      </c>
      <c r="O62" s="65">
        <v>-4</v>
      </c>
      <c r="P62" s="65">
        <v>3</v>
      </c>
    </row>
    <row r="63" spans="1:16" ht="24" customHeight="1" x14ac:dyDescent="0.2">
      <c r="D63" s="54"/>
      <c r="E63" s="54"/>
      <c r="F63" s="54"/>
      <c r="G63" s="1" t="s">
        <v>32</v>
      </c>
      <c r="H63" s="55">
        <v>0</v>
      </c>
      <c r="I63" s="56">
        <v>4</v>
      </c>
      <c r="J63" s="57">
        <v>3</v>
      </c>
      <c r="L63" s="54"/>
      <c r="M63" s="66">
        <v>25</v>
      </c>
      <c r="N63" s="66">
        <v>7</v>
      </c>
      <c r="O63" s="67">
        <v>-11</v>
      </c>
      <c r="P63" s="67">
        <v>1</v>
      </c>
    </row>
    <row r="64" spans="1:16" ht="24" customHeight="1" x14ac:dyDescent="0.2">
      <c r="D64" s="54"/>
      <c r="E64" s="54"/>
      <c r="F64" s="54"/>
      <c r="G64" s="1" t="s">
        <v>33</v>
      </c>
      <c r="H64" s="55">
        <v>0</v>
      </c>
      <c r="I64" s="56">
        <v>3</v>
      </c>
      <c r="J64" s="57">
        <v>0</v>
      </c>
      <c r="L64" s="54"/>
      <c r="M64" s="66">
        <v>12</v>
      </c>
      <c r="N64" s="66">
        <v>3</v>
      </c>
      <c r="O64" s="67">
        <v>-6</v>
      </c>
      <c r="P64" s="67">
        <v>3</v>
      </c>
    </row>
    <row r="65" spans="3:16" ht="24" customHeight="1" x14ac:dyDescent="0.2">
      <c r="D65" s="54"/>
      <c r="E65" s="54"/>
      <c r="F65" s="54"/>
      <c r="G65" s="1" t="s">
        <v>34</v>
      </c>
      <c r="H65" s="55">
        <v>0</v>
      </c>
      <c r="I65" s="56">
        <v>3</v>
      </c>
      <c r="J65" s="57">
        <v>1</v>
      </c>
      <c r="L65" s="54"/>
      <c r="M65" s="66">
        <v>15</v>
      </c>
      <c r="N65" s="66">
        <v>4</v>
      </c>
      <c r="O65" s="67">
        <v>-7</v>
      </c>
      <c r="P65" s="67">
        <v>2</v>
      </c>
    </row>
    <row r="66" spans="3:16" ht="24" customHeight="1" x14ac:dyDescent="0.2">
      <c r="D66" s="54"/>
      <c r="E66" s="54"/>
      <c r="F66" s="54"/>
      <c r="G66" s="1" t="s">
        <v>62</v>
      </c>
      <c r="H66" s="55">
        <v>5</v>
      </c>
      <c r="I66" s="56">
        <v>0</v>
      </c>
      <c r="J66" s="57">
        <v>3</v>
      </c>
      <c r="L66" s="54"/>
      <c r="M66" s="66">
        <v>19</v>
      </c>
      <c r="N66" s="66">
        <v>8</v>
      </c>
      <c r="O66" s="67">
        <v>2</v>
      </c>
      <c r="P66" s="67">
        <v>7</v>
      </c>
    </row>
    <row r="67" spans="3:16" ht="24" customHeight="1" x14ac:dyDescent="0.2">
      <c r="D67" s="54"/>
      <c r="E67" s="54"/>
      <c r="F67" s="54"/>
      <c r="G67" s="1" t="s">
        <v>63</v>
      </c>
      <c r="H67" s="55">
        <v>2</v>
      </c>
      <c r="I67" s="56">
        <v>1</v>
      </c>
      <c r="J67" s="57">
        <v>1</v>
      </c>
      <c r="L67" s="54"/>
      <c r="M67" s="66">
        <v>11</v>
      </c>
      <c r="N67" s="66">
        <v>4</v>
      </c>
      <c r="O67" s="67">
        <v>-1</v>
      </c>
      <c r="P67" s="67">
        <v>4</v>
      </c>
    </row>
    <row r="68" spans="3:16" ht="24" customHeight="1" x14ac:dyDescent="0.2">
      <c r="D68" s="54"/>
      <c r="E68" s="54"/>
      <c r="F68" s="54"/>
      <c r="H68" s="55">
        <v>1</v>
      </c>
      <c r="I68" s="56">
        <v>-2</v>
      </c>
      <c r="J68" s="57">
        <v>3</v>
      </c>
      <c r="L68" s="54"/>
      <c r="M68" s="68">
        <v>3</v>
      </c>
      <c r="N68" s="68">
        <v>2</v>
      </c>
      <c r="O68" s="69">
        <v>2</v>
      </c>
      <c r="P68" s="69">
        <v>-3</v>
      </c>
    </row>
    <row r="69" spans="3:16" ht="24" customHeight="1" x14ac:dyDescent="0.2">
      <c r="D69" s="54"/>
      <c r="E69" s="54"/>
      <c r="F69" s="54"/>
      <c r="G69" s="54"/>
      <c r="H69" s="54"/>
      <c r="I69" s="54"/>
      <c r="J69" s="54"/>
      <c r="L69" s="54" t="s">
        <v>64</v>
      </c>
      <c r="M69" s="54"/>
      <c r="N69" s="54"/>
      <c r="O69" s="54"/>
      <c r="P69" s="54"/>
    </row>
    <row r="70" spans="3:16" ht="24" customHeight="1" x14ac:dyDescent="0.2">
      <c r="D70" s="54"/>
      <c r="E70" s="54"/>
      <c r="F70" s="54"/>
      <c r="G70" s="54"/>
      <c r="H70" s="54"/>
      <c r="I70" s="1" t="s">
        <v>65</v>
      </c>
      <c r="J70" s="63">
        <v>1</v>
      </c>
      <c r="L70" s="54"/>
      <c r="M70" s="70" cm="1">
        <f t="array" ref="M70:P76">_xlfn.ANCHORARRAY(M62)*J70:J76</f>
        <v>13</v>
      </c>
      <c r="N70" s="58">
        <v>4</v>
      </c>
      <c r="O70" s="71">
        <v>-4</v>
      </c>
      <c r="P70" s="71">
        <v>3</v>
      </c>
    </row>
    <row r="71" spans="3:16" ht="24" customHeight="1" x14ac:dyDescent="0.2">
      <c r="D71" s="54"/>
      <c r="E71" s="54"/>
      <c r="F71" s="54"/>
      <c r="G71" s="54"/>
      <c r="H71" s="54"/>
      <c r="I71" s="1" t="s">
        <v>66</v>
      </c>
      <c r="J71" s="63">
        <v>-1</v>
      </c>
      <c r="L71" s="54"/>
      <c r="M71" s="72">
        <v>-25</v>
      </c>
      <c r="N71" s="59">
        <v>-7</v>
      </c>
      <c r="O71" s="73">
        <v>11</v>
      </c>
      <c r="P71" s="73">
        <v>-1</v>
      </c>
    </row>
    <row r="72" spans="3:16" ht="24" customHeight="1" x14ac:dyDescent="0.2">
      <c r="D72" s="54"/>
      <c r="E72" s="54"/>
      <c r="F72" s="54"/>
      <c r="G72" s="54"/>
      <c r="H72" s="54"/>
      <c r="I72" s="1" t="s">
        <v>67</v>
      </c>
      <c r="J72" s="63">
        <v>1</v>
      </c>
      <c r="L72" s="54"/>
      <c r="M72" s="72">
        <v>12</v>
      </c>
      <c r="N72" s="59">
        <v>3</v>
      </c>
      <c r="O72" s="73">
        <v>-6</v>
      </c>
      <c r="P72" s="73">
        <v>3</v>
      </c>
    </row>
    <row r="73" spans="3:16" ht="24" customHeight="1" x14ac:dyDescent="0.2">
      <c r="D73" s="54"/>
      <c r="E73" s="54"/>
      <c r="F73" s="54"/>
      <c r="G73" s="54"/>
      <c r="H73" s="54"/>
      <c r="I73" s="1" t="s">
        <v>68</v>
      </c>
      <c r="J73" s="63">
        <v>-1</v>
      </c>
      <c r="L73" s="54"/>
      <c r="M73" s="72">
        <v>-15</v>
      </c>
      <c r="N73" s="59">
        <v>-4</v>
      </c>
      <c r="O73" s="73">
        <v>7</v>
      </c>
      <c r="P73" s="73">
        <v>-2</v>
      </c>
    </row>
    <row r="74" spans="3:16" ht="24" customHeight="1" x14ac:dyDescent="0.2">
      <c r="D74" s="54"/>
      <c r="E74" s="54"/>
      <c r="F74" s="54"/>
      <c r="G74" s="54"/>
      <c r="H74" s="54"/>
      <c r="I74" s="1" t="s">
        <v>69</v>
      </c>
      <c r="J74" s="63"/>
      <c r="L74" s="54"/>
      <c r="M74" s="72">
        <v>0</v>
      </c>
      <c r="N74" s="59">
        <v>0</v>
      </c>
      <c r="O74" s="73">
        <v>0</v>
      </c>
      <c r="P74" s="73">
        <v>0</v>
      </c>
    </row>
    <row r="75" spans="3:16" ht="24" customHeight="1" x14ac:dyDescent="0.2">
      <c r="D75" s="54"/>
      <c r="E75" s="54"/>
      <c r="F75" s="54"/>
      <c r="G75" s="54"/>
      <c r="H75" s="54"/>
      <c r="I75" s="1" t="s">
        <v>70</v>
      </c>
      <c r="J75" s="63">
        <v>1</v>
      </c>
      <c r="L75" s="54"/>
      <c r="M75" s="72">
        <v>11</v>
      </c>
      <c r="N75" s="59">
        <v>4</v>
      </c>
      <c r="O75" s="73">
        <v>-1</v>
      </c>
      <c r="P75" s="73">
        <v>4</v>
      </c>
    </row>
    <row r="76" spans="3:16" ht="24" customHeight="1" x14ac:dyDescent="0.2">
      <c r="D76" s="54"/>
      <c r="E76" s="54"/>
      <c r="F76" s="54"/>
      <c r="G76" s="54"/>
      <c r="H76" s="54"/>
      <c r="I76" s="1" t="s">
        <v>182</v>
      </c>
      <c r="J76" s="63">
        <v>-1</v>
      </c>
      <c r="L76" s="54"/>
      <c r="M76" s="74">
        <v>-3</v>
      </c>
      <c r="N76" s="60">
        <v>-2</v>
      </c>
      <c r="O76" s="75">
        <v>-2</v>
      </c>
      <c r="P76" s="75">
        <v>3</v>
      </c>
    </row>
    <row r="77" spans="3:16" ht="24" customHeight="1" x14ac:dyDescent="0.2">
      <c r="C77" s="3" t="s">
        <v>81</v>
      </c>
      <c r="E77" s="54"/>
      <c r="F77" s="54"/>
      <c r="G77" s="54"/>
      <c r="H77" s="54"/>
      <c r="I77" s="54"/>
      <c r="J77" s="54"/>
      <c r="L77" s="54"/>
      <c r="M77" s="54">
        <v>1</v>
      </c>
      <c r="N77" s="54">
        <v>1</v>
      </c>
      <c r="O77" s="54">
        <v>1</v>
      </c>
      <c r="P77" s="54">
        <v>1</v>
      </c>
    </row>
    <row r="78" spans="3:16" ht="24" customHeight="1" x14ac:dyDescent="0.2">
      <c r="C78" s="1" t="s">
        <v>71</v>
      </c>
      <c r="D78" s="1" t="s">
        <v>72</v>
      </c>
      <c r="E78" s="1" t="s">
        <v>73</v>
      </c>
      <c r="F78" s="1" t="s">
        <v>74</v>
      </c>
      <c r="G78" s="1" t="s">
        <v>75</v>
      </c>
      <c r="H78" s="1" t="s">
        <v>76</v>
      </c>
      <c r="I78" s="1" t="s">
        <v>183</v>
      </c>
      <c r="J78" s="1" t="s">
        <v>1</v>
      </c>
      <c r="L78" t="s">
        <v>82</v>
      </c>
      <c r="N78" s="54"/>
      <c r="O78" s="54"/>
      <c r="P78" s="54"/>
    </row>
    <row r="79" spans="3:16" ht="24" customHeight="1" x14ac:dyDescent="0.2">
      <c r="C79" s="61">
        <v>2</v>
      </c>
      <c r="D79" s="61">
        <v>0</v>
      </c>
      <c r="E79" s="61">
        <v>1</v>
      </c>
      <c r="F79" s="61">
        <v>1</v>
      </c>
      <c r="G79" s="61">
        <v>0</v>
      </c>
      <c r="H79" s="61">
        <v>1</v>
      </c>
      <c r="I79" s="61">
        <v>2</v>
      </c>
      <c r="J79" s="62">
        <v>2</v>
      </c>
      <c r="L79" s="54"/>
      <c r="M79" s="63" cm="1">
        <f t="array" ref="M79:P79">MMULT(C79:J79,M70:P77)</f>
        <v>30</v>
      </c>
      <c r="N79" s="63">
        <v>9</v>
      </c>
      <c r="O79" s="63">
        <v>-10</v>
      </c>
      <c r="P79" s="63">
        <v>19</v>
      </c>
    </row>
    <row r="80" spans="3:16" ht="24" customHeight="1" x14ac:dyDescent="0.2">
      <c r="E80" s="54"/>
      <c r="F80" s="54"/>
      <c r="G80" s="54"/>
      <c r="H80" s="54"/>
      <c r="I80" s="54"/>
      <c r="J80" s="54"/>
      <c r="K80" s="54"/>
      <c r="L80" t="s">
        <v>77</v>
      </c>
      <c r="M80" s="54"/>
      <c r="N80" s="54"/>
      <c r="O80" s="54"/>
      <c r="P80" s="54"/>
    </row>
    <row r="81" spans="1:31" ht="24" customHeight="1" x14ac:dyDescent="0.2">
      <c r="D81" t="s">
        <v>83</v>
      </c>
      <c r="E81" s="54"/>
      <c r="F81" s="54"/>
      <c r="G81" s="54"/>
      <c r="H81" s="54"/>
      <c r="I81" s="54"/>
      <c r="J81" s="54"/>
      <c r="K81" s="54"/>
      <c r="L81" s="54"/>
      <c r="M81" s="63" cm="1">
        <f t="array" ref="M81:P81">SIGN(_xlfn.ANCHORARRAY(M79))</f>
        <v>1</v>
      </c>
      <c r="N81" s="63">
        <v>1</v>
      </c>
      <c r="O81" s="63">
        <v>-1</v>
      </c>
      <c r="P81" s="63">
        <v>1</v>
      </c>
    </row>
    <row r="82" spans="1:31" ht="24" customHeight="1" x14ac:dyDescent="0.2">
      <c r="D82" t="s">
        <v>84</v>
      </c>
      <c r="M82" s="1" t="s">
        <v>78</v>
      </c>
      <c r="N82" s="1" t="s">
        <v>85</v>
      </c>
      <c r="O82" s="1" t="s">
        <v>86</v>
      </c>
      <c r="P82" s="1" t="s">
        <v>86</v>
      </c>
    </row>
    <row r="83" spans="1:31" ht="24" customHeight="1" x14ac:dyDescent="0.2">
      <c r="M83" s="1"/>
      <c r="N83" s="1"/>
      <c r="O83" s="1"/>
    </row>
    <row r="84" spans="1:31" s="49" customFormat="1" ht="24" customHeight="1" x14ac:dyDescent="0.2"/>
    <row r="85" spans="1:31" ht="24" customHeight="1" x14ac:dyDescent="0.2">
      <c r="C85" s="1">
        <v>1</v>
      </c>
      <c r="D85" s="1">
        <v>2</v>
      </c>
      <c r="E85" s="1">
        <v>3</v>
      </c>
      <c r="F85" s="1">
        <v>4</v>
      </c>
      <c r="G85" s="1">
        <v>5</v>
      </c>
    </row>
    <row r="86" spans="1:31" ht="24" customHeight="1" x14ac:dyDescent="0.2">
      <c r="A86" s="48" t="s">
        <v>54</v>
      </c>
      <c r="B86" s="48"/>
      <c r="C86" s="47">
        <f>N65</f>
        <v>4</v>
      </c>
      <c r="D86" s="47">
        <f>N70</f>
        <v>4</v>
      </c>
      <c r="E86" s="47">
        <f>M79</f>
        <v>30</v>
      </c>
      <c r="F86" s="47">
        <f>N81</f>
        <v>1</v>
      </c>
      <c r="G86" s="47">
        <f>P73</f>
        <v>-2</v>
      </c>
    </row>
    <row r="87" spans="1:31" ht="24" customHeight="1" x14ac:dyDescent="0.2">
      <c r="A87" s="48" t="s">
        <v>53</v>
      </c>
      <c r="B87" s="48"/>
      <c r="C87" s="47">
        <v>4</v>
      </c>
      <c r="D87" s="47">
        <v>4</v>
      </c>
      <c r="E87" s="47">
        <v>30</v>
      </c>
      <c r="F87" s="47">
        <v>1</v>
      </c>
      <c r="G87" s="47">
        <v>-2</v>
      </c>
    </row>
    <row r="88" spans="1:31" ht="24" customHeight="1" x14ac:dyDescent="0.2">
      <c r="A88" s="48" t="s">
        <v>55</v>
      </c>
      <c r="C88" s="47" t="str">
        <f>IF(C86=C87,"Y","N")</f>
        <v>Y</v>
      </c>
      <c r="D88" s="47" t="str">
        <f t="shared" ref="D88" si="4">IF(D86=D87,"Y","N")</f>
        <v>Y</v>
      </c>
      <c r="E88" s="47" t="str">
        <f t="shared" ref="E88" si="5">IF(E86=E87,"Y","N")</f>
        <v>Y</v>
      </c>
      <c r="F88" s="47" t="str">
        <f t="shared" ref="F88" si="6">IF(F86=F87,"Y","N")</f>
        <v>Y</v>
      </c>
      <c r="G88" s="47" t="str">
        <f t="shared" ref="G88" si="7">IF(G86=G87,"Y","N")</f>
        <v>Y</v>
      </c>
    </row>
    <row r="89" spans="1:31" ht="24" customHeight="1" x14ac:dyDescent="0.2">
      <c r="A89" s="48"/>
      <c r="C89" s="1"/>
      <c r="D89" s="1"/>
      <c r="E89" s="1"/>
      <c r="F89" s="1"/>
      <c r="G89" s="1"/>
    </row>
    <row r="90" spans="1:31" ht="24" customHeight="1" x14ac:dyDescent="0.2">
      <c r="A90" s="48"/>
      <c r="C90" s="1"/>
      <c r="D90" s="1"/>
      <c r="E90" s="1"/>
      <c r="F90" s="1"/>
      <c r="G90" s="1"/>
    </row>
    <row r="91" spans="1:31" ht="24" customHeight="1" x14ac:dyDescent="0.2">
      <c r="A91" s="48"/>
      <c r="C91" s="1"/>
      <c r="D91" s="1"/>
      <c r="E91" s="1"/>
      <c r="F91" s="1"/>
      <c r="G91" s="1"/>
    </row>
    <row r="92" spans="1:31" ht="24" customHeight="1" x14ac:dyDescent="0.2">
      <c r="A92" s="48"/>
      <c r="C92" s="1"/>
      <c r="D92" s="1"/>
      <c r="E92" s="1"/>
      <c r="F92" s="1"/>
      <c r="G92" s="1"/>
    </row>
    <row r="94" spans="1:31" s="86" customFormat="1" ht="32" x14ac:dyDescent="0.4">
      <c r="A94" s="139" t="s">
        <v>196</v>
      </c>
    </row>
    <row r="96" spans="1:31" ht="24" customHeight="1" x14ac:dyDescent="0.2">
      <c r="AA96" t="s">
        <v>87</v>
      </c>
      <c r="AE96" t="s">
        <v>88</v>
      </c>
    </row>
    <row r="97" spans="5:35" ht="24" customHeight="1" x14ac:dyDescent="0.2">
      <c r="AA97" t="s">
        <v>89</v>
      </c>
      <c r="AD97" t="s">
        <v>90</v>
      </c>
      <c r="AE97" s="76">
        <v>3</v>
      </c>
      <c r="AF97" s="77">
        <v>-7.4270509831248424</v>
      </c>
      <c r="AG97" s="77">
        <v>-4.0729490168751585</v>
      </c>
      <c r="AH97" s="77">
        <v>-4.0729490168751568</v>
      </c>
      <c r="AI97" s="78">
        <v>-7.4270509831248432</v>
      </c>
    </row>
    <row r="98" spans="5:35" ht="24" customHeight="1" x14ac:dyDescent="0.2">
      <c r="AE98" s="79">
        <v>5.9270509831248424</v>
      </c>
      <c r="AF98">
        <v>-1.309016994374947</v>
      </c>
      <c r="AG98">
        <v>1.1909830056250519</v>
      </c>
      <c r="AH98">
        <v>-3.118033988749894</v>
      </c>
      <c r="AI98" s="80">
        <v>2.3090169943749461</v>
      </c>
    </row>
    <row r="99" spans="5:35" ht="24" customHeight="1" x14ac:dyDescent="0.2">
      <c r="AE99" s="79">
        <v>2.5729490168751585</v>
      </c>
      <c r="AF99">
        <v>-0.88196601125010554</v>
      </c>
      <c r="AG99">
        <v>-0.19098300562505344</v>
      </c>
      <c r="AH99">
        <v>1.1909830056250528</v>
      </c>
      <c r="AI99" s="80">
        <v>2.3090169943749457</v>
      </c>
    </row>
    <row r="100" spans="5:35" ht="24" customHeight="1" x14ac:dyDescent="0.2">
      <c r="AE100" s="79">
        <v>2.5729490168751572</v>
      </c>
      <c r="AF100">
        <v>2.3090169943749466</v>
      </c>
      <c r="AG100">
        <v>1.1909830056250525</v>
      </c>
      <c r="AH100">
        <v>-0.19098300562505399</v>
      </c>
      <c r="AI100" s="80">
        <v>-0.88196601125010932</v>
      </c>
    </row>
    <row r="101" spans="5:35" ht="24" customHeight="1" x14ac:dyDescent="0.2">
      <c r="AE101" s="81">
        <v>5.9270509831248415</v>
      </c>
      <c r="AF101" s="82">
        <v>2.3090169943749479</v>
      </c>
      <c r="AG101" s="82">
        <v>-3.1180339887498958</v>
      </c>
      <c r="AH101" s="82">
        <v>1.1909830056250543</v>
      </c>
      <c r="AI101" s="83">
        <v>-1.3090169943749483</v>
      </c>
    </row>
    <row r="103" spans="5:35" ht="24" customHeight="1" x14ac:dyDescent="0.2">
      <c r="AE103" s="36" cm="1">
        <f t="array" ref="AE103:AE127">_xlfn.TOCOL(AE97:AI101)</f>
        <v>3</v>
      </c>
    </row>
    <row r="104" spans="5:35" ht="24" customHeight="1" x14ac:dyDescent="0.2">
      <c r="AE104" s="84">
        <v>-7.4270509831248424</v>
      </c>
    </row>
    <row r="105" spans="5:35" ht="24" customHeight="1" x14ac:dyDescent="0.2">
      <c r="AE105" s="84">
        <v>-4.0729490168751585</v>
      </c>
    </row>
    <row r="106" spans="5:35" ht="24" customHeight="1" x14ac:dyDescent="0.2">
      <c r="AE106" s="84">
        <v>-4.0729490168751568</v>
      </c>
    </row>
    <row r="107" spans="5:35" ht="24" customHeight="1" x14ac:dyDescent="0.2">
      <c r="AE107" s="84">
        <v>-7.4270509831248432</v>
      </c>
    </row>
    <row r="108" spans="5:35" ht="24" customHeight="1" x14ac:dyDescent="0.2">
      <c r="E108" t="s">
        <v>91</v>
      </c>
      <c r="AE108" s="84">
        <v>5.9270509831248424</v>
      </c>
    </row>
    <row r="109" spans="5:35" ht="24" customHeight="1" x14ac:dyDescent="0.2">
      <c r="AE109" s="84">
        <v>-1.309016994374947</v>
      </c>
    </row>
    <row r="110" spans="5:35" ht="24" customHeight="1" x14ac:dyDescent="0.2">
      <c r="E110" s="76">
        <v>1</v>
      </c>
      <c r="F110" s="77">
        <v>1</v>
      </c>
      <c r="G110" s="77">
        <v>1</v>
      </c>
      <c r="H110" s="77">
        <v>1</v>
      </c>
      <c r="I110" s="78">
        <v>1</v>
      </c>
      <c r="K110" s="76">
        <v>1</v>
      </c>
      <c r="L110" s="77">
        <v>0.30901699437494745</v>
      </c>
      <c r="M110" s="77">
        <v>-0.80901699437494734</v>
      </c>
      <c r="N110" s="77">
        <v>-0.80901699437494745</v>
      </c>
      <c r="O110" s="78">
        <v>0.30901699437494723</v>
      </c>
      <c r="Q110" s="76">
        <v>1</v>
      </c>
      <c r="R110" s="77">
        <v>-0.80901699437494734</v>
      </c>
      <c r="S110" s="77">
        <v>0.30901699437494723</v>
      </c>
      <c r="T110" s="77">
        <v>0.30901699437494773</v>
      </c>
      <c r="U110" s="78">
        <v>-0.80901699437494767</v>
      </c>
      <c r="AE110" s="84">
        <v>1.1909830056250519</v>
      </c>
    </row>
    <row r="111" spans="5:35" ht="24" customHeight="1" x14ac:dyDescent="0.2">
      <c r="E111" s="79">
        <v>1</v>
      </c>
      <c r="F111">
        <v>1</v>
      </c>
      <c r="G111">
        <v>1</v>
      </c>
      <c r="H111">
        <v>1</v>
      </c>
      <c r="I111" s="80">
        <v>1</v>
      </c>
      <c r="K111" s="79">
        <v>1</v>
      </c>
      <c r="L111">
        <v>0.30901699437494745</v>
      </c>
      <c r="M111">
        <v>-0.80901699437494734</v>
      </c>
      <c r="N111">
        <v>-0.80901699437494745</v>
      </c>
      <c r="O111" s="80">
        <v>0.30901699437494723</v>
      </c>
      <c r="Q111" s="79">
        <v>1</v>
      </c>
      <c r="R111">
        <v>-0.80901699437494734</v>
      </c>
      <c r="S111">
        <v>0.30901699437494723</v>
      </c>
      <c r="T111">
        <v>0.30901699437494773</v>
      </c>
      <c r="U111" s="80">
        <v>-0.80901699437494767</v>
      </c>
      <c r="AE111" s="84">
        <v>-3.118033988749894</v>
      </c>
    </row>
    <row r="112" spans="5:35" ht="24" customHeight="1" x14ac:dyDescent="0.2">
      <c r="E112" s="79">
        <v>1</v>
      </c>
      <c r="F112">
        <v>1</v>
      </c>
      <c r="G112">
        <v>1</v>
      </c>
      <c r="H112">
        <v>1</v>
      </c>
      <c r="I112" s="80">
        <v>1</v>
      </c>
      <c r="K112" s="79">
        <v>1</v>
      </c>
      <c r="L112">
        <v>0.30901699437494745</v>
      </c>
      <c r="M112">
        <v>-0.80901699437494734</v>
      </c>
      <c r="N112">
        <v>-0.80901699437494745</v>
      </c>
      <c r="O112" s="80">
        <v>0.30901699437494723</v>
      </c>
      <c r="Q112" s="79">
        <v>1</v>
      </c>
      <c r="R112">
        <v>-0.80901699437494734</v>
      </c>
      <c r="S112">
        <v>0.30901699437494723</v>
      </c>
      <c r="T112">
        <v>0.30901699437494773</v>
      </c>
      <c r="U112" s="80">
        <v>-0.80901699437494767</v>
      </c>
      <c r="AE112" s="84">
        <v>2.3090169943749461</v>
      </c>
    </row>
    <row r="113" spans="5:31" ht="24" customHeight="1" x14ac:dyDescent="0.2">
      <c r="E113" s="79">
        <v>1</v>
      </c>
      <c r="F113">
        <v>1</v>
      </c>
      <c r="G113">
        <v>1</v>
      </c>
      <c r="H113">
        <v>1</v>
      </c>
      <c r="I113" s="80">
        <v>1</v>
      </c>
      <c r="K113" s="79">
        <v>1</v>
      </c>
      <c r="L113">
        <v>0.30901699437494745</v>
      </c>
      <c r="M113">
        <v>-0.80901699437494734</v>
      </c>
      <c r="N113">
        <v>-0.80901699437494745</v>
      </c>
      <c r="O113" s="80">
        <v>0.30901699437494723</v>
      </c>
      <c r="Q113" s="79">
        <v>1</v>
      </c>
      <c r="R113">
        <v>-0.80901699437494734</v>
      </c>
      <c r="S113">
        <v>0.30901699437494723</v>
      </c>
      <c r="T113">
        <v>0.30901699437494773</v>
      </c>
      <c r="U113" s="80">
        <v>-0.80901699437494767</v>
      </c>
      <c r="AE113" s="84">
        <v>2.5729490168751585</v>
      </c>
    </row>
    <row r="114" spans="5:31" ht="24" customHeight="1" x14ac:dyDescent="0.2">
      <c r="E114" s="81">
        <v>1</v>
      </c>
      <c r="F114" s="82">
        <v>1</v>
      </c>
      <c r="G114" s="82">
        <v>1</v>
      </c>
      <c r="H114" s="82">
        <v>1</v>
      </c>
      <c r="I114" s="83">
        <v>1</v>
      </c>
      <c r="K114" s="81">
        <v>1</v>
      </c>
      <c r="L114" s="82">
        <v>0.30901699437494745</v>
      </c>
      <c r="M114" s="82">
        <v>-0.80901699437494734</v>
      </c>
      <c r="N114" s="82">
        <v>-0.80901699437494745</v>
      </c>
      <c r="O114" s="83">
        <v>0.30901699437494723</v>
      </c>
      <c r="Q114" s="81">
        <v>1</v>
      </c>
      <c r="R114" s="82">
        <v>-0.80901699437494734</v>
      </c>
      <c r="S114" s="82">
        <v>0.30901699437494723</v>
      </c>
      <c r="T114" s="82">
        <v>0.30901699437494773</v>
      </c>
      <c r="U114" s="83">
        <v>-0.80901699437494767</v>
      </c>
      <c r="AE114" s="84">
        <v>-0.88196601125010554</v>
      </c>
    </row>
    <row r="115" spans="5:31" ht="24" customHeight="1" x14ac:dyDescent="0.2">
      <c r="AE115" s="84">
        <v>-0.19098300562505344</v>
      </c>
    </row>
    <row r="116" spans="5:31" ht="24" customHeight="1" x14ac:dyDescent="0.2">
      <c r="E116" s="76">
        <v>1</v>
      </c>
      <c r="F116" s="77">
        <v>1</v>
      </c>
      <c r="G116" s="77">
        <v>1</v>
      </c>
      <c r="H116" s="77">
        <v>1</v>
      </c>
      <c r="I116" s="78">
        <v>1</v>
      </c>
      <c r="K116" s="76">
        <v>1</v>
      </c>
      <c r="L116" s="77">
        <v>0.30901699437494745</v>
      </c>
      <c r="M116" s="77">
        <v>-0.80901699437494734</v>
      </c>
      <c r="N116" s="77">
        <v>-0.80901699437494745</v>
      </c>
      <c r="O116" s="78">
        <v>0.30901699437494723</v>
      </c>
      <c r="Q116" s="76">
        <v>1</v>
      </c>
      <c r="R116" s="77">
        <v>-0.80901699437494734</v>
      </c>
      <c r="S116" s="77">
        <v>0.30901699437494723</v>
      </c>
      <c r="T116" s="77">
        <v>0.30901699437494773</v>
      </c>
      <c r="U116" s="78">
        <v>-0.80901699437494767</v>
      </c>
      <c r="AE116" s="84">
        <v>1.1909830056250528</v>
      </c>
    </row>
    <row r="117" spans="5:31" ht="24" customHeight="1" x14ac:dyDescent="0.2">
      <c r="E117" s="79">
        <v>0.30901699437494745</v>
      </c>
      <c r="F117">
        <v>0.30901699437494745</v>
      </c>
      <c r="G117">
        <v>0.30901699437494745</v>
      </c>
      <c r="H117">
        <v>0.30901699437494745</v>
      </c>
      <c r="I117" s="80">
        <v>0.30901699437494745</v>
      </c>
      <c r="K117" s="79">
        <v>0.30901699437494745</v>
      </c>
      <c r="L117">
        <v>-0.80901699437494734</v>
      </c>
      <c r="M117">
        <v>-0.80901699437494723</v>
      </c>
      <c r="N117">
        <v>0.30901699437494723</v>
      </c>
      <c r="O117" s="80">
        <v>1</v>
      </c>
      <c r="Q117" s="79">
        <v>0.30901699437494745</v>
      </c>
      <c r="R117">
        <v>-0.80901699437494723</v>
      </c>
      <c r="S117">
        <v>1</v>
      </c>
      <c r="T117">
        <v>-0.80901699437494723</v>
      </c>
      <c r="U117" s="80">
        <v>0.30901699437494701</v>
      </c>
      <c r="AE117" s="84">
        <v>2.3090169943749457</v>
      </c>
    </row>
    <row r="118" spans="5:31" ht="24" customHeight="1" x14ac:dyDescent="0.2">
      <c r="E118" s="79">
        <v>-0.80901699437494734</v>
      </c>
      <c r="F118">
        <v>-0.80901699437494734</v>
      </c>
      <c r="G118">
        <v>-0.80901699437494734</v>
      </c>
      <c r="H118">
        <v>-0.80901699437494734</v>
      </c>
      <c r="I118" s="80">
        <v>-0.80901699437494734</v>
      </c>
      <c r="K118" s="79">
        <v>-0.80901699437494734</v>
      </c>
      <c r="L118">
        <v>-0.80901699437494723</v>
      </c>
      <c r="M118">
        <v>0.30901699437494723</v>
      </c>
      <c r="N118">
        <v>1</v>
      </c>
      <c r="O118" s="80">
        <v>0.30901699437494684</v>
      </c>
      <c r="Q118" s="79">
        <v>-0.80901699437494734</v>
      </c>
      <c r="R118">
        <v>0.30901699437494723</v>
      </c>
      <c r="S118">
        <v>0.30901699437494684</v>
      </c>
      <c r="T118">
        <v>-0.80901699437494767</v>
      </c>
      <c r="U118" s="80">
        <v>1</v>
      </c>
      <c r="AE118" s="84">
        <v>2.5729490168751572</v>
      </c>
    </row>
    <row r="119" spans="5:31" ht="24" customHeight="1" x14ac:dyDescent="0.2">
      <c r="E119" s="79">
        <v>-0.80901699437494745</v>
      </c>
      <c r="F119">
        <v>-0.80901699437494745</v>
      </c>
      <c r="G119">
        <v>-0.80901699437494745</v>
      </c>
      <c r="H119">
        <v>-0.80901699437494745</v>
      </c>
      <c r="I119" s="80">
        <v>-0.80901699437494745</v>
      </c>
      <c r="K119" s="79">
        <v>-0.80901699437494745</v>
      </c>
      <c r="L119">
        <v>0.30901699437494723</v>
      </c>
      <c r="M119">
        <v>1</v>
      </c>
      <c r="N119">
        <v>0.30901699437494773</v>
      </c>
      <c r="O119" s="80">
        <v>-0.80901699437494723</v>
      </c>
      <c r="Q119" s="79">
        <v>-0.80901699437494745</v>
      </c>
      <c r="R119">
        <v>1</v>
      </c>
      <c r="S119">
        <v>-0.80901699437494723</v>
      </c>
      <c r="T119">
        <v>0.30901699437494534</v>
      </c>
      <c r="U119" s="80">
        <v>0.30901699437494623</v>
      </c>
      <c r="AE119" s="84">
        <v>2.3090169943749466</v>
      </c>
    </row>
    <row r="120" spans="5:31" ht="24" customHeight="1" x14ac:dyDescent="0.2">
      <c r="E120" s="81">
        <v>0.30901699437494723</v>
      </c>
      <c r="F120" s="82">
        <v>0.30901699437494723</v>
      </c>
      <c r="G120" s="82">
        <v>0.30901699437494723</v>
      </c>
      <c r="H120" s="82">
        <v>0.30901699437494723</v>
      </c>
      <c r="I120" s="83">
        <v>0.30901699437494723</v>
      </c>
      <c r="K120" s="81">
        <v>0.30901699437494723</v>
      </c>
      <c r="L120" s="82">
        <v>1</v>
      </c>
      <c r="M120" s="82">
        <v>0.30901699437494684</v>
      </c>
      <c r="N120" s="82">
        <v>-0.80901699437494723</v>
      </c>
      <c r="O120" s="83">
        <v>-0.80901699437494767</v>
      </c>
      <c r="Q120" s="81">
        <v>0.30901699437494723</v>
      </c>
      <c r="R120" s="82">
        <v>0.30901699437494684</v>
      </c>
      <c r="S120" s="82">
        <v>-0.80901699437494767</v>
      </c>
      <c r="T120" s="82">
        <v>1</v>
      </c>
      <c r="U120" s="83">
        <v>-0.80901699437494812</v>
      </c>
      <c r="AE120" s="84">
        <v>1.1909830056250525</v>
      </c>
    </row>
    <row r="121" spans="5:31" ht="24" customHeight="1" x14ac:dyDescent="0.2">
      <c r="AE121" s="84">
        <v>-0.19098300562505399</v>
      </c>
    </row>
    <row r="122" spans="5:31" ht="24" customHeight="1" x14ac:dyDescent="0.2">
      <c r="E122" s="76">
        <v>1</v>
      </c>
      <c r="F122" s="77">
        <v>1</v>
      </c>
      <c r="G122" s="77">
        <v>1</v>
      </c>
      <c r="H122" s="77">
        <v>1</v>
      </c>
      <c r="I122" s="78">
        <v>1</v>
      </c>
      <c r="K122" s="76">
        <v>1</v>
      </c>
      <c r="L122" s="77">
        <v>0.30901699437494745</v>
      </c>
      <c r="M122" s="77">
        <v>-0.80901699437494734</v>
      </c>
      <c r="N122" s="77">
        <v>-0.80901699437494745</v>
      </c>
      <c r="O122" s="78">
        <v>0.30901699437494723</v>
      </c>
      <c r="Q122" s="76">
        <v>1</v>
      </c>
      <c r="R122" s="77">
        <v>-0.80901699437494734</v>
      </c>
      <c r="S122" s="77">
        <v>0.30901699437494723</v>
      </c>
      <c r="T122" s="77">
        <v>0.30901699437494773</v>
      </c>
      <c r="U122" s="78">
        <v>-0.80901699437494767</v>
      </c>
      <c r="AE122" s="84">
        <v>-0.88196601125010932</v>
      </c>
    </row>
    <row r="123" spans="5:31" ht="24" customHeight="1" x14ac:dyDescent="0.2">
      <c r="E123" s="79">
        <v>-0.80901699437494734</v>
      </c>
      <c r="F123">
        <v>-0.80901699437494734</v>
      </c>
      <c r="G123">
        <v>-0.80901699437494734</v>
      </c>
      <c r="H123">
        <v>-0.80901699437494734</v>
      </c>
      <c r="I123" s="80">
        <v>-0.80901699437494734</v>
      </c>
      <c r="K123" s="79">
        <v>-0.80901699437494734</v>
      </c>
      <c r="L123">
        <v>-0.80901699437494723</v>
      </c>
      <c r="M123">
        <v>0.30901699437494723</v>
      </c>
      <c r="N123">
        <v>1</v>
      </c>
      <c r="O123" s="80">
        <v>0.30901699437494684</v>
      </c>
      <c r="Q123" s="79">
        <v>-0.80901699437494734</v>
      </c>
      <c r="R123">
        <v>0.30901699437494723</v>
      </c>
      <c r="S123">
        <v>0.30901699437494684</v>
      </c>
      <c r="T123">
        <v>-0.80901699437494767</v>
      </c>
      <c r="U123" s="80">
        <v>1</v>
      </c>
      <c r="AE123" s="84">
        <v>5.9270509831248415</v>
      </c>
    </row>
    <row r="124" spans="5:31" ht="24" customHeight="1" x14ac:dyDescent="0.2">
      <c r="E124" s="79">
        <v>0.30901699437494723</v>
      </c>
      <c r="F124">
        <v>0.30901699437494723</v>
      </c>
      <c r="G124">
        <v>0.30901699437494723</v>
      </c>
      <c r="H124">
        <v>0.30901699437494723</v>
      </c>
      <c r="I124" s="80">
        <v>0.30901699437494723</v>
      </c>
      <c r="K124" s="79">
        <v>0.30901699437494723</v>
      </c>
      <c r="L124">
        <v>1</v>
      </c>
      <c r="M124">
        <v>0.30901699437494684</v>
      </c>
      <c r="N124">
        <v>-0.80901699437494723</v>
      </c>
      <c r="O124" s="80">
        <v>-0.80901699437494767</v>
      </c>
      <c r="Q124" s="79">
        <v>0.30901699437494723</v>
      </c>
      <c r="R124">
        <v>0.30901699437494684</v>
      </c>
      <c r="S124">
        <v>-0.80901699437494767</v>
      </c>
      <c r="T124">
        <v>1</v>
      </c>
      <c r="U124" s="80">
        <v>-0.80901699437494812</v>
      </c>
      <c r="AE124" s="84">
        <v>2.3090169943749479</v>
      </c>
    </row>
    <row r="125" spans="5:31" ht="24" customHeight="1" x14ac:dyDescent="0.2">
      <c r="E125" s="79">
        <v>0.30901699437494773</v>
      </c>
      <c r="F125">
        <v>0.30901699437494773</v>
      </c>
      <c r="G125">
        <v>0.30901699437494773</v>
      </c>
      <c r="H125">
        <v>0.30901699437494773</v>
      </c>
      <c r="I125" s="80">
        <v>0.30901699437494773</v>
      </c>
      <c r="K125" s="79">
        <v>0.30901699437494773</v>
      </c>
      <c r="L125">
        <v>-0.80901699437494723</v>
      </c>
      <c r="M125">
        <v>-0.80901699437494767</v>
      </c>
      <c r="N125">
        <v>0.30901699437494534</v>
      </c>
      <c r="O125" s="80">
        <v>1</v>
      </c>
      <c r="Q125" s="79">
        <v>0.30901699437494773</v>
      </c>
      <c r="R125">
        <v>-0.80901699437494767</v>
      </c>
      <c r="S125">
        <v>1</v>
      </c>
      <c r="T125">
        <v>-0.80901699437494712</v>
      </c>
      <c r="U125" s="80">
        <v>0.30901699437494679</v>
      </c>
      <c r="AE125" s="84">
        <v>-3.1180339887498958</v>
      </c>
    </row>
    <row r="126" spans="5:31" ht="24" customHeight="1" x14ac:dyDescent="0.2">
      <c r="E126" s="81">
        <v>-0.80901699437494767</v>
      </c>
      <c r="F126" s="82">
        <v>-0.80901699437494767</v>
      </c>
      <c r="G126" s="82">
        <v>-0.80901699437494767</v>
      </c>
      <c r="H126" s="82">
        <v>-0.80901699437494767</v>
      </c>
      <c r="I126" s="83">
        <v>-0.80901699437494767</v>
      </c>
      <c r="K126" s="81">
        <v>-0.80901699437494767</v>
      </c>
      <c r="L126" s="82">
        <v>0.30901699437494701</v>
      </c>
      <c r="M126" s="82">
        <v>1</v>
      </c>
      <c r="N126" s="82">
        <v>0.30901699437494623</v>
      </c>
      <c r="O126" s="83">
        <v>-0.80901699437494812</v>
      </c>
      <c r="Q126" s="81">
        <v>-0.80901699437494767</v>
      </c>
      <c r="R126" s="82">
        <v>1</v>
      </c>
      <c r="S126" s="82">
        <v>-0.80901699437494812</v>
      </c>
      <c r="T126" s="82">
        <v>0.30901699437494679</v>
      </c>
      <c r="U126" s="83">
        <v>0.30901699437494817</v>
      </c>
      <c r="AE126" s="84">
        <v>1.1909830056250543</v>
      </c>
    </row>
    <row r="127" spans="5:31" ht="24" customHeight="1" x14ac:dyDescent="0.2">
      <c r="AE127" s="37">
        <v>-1.3090169943749483</v>
      </c>
    </row>
    <row r="129" spans="5:33" ht="24" customHeight="1" x14ac:dyDescent="0.2">
      <c r="E129" s="34" cm="1">
        <f t="array" ref="E129:AC129">_xlfn.TOROW(E110:I114)</f>
        <v>1</v>
      </c>
      <c r="F129" s="85">
        <v>1</v>
      </c>
      <c r="G129" s="85">
        <v>1</v>
      </c>
      <c r="H129" s="85">
        <v>1</v>
      </c>
      <c r="I129" s="85">
        <v>1</v>
      </c>
      <c r="J129" s="85">
        <v>1</v>
      </c>
      <c r="K129" s="85">
        <v>1</v>
      </c>
      <c r="L129" s="85">
        <v>1</v>
      </c>
      <c r="M129" s="85">
        <v>1</v>
      </c>
      <c r="N129" s="85">
        <v>1</v>
      </c>
      <c r="O129" s="85">
        <v>1</v>
      </c>
      <c r="P129" s="85">
        <v>1</v>
      </c>
      <c r="Q129" s="85">
        <v>1</v>
      </c>
      <c r="R129" s="85">
        <v>1</v>
      </c>
      <c r="S129" s="85">
        <v>1</v>
      </c>
      <c r="T129" s="85">
        <v>1</v>
      </c>
      <c r="U129" s="85">
        <v>1</v>
      </c>
      <c r="V129" s="85">
        <v>1</v>
      </c>
      <c r="W129" s="85">
        <v>1</v>
      </c>
      <c r="X129" s="85">
        <v>1</v>
      </c>
      <c r="Y129" s="85">
        <v>1</v>
      </c>
      <c r="Z129" s="85">
        <v>1</v>
      </c>
      <c r="AA129" s="85">
        <v>1</v>
      </c>
      <c r="AB129" s="85">
        <v>1</v>
      </c>
      <c r="AC129" s="35">
        <v>1</v>
      </c>
      <c r="AE129" s="36" cm="1">
        <f t="array" ref="AE129:AE137">MMULT(E129:AC137,_xlfn.ANCHORARRAY(AE103))</f>
        <v>-8.4376949871511897E-15</v>
      </c>
    </row>
    <row r="130" spans="5:33" ht="24" customHeight="1" x14ac:dyDescent="0.2">
      <c r="E130" s="34" cm="1">
        <f t="array" ref="E130:AC130">_xlfn.TOROW(K110:O114)</f>
        <v>1</v>
      </c>
      <c r="F130" s="85">
        <v>0.30901699437494745</v>
      </c>
      <c r="G130" s="85">
        <v>-0.80901699437494734</v>
      </c>
      <c r="H130" s="85">
        <v>-0.80901699437494745</v>
      </c>
      <c r="I130" s="85">
        <v>0.30901699437494723</v>
      </c>
      <c r="J130" s="85">
        <v>1</v>
      </c>
      <c r="K130" s="85">
        <v>0.30901699437494745</v>
      </c>
      <c r="L130" s="85">
        <v>-0.80901699437494734</v>
      </c>
      <c r="M130" s="85">
        <v>-0.80901699437494745</v>
      </c>
      <c r="N130" s="85">
        <v>0.30901699437494723</v>
      </c>
      <c r="O130" s="85">
        <v>1</v>
      </c>
      <c r="P130" s="85">
        <v>0.30901699437494745</v>
      </c>
      <c r="Q130" s="85">
        <v>-0.80901699437494734</v>
      </c>
      <c r="R130" s="85">
        <v>-0.80901699437494745</v>
      </c>
      <c r="S130" s="85">
        <v>0.30901699437494723</v>
      </c>
      <c r="T130" s="85">
        <v>1</v>
      </c>
      <c r="U130" s="85">
        <v>0.30901699437494745</v>
      </c>
      <c r="V130" s="85">
        <v>-0.80901699437494734</v>
      </c>
      <c r="W130" s="85">
        <v>-0.80901699437494745</v>
      </c>
      <c r="X130" s="85">
        <v>0.30901699437494723</v>
      </c>
      <c r="Y130" s="85">
        <v>1</v>
      </c>
      <c r="Z130" s="85">
        <v>0.30901699437494745</v>
      </c>
      <c r="AA130" s="85">
        <v>-0.80901699437494734</v>
      </c>
      <c r="AB130" s="85">
        <v>-0.80901699437494745</v>
      </c>
      <c r="AC130" s="35">
        <v>0.30901699437494723</v>
      </c>
      <c r="AE130" s="84">
        <v>25</v>
      </c>
    </row>
    <row r="131" spans="5:33" ht="24" customHeight="1" x14ac:dyDescent="0.2">
      <c r="E131" s="34" cm="1">
        <f t="array" ref="E131:AC131">_xlfn.TOROW(Q110:U114)</f>
        <v>1</v>
      </c>
      <c r="F131" s="85">
        <v>-0.80901699437494734</v>
      </c>
      <c r="G131" s="85">
        <v>0.30901699437494723</v>
      </c>
      <c r="H131" s="85">
        <v>0.30901699437494773</v>
      </c>
      <c r="I131" s="85">
        <v>-0.80901699437494767</v>
      </c>
      <c r="J131" s="85">
        <v>1</v>
      </c>
      <c r="K131" s="85">
        <v>-0.80901699437494734</v>
      </c>
      <c r="L131" s="85">
        <v>0.30901699437494723</v>
      </c>
      <c r="M131" s="85">
        <v>0.30901699437494773</v>
      </c>
      <c r="N131" s="85">
        <v>-0.80901699437494767</v>
      </c>
      <c r="O131" s="85">
        <v>1</v>
      </c>
      <c r="P131" s="85">
        <v>-0.80901699437494734</v>
      </c>
      <c r="Q131" s="85">
        <v>0.30901699437494723</v>
      </c>
      <c r="R131" s="85">
        <v>0.30901699437494773</v>
      </c>
      <c r="S131" s="85">
        <v>-0.80901699437494767</v>
      </c>
      <c r="T131" s="85">
        <v>1</v>
      </c>
      <c r="U131" s="85">
        <v>-0.80901699437494734</v>
      </c>
      <c r="V131" s="85">
        <v>0.30901699437494723</v>
      </c>
      <c r="W131" s="85">
        <v>0.30901699437494773</v>
      </c>
      <c r="X131" s="85">
        <v>-0.80901699437494767</v>
      </c>
      <c r="Y131" s="85">
        <v>1</v>
      </c>
      <c r="Z131" s="85">
        <v>-0.80901699437494734</v>
      </c>
      <c r="AA131" s="85">
        <v>0.30901699437494723</v>
      </c>
      <c r="AB131" s="85">
        <v>0.30901699437494773</v>
      </c>
      <c r="AC131" s="35">
        <v>-0.80901699437494767</v>
      </c>
      <c r="AE131" s="84">
        <v>25.000000000000014</v>
      </c>
    </row>
    <row r="132" spans="5:33" ht="24" customHeight="1" x14ac:dyDescent="0.2">
      <c r="E132" s="34" cm="1">
        <f t="array" ref="E132:AC132">_xlfn.TOROW(E116:I120)</f>
        <v>1</v>
      </c>
      <c r="F132" s="85">
        <v>1</v>
      </c>
      <c r="G132" s="85">
        <v>1</v>
      </c>
      <c r="H132" s="85">
        <v>1</v>
      </c>
      <c r="I132" s="85">
        <v>1</v>
      </c>
      <c r="J132" s="85">
        <v>0.30901699437494745</v>
      </c>
      <c r="K132" s="85">
        <v>0.30901699437494745</v>
      </c>
      <c r="L132" s="85">
        <v>0.30901699437494745</v>
      </c>
      <c r="M132" s="85">
        <v>0.30901699437494745</v>
      </c>
      <c r="N132" s="85">
        <v>0.30901699437494745</v>
      </c>
      <c r="O132" s="85">
        <v>-0.80901699437494734</v>
      </c>
      <c r="P132" s="85">
        <v>-0.80901699437494734</v>
      </c>
      <c r="Q132" s="85">
        <v>-0.80901699437494734</v>
      </c>
      <c r="R132" s="85">
        <v>-0.80901699437494734</v>
      </c>
      <c r="S132" s="85">
        <v>-0.80901699437494734</v>
      </c>
      <c r="T132" s="85">
        <v>-0.80901699437494745</v>
      </c>
      <c r="U132" s="85">
        <v>-0.80901699437494745</v>
      </c>
      <c r="V132" s="85">
        <v>-0.80901699437494745</v>
      </c>
      <c r="W132" s="85">
        <v>-0.80901699437494745</v>
      </c>
      <c r="X132" s="85">
        <v>-0.80901699437494745</v>
      </c>
      <c r="Y132" s="85">
        <v>0.30901699437494723</v>
      </c>
      <c r="Z132" s="85">
        <v>0.30901699437494723</v>
      </c>
      <c r="AA132" s="85">
        <v>0.30901699437494723</v>
      </c>
      <c r="AB132" s="85">
        <v>0.30901699437494723</v>
      </c>
      <c r="AC132" s="35">
        <v>0.30901699437494723</v>
      </c>
      <c r="AE132" s="84">
        <v>-24.999999999999996</v>
      </c>
    </row>
    <row r="133" spans="5:33" ht="24" customHeight="1" x14ac:dyDescent="0.2">
      <c r="E133" s="34" cm="1">
        <f t="array" ref="E133:AC133">_xlfn.TOROW(K116:O120)</f>
        <v>1</v>
      </c>
      <c r="F133" s="85">
        <v>0.30901699437494745</v>
      </c>
      <c r="G133" s="85">
        <v>-0.80901699437494734</v>
      </c>
      <c r="H133" s="85">
        <v>-0.80901699437494745</v>
      </c>
      <c r="I133" s="85">
        <v>0.30901699437494723</v>
      </c>
      <c r="J133" s="85">
        <v>0.30901699437494745</v>
      </c>
      <c r="K133" s="85">
        <v>-0.80901699437494734</v>
      </c>
      <c r="L133" s="85">
        <v>-0.80901699437494723</v>
      </c>
      <c r="M133" s="85">
        <v>0.30901699437494723</v>
      </c>
      <c r="N133" s="85">
        <v>1</v>
      </c>
      <c r="O133" s="85">
        <v>-0.80901699437494734</v>
      </c>
      <c r="P133" s="85">
        <v>-0.80901699437494723</v>
      </c>
      <c r="Q133" s="85">
        <v>0.30901699437494723</v>
      </c>
      <c r="R133" s="85">
        <v>1</v>
      </c>
      <c r="S133" s="85">
        <v>0.30901699437494684</v>
      </c>
      <c r="T133" s="85">
        <v>-0.80901699437494745</v>
      </c>
      <c r="U133" s="85">
        <v>0.30901699437494723</v>
      </c>
      <c r="V133" s="85">
        <v>1</v>
      </c>
      <c r="W133" s="85">
        <v>0.30901699437494773</v>
      </c>
      <c r="X133" s="85">
        <v>-0.80901699437494723</v>
      </c>
      <c r="Y133" s="85">
        <v>0.30901699437494723</v>
      </c>
      <c r="Z133" s="85">
        <v>1</v>
      </c>
      <c r="AA133" s="85">
        <v>0.30901699437494684</v>
      </c>
      <c r="AB133" s="85">
        <v>-0.80901699437494723</v>
      </c>
      <c r="AC133" s="35">
        <v>-0.80901699437494767</v>
      </c>
      <c r="AE133" s="84">
        <v>12.500000000000002</v>
      </c>
    </row>
    <row r="134" spans="5:33" ht="24" customHeight="1" x14ac:dyDescent="0.2">
      <c r="E134" s="34" cm="1">
        <f t="array" ref="E134:AC134">_xlfn.TOROW(Q116:U120)</f>
        <v>1</v>
      </c>
      <c r="F134" s="85">
        <v>-0.80901699437494734</v>
      </c>
      <c r="G134" s="85">
        <v>0.30901699437494723</v>
      </c>
      <c r="H134" s="85">
        <v>0.30901699437494773</v>
      </c>
      <c r="I134" s="85">
        <v>-0.80901699437494767</v>
      </c>
      <c r="J134" s="85">
        <v>0.30901699437494745</v>
      </c>
      <c r="K134" s="85">
        <v>-0.80901699437494723</v>
      </c>
      <c r="L134" s="85">
        <v>1</v>
      </c>
      <c r="M134" s="85">
        <v>-0.80901699437494723</v>
      </c>
      <c r="N134" s="85">
        <v>0.30901699437494701</v>
      </c>
      <c r="O134" s="85">
        <v>-0.80901699437494734</v>
      </c>
      <c r="P134" s="85">
        <v>0.30901699437494723</v>
      </c>
      <c r="Q134" s="85">
        <v>0.30901699437494684</v>
      </c>
      <c r="R134" s="85">
        <v>-0.80901699437494767</v>
      </c>
      <c r="S134" s="85">
        <v>1</v>
      </c>
      <c r="T134" s="85">
        <v>-0.80901699437494745</v>
      </c>
      <c r="U134" s="85">
        <v>1</v>
      </c>
      <c r="V134" s="85">
        <v>-0.80901699437494723</v>
      </c>
      <c r="W134" s="85">
        <v>0.30901699437494534</v>
      </c>
      <c r="X134" s="85">
        <v>0.30901699437494623</v>
      </c>
      <c r="Y134" s="85">
        <v>0.30901699437494723</v>
      </c>
      <c r="Z134" s="85">
        <v>0.30901699437494684</v>
      </c>
      <c r="AA134" s="85">
        <v>-0.80901699437494767</v>
      </c>
      <c r="AB134" s="85">
        <v>1</v>
      </c>
      <c r="AC134" s="35">
        <v>-0.80901699437494812</v>
      </c>
      <c r="AE134" s="84">
        <v>25.000000000000004</v>
      </c>
    </row>
    <row r="135" spans="5:33" ht="24" customHeight="1" x14ac:dyDescent="0.2">
      <c r="E135" s="34" cm="1">
        <f t="array" ref="E135:AC135">_xlfn.TOROW(E122:I126)</f>
        <v>1</v>
      </c>
      <c r="F135" s="85">
        <v>1</v>
      </c>
      <c r="G135" s="85">
        <v>1</v>
      </c>
      <c r="H135" s="85">
        <v>1</v>
      </c>
      <c r="I135" s="85">
        <v>1</v>
      </c>
      <c r="J135" s="85">
        <v>-0.80901699437494734</v>
      </c>
      <c r="K135" s="85">
        <v>-0.80901699437494734</v>
      </c>
      <c r="L135" s="85">
        <v>-0.80901699437494734</v>
      </c>
      <c r="M135" s="85">
        <v>-0.80901699437494734</v>
      </c>
      <c r="N135" s="85">
        <v>-0.80901699437494734</v>
      </c>
      <c r="O135" s="85">
        <v>0.30901699437494723</v>
      </c>
      <c r="P135" s="85">
        <v>0.30901699437494723</v>
      </c>
      <c r="Q135" s="85">
        <v>0.30901699437494723</v>
      </c>
      <c r="R135" s="85">
        <v>0.30901699437494723</v>
      </c>
      <c r="S135" s="85">
        <v>0.30901699437494723</v>
      </c>
      <c r="T135" s="85">
        <v>0.30901699437494773</v>
      </c>
      <c r="U135" s="85">
        <v>0.30901699437494773</v>
      </c>
      <c r="V135" s="85">
        <v>0.30901699437494773</v>
      </c>
      <c r="W135" s="85">
        <v>0.30901699437494773</v>
      </c>
      <c r="X135" s="85">
        <v>0.30901699437494773</v>
      </c>
      <c r="Y135" s="85">
        <v>-0.80901699437494767</v>
      </c>
      <c r="Z135" s="85">
        <v>-0.80901699437494767</v>
      </c>
      <c r="AA135" s="85">
        <v>-0.80901699437494767</v>
      </c>
      <c r="AB135" s="85">
        <v>-0.80901699437494767</v>
      </c>
      <c r="AC135" s="35">
        <v>-0.80901699437494767</v>
      </c>
      <c r="AE135" s="84">
        <v>-25</v>
      </c>
    </row>
    <row r="136" spans="5:33" ht="24" customHeight="1" x14ac:dyDescent="0.2">
      <c r="E136" s="34" cm="1">
        <f t="array" ref="E136:AC136">_xlfn.TOROW(K122:O126)</f>
        <v>1</v>
      </c>
      <c r="F136" s="85">
        <v>0.30901699437494745</v>
      </c>
      <c r="G136" s="85">
        <v>-0.80901699437494734</v>
      </c>
      <c r="H136" s="85">
        <v>-0.80901699437494745</v>
      </c>
      <c r="I136" s="85">
        <v>0.30901699437494723</v>
      </c>
      <c r="J136" s="85">
        <v>-0.80901699437494734</v>
      </c>
      <c r="K136" s="85">
        <v>-0.80901699437494723</v>
      </c>
      <c r="L136" s="85">
        <v>0.30901699437494723</v>
      </c>
      <c r="M136" s="85">
        <v>1</v>
      </c>
      <c r="N136" s="85">
        <v>0.30901699437494684</v>
      </c>
      <c r="O136" s="85">
        <v>0.30901699437494723</v>
      </c>
      <c r="P136" s="85">
        <v>1</v>
      </c>
      <c r="Q136" s="85">
        <v>0.30901699437494684</v>
      </c>
      <c r="R136" s="85">
        <v>-0.80901699437494723</v>
      </c>
      <c r="S136" s="85">
        <v>-0.80901699437494767</v>
      </c>
      <c r="T136" s="85">
        <v>0.30901699437494773</v>
      </c>
      <c r="U136" s="85">
        <v>-0.80901699437494723</v>
      </c>
      <c r="V136" s="85">
        <v>-0.80901699437494767</v>
      </c>
      <c r="W136" s="85">
        <v>0.30901699437494534</v>
      </c>
      <c r="X136" s="85">
        <v>1</v>
      </c>
      <c r="Y136" s="85">
        <v>-0.80901699437494767</v>
      </c>
      <c r="Z136" s="85">
        <v>0.30901699437494701</v>
      </c>
      <c r="AA136" s="85">
        <v>1</v>
      </c>
      <c r="AB136" s="85">
        <v>0.30901699437494623</v>
      </c>
      <c r="AC136" s="35">
        <v>-0.80901699437494812</v>
      </c>
      <c r="AE136" s="84">
        <v>-12.500000000000009</v>
      </c>
    </row>
    <row r="137" spans="5:33" ht="24" customHeight="1" x14ac:dyDescent="0.2">
      <c r="E137" s="34" cm="1">
        <f t="array" ref="E137:AC137">_xlfn.TOROW(Q122:U126)</f>
        <v>1</v>
      </c>
      <c r="F137" s="85">
        <v>-0.80901699437494734</v>
      </c>
      <c r="G137" s="85">
        <v>0.30901699437494723</v>
      </c>
      <c r="H137" s="85">
        <v>0.30901699437494773</v>
      </c>
      <c r="I137" s="85">
        <v>-0.80901699437494767</v>
      </c>
      <c r="J137" s="85">
        <v>-0.80901699437494734</v>
      </c>
      <c r="K137" s="85">
        <v>0.30901699437494723</v>
      </c>
      <c r="L137" s="85">
        <v>0.30901699437494684</v>
      </c>
      <c r="M137" s="85">
        <v>-0.80901699437494767</v>
      </c>
      <c r="N137" s="85">
        <v>1</v>
      </c>
      <c r="O137" s="85">
        <v>0.30901699437494723</v>
      </c>
      <c r="P137" s="85">
        <v>0.30901699437494684</v>
      </c>
      <c r="Q137" s="85">
        <v>-0.80901699437494767</v>
      </c>
      <c r="R137" s="85">
        <v>1</v>
      </c>
      <c r="S137" s="85">
        <v>-0.80901699437494812</v>
      </c>
      <c r="T137" s="85">
        <v>0.30901699437494773</v>
      </c>
      <c r="U137" s="85">
        <v>-0.80901699437494767</v>
      </c>
      <c r="V137" s="85">
        <v>1</v>
      </c>
      <c r="W137" s="85">
        <v>-0.80901699437494712</v>
      </c>
      <c r="X137" s="85">
        <v>0.30901699437494679</v>
      </c>
      <c r="Y137" s="85">
        <v>-0.80901699437494767</v>
      </c>
      <c r="Z137" s="85">
        <v>1</v>
      </c>
      <c r="AA137" s="85">
        <v>-0.80901699437494812</v>
      </c>
      <c r="AB137" s="85">
        <v>0.30901699437494679</v>
      </c>
      <c r="AC137" s="35">
        <v>0.30901699437494817</v>
      </c>
      <c r="AE137" s="37">
        <v>12.500000000000007</v>
      </c>
    </row>
    <row r="140" spans="5:33" ht="24" customHeight="1" x14ac:dyDescent="0.2">
      <c r="AE140" s="76" cm="1">
        <f t="array" ref="AE140:AG142">_xlfn.WRAPROWS(_xlfn.ANCHORARRAY(AE129),3)</f>
        <v>-8.4376949871511897E-15</v>
      </c>
      <c r="AF140" s="77">
        <v>25</v>
      </c>
      <c r="AG140" s="78">
        <v>25.000000000000014</v>
      </c>
    </row>
    <row r="141" spans="5:33" ht="24" customHeight="1" x14ac:dyDescent="0.2">
      <c r="AE141" s="79">
        <v>-24.999999999999996</v>
      </c>
      <c r="AF141">
        <v>12.500000000000002</v>
      </c>
      <c r="AG141" s="80">
        <v>25.000000000000004</v>
      </c>
    </row>
    <row r="142" spans="5:33" ht="24" customHeight="1" x14ac:dyDescent="0.2">
      <c r="AE142" s="81">
        <v>-25</v>
      </c>
      <c r="AF142" s="82">
        <v>-12.500000000000009</v>
      </c>
      <c r="AG142" s="83">
        <v>12.500000000000007</v>
      </c>
    </row>
    <row r="143" spans="5:33" ht="24" customHeight="1" x14ac:dyDescent="0.2">
      <c r="AC143" t="s">
        <v>92</v>
      </c>
    </row>
    <row r="144" spans="5:33" ht="24" customHeight="1" x14ac:dyDescent="0.2">
      <c r="AE144" t="s">
        <v>93</v>
      </c>
    </row>
    <row r="145" spans="21:33" ht="24" customHeight="1" x14ac:dyDescent="0.2">
      <c r="AB145" t="s">
        <v>94</v>
      </c>
      <c r="AD145" t="s">
        <v>61</v>
      </c>
      <c r="AE145" s="76" cm="1">
        <f t="array" ref="AE145:AG147">_xlfn.ANCHORARRAY(AE140)/25*2</f>
        <v>-6.7501559897209518E-16</v>
      </c>
      <c r="AF145" s="77">
        <v>2</v>
      </c>
      <c r="AG145" s="78">
        <v>2.0000000000000013</v>
      </c>
    </row>
    <row r="146" spans="21:33" ht="24" customHeight="1" x14ac:dyDescent="0.2">
      <c r="AE146" s="79">
        <v>-1.9999999999999998</v>
      </c>
      <c r="AF146">
        <v>1.0000000000000002</v>
      </c>
      <c r="AG146" s="80">
        <v>2.0000000000000004</v>
      </c>
    </row>
    <row r="147" spans="21:33" ht="24" customHeight="1" x14ac:dyDescent="0.2">
      <c r="AE147" s="81">
        <v>-2</v>
      </c>
      <c r="AF147" s="82">
        <v>-1.0000000000000007</v>
      </c>
      <c r="AG147" s="83">
        <v>1.0000000000000007</v>
      </c>
    </row>
    <row r="150" spans="21:33" ht="24" customHeight="1" x14ac:dyDescent="0.2">
      <c r="AE150" s="36" cm="1">
        <f t="array" ref="AE150:AE158">_xlfn.TOCOL(_xlfn.ANCHORARRAY(AE145))</f>
        <v>-6.7501559897209518E-16</v>
      </c>
    </row>
    <row r="151" spans="21:33" ht="24" customHeight="1" x14ac:dyDescent="0.2">
      <c r="AE151" s="84">
        <v>2</v>
      </c>
    </row>
    <row r="152" spans="21:33" ht="24" customHeight="1" x14ac:dyDescent="0.2">
      <c r="AE152" s="84">
        <v>2.0000000000000013</v>
      </c>
    </row>
    <row r="153" spans="21:33" ht="24" customHeight="1" x14ac:dyDescent="0.2">
      <c r="AE153" s="84">
        <v>-1.9999999999999998</v>
      </c>
    </row>
    <row r="154" spans="21:33" ht="24" customHeight="1" x14ac:dyDescent="0.2">
      <c r="AE154" s="84">
        <v>1.0000000000000002</v>
      </c>
    </row>
    <row r="155" spans="21:33" ht="24" customHeight="1" x14ac:dyDescent="0.2">
      <c r="AE155" s="84">
        <v>2.0000000000000004</v>
      </c>
    </row>
    <row r="156" spans="21:33" ht="24" customHeight="1" x14ac:dyDescent="0.2">
      <c r="AE156" s="84">
        <v>-2</v>
      </c>
    </row>
    <row r="157" spans="21:33" ht="24" customHeight="1" x14ac:dyDescent="0.2">
      <c r="AE157" s="84">
        <v>-1.0000000000000007</v>
      </c>
    </row>
    <row r="158" spans="21:33" ht="24" customHeight="1" x14ac:dyDescent="0.2">
      <c r="AE158" s="37">
        <v>1.0000000000000007</v>
      </c>
    </row>
    <row r="160" spans="21:33" ht="24" customHeight="1" x14ac:dyDescent="0.2">
      <c r="U160" s="36" cm="1">
        <f t="array" ref="U160:AC184">TRANSPOSE(E129:AC137)</f>
        <v>1</v>
      </c>
      <c r="V160" s="36">
        <v>1</v>
      </c>
      <c r="W160" s="36">
        <v>1</v>
      </c>
      <c r="X160" s="36">
        <v>1</v>
      </c>
      <c r="Y160" s="36">
        <v>1</v>
      </c>
      <c r="Z160" s="36">
        <v>1</v>
      </c>
      <c r="AA160" s="36">
        <v>1</v>
      </c>
      <c r="AB160" s="36">
        <v>1</v>
      </c>
      <c r="AC160" s="36">
        <v>1</v>
      </c>
      <c r="AE160" s="36" cm="1">
        <f t="array" ref="AE160:AE184">MMULT(_xlfn.ANCHORARRAY(U160),_xlfn.ANCHORARRAY(AE150))</f>
        <v>3.0000000000000018</v>
      </c>
    </row>
    <row r="161" spans="21:31" ht="24" customHeight="1" x14ac:dyDescent="0.2">
      <c r="U161" s="84">
        <v>1</v>
      </c>
      <c r="V161" s="84">
        <v>0.30901699437494745</v>
      </c>
      <c r="W161" s="84">
        <v>-0.80901699437494734</v>
      </c>
      <c r="X161" s="84">
        <v>1</v>
      </c>
      <c r="Y161" s="84">
        <v>0.30901699437494745</v>
      </c>
      <c r="Z161" s="84">
        <v>-0.80901699437494734</v>
      </c>
      <c r="AA161" s="84">
        <v>1</v>
      </c>
      <c r="AB161" s="84">
        <v>0.30901699437494745</v>
      </c>
      <c r="AC161" s="84">
        <v>-0.80901699437494734</v>
      </c>
      <c r="AE161" s="84">
        <v>-7.427050983124845</v>
      </c>
    </row>
    <row r="162" spans="21:31" ht="24" customHeight="1" x14ac:dyDescent="0.2">
      <c r="U162" s="84">
        <v>1</v>
      </c>
      <c r="V162" s="84">
        <v>-0.80901699437494734</v>
      </c>
      <c r="W162" s="84">
        <v>0.30901699437494723</v>
      </c>
      <c r="X162" s="84">
        <v>1</v>
      </c>
      <c r="Y162" s="84">
        <v>-0.80901699437494734</v>
      </c>
      <c r="Z162" s="84">
        <v>0.30901699437494723</v>
      </c>
      <c r="AA162" s="84">
        <v>1</v>
      </c>
      <c r="AB162" s="84">
        <v>-0.80901699437494734</v>
      </c>
      <c r="AC162" s="84">
        <v>0.30901699437494723</v>
      </c>
      <c r="AE162" s="84">
        <v>-4.0729490168751576</v>
      </c>
    </row>
    <row r="163" spans="21:31" ht="24" customHeight="1" x14ac:dyDescent="0.2">
      <c r="U163" s="84">
        <v>1</v>
      </c>
      <c r="V163" s="84">
        <v>-0.80901699437494745</v>
      </c>
      <c r="W163" s="84">
        <v>0.30901699437494773</v>
      </c>
      <c r="X163" s="84">
        <v>1</v>
      </c>
      <c r="Y163" s="84">
        <v>-0.80901699437494745</v>
      </c>
      <c r="Z163" s="84">
        <v>0.30901699437494773</v>
      </c>
      <c r="AA163" s="84">
        <v>1</v>
      </c>
      <c r="AB163" s="84">
        <v>-0.80901699437494745</v>
      </c>
      <c r="AC163" s="84">
        <v>0.30901699437494773</v>
      </c>
      <c r="AE163" s="84">
        <v>-4.072949016875155</v>
      </c>
    </row>
    <row r="164" spans="21:31" ht="24" customHeight="1" x14ac:dyDescent="0.2">
      <c r="U164" s="84">
        <v>1</v>
      </c>
      <c r="V164" s="84">
        <v>0.30901699437494723</v>
      </c>
      <c r="W164" s="84">
        <v>-0.80901699437494767</v>
      </c>
      <c r="X164" s="84">
        <v>1</v>
      </c>
      <c r="Y164" s="84">
        <v>0.30901699437494723</v>
      </c>
      <c r="Z164" s="84">
        <v>-0.80901699437494767</v>
      </c>
      <c r="AA164" s="84">
        <v>1</v>
      </c>
      <c r="AB164" s="84">
        <v>0.30901699437494723</v>
      </c>
      <c r="AC164" s="84">
        <v>-0.80901699437494767</v>
      </c>
      <c r="AE164" s="84">
        <v>-7.4270509831248468</v>
      </c>
    </row>
    <row r="165" spans="21:31" ht="24" customHeight="1" x14ac:dyDescent="0.2">
      <c r="U165" s="84">
        <v>1</v>
      </c>
      <c r="V165" s="84">
        <v>1</v>
      </c>
      <c r="W165" s="84">
        <v>1</v>
      </c>
      <c r="X165" s="84">
        <v>0.30901699437494745</v>
      </c>
      <c r="Y165" s="84">
        <v>0.30901699437494745</v>
      </c>
      <c r="Z165" s="84">
        <v>0.30901699437494745</v>
      </c>
      <c r="AA165" s="84">
        <v>-0.80901699437494734</v>
      </c>
      <c r="AB165" s="84">
        <v>-0.80901699437494734</v>
      </c>
      <c r="AC165" s="84">
        <v>-0.80901699437494734</v>
      </c>
      <c r="AE165" s="84">
        <v>5.9270509831248432</v>
      </c>
    </row>
    <row r="166" spans="21:31" ht="24" customHeight="1" x14ac:dyDescent="0.2">
      <c r="U166" s="84">
        <v>1</v>
      </c>
      <c r="V166" s="84">
        <v>0.30901699437494745</v>
      </c>
      <c r="W166" s="84">
        <v>-0.80901699437494734</v>
      </c>
      <c r="X166" s="84">
        <v>0.30901699437494745</v>
      </c>
      <c r="Y166" s="84">
        <v>-0.80901699437494734</v>
      </c>
      <c r="Z166" s="84">
        <v>-0.80901699437494723</v>
      </c>
      <c r="AA166" s="84">
        <v>-0.80901699437494734</v>
      </c>
      <c r="AB166" s="84">
        <v>-0.80901699437494723</v>
      </c>
      <c r="AC166" s="84">
        <v>0.30901699437494723</v>
      </c>
      <c r="AE166" s="84">
        <v>-1.3090169943749479</v>
      </c>
    </row>
    <row r="167" spans="21:31" ht="24" customHeight="1" x14ac:dyDescent="0.2">
      <c r="U167" s="84">
        <v>1</v>
      </c>
      <c r="V167" s="84">
        <v>-0.80901699437494734</v>
      </c>
      <c r="W167" s="84">
        <v>0.30901699437494723</v>
      </c>
      <c r="X167" s="84">
        <v>0.30901699437494745</v>
      </c>
      <c r="Y167" s="84">
        <v>-0.80901699437494723</v>
      </c>
      <c r="Z167" s="84">
        <v>1</v>
      </c>
      <c r="AA167" s="84">
        <v>-0.80901699437494734</v>
      </c>
      <c r="AB167" s="84">
        <v>0.30901699437494723</v>
      </c>
      <c r="AC167" s="84">
        <v>0.30901699437494684</v>
      </c>
      <c r="AE167" s="84">
        <v>1.1909830056250519</v>
      </c>
    </row>
    <row r="168" spans="21:31" ht="24" customHeight="1" x14ac:dyDescent="0.2">
      <c r="U168" s="84">
        <v>1</v>
      </c>
      <c r="V168" s="84">
        <v>-0.80901699437494745</v>
      </c>
      <c r="W168" s="84">
        <v>0.30901699437494773</v>
      </c>
      <c r="X168" s="84">
        <v>0.30901699437494745</v>
      </c>
      <c r="Y168" s="84">
        <v>0.30901699437494723</v>
      </c>
      <c r="Z168" s="84">
        <v>-0.80901699437494723</v>
      </c>
      <c r="AA168" s="84">
        <v>-0.80901699437494734</v>
      </c>
      <c r="AB168" s="84">
        <v>1</v>
      </c>
      <c r="AC168" s="84">
        <v>-0.80901699437494767</v>
      </c>
      <c r="AE168" s="84">
        <v>-3.1180339887498967</v>
      </c>
    </row>
    <row r="169" spans="21:31" ht="24" customHeight="1" x14ac:dyDescent="0.2">
      <c r="U169" s="84">
        <v>1</v>
      </c>
      <c r="V169" s="84">
        <v>0.30901699437494723</v>
      </c>
      <c r="W169" s="84">
        <v>-0.80901699437494767</v>
      </c>
      <c r="X169" s="84">
        <v>0.30901699437494745</v>
      </c>
      <c r="Y169" s="84">
        <v>1</v>
      </c>
      <c r="Z169" s="84">
        <v>0.30901699437494701</v>
      </c>
      <c r="AA169" s="84">
        <v>-0.80901699437494734</v>
      </c>
      <c r="AB169" s="84">
        <v>0.30901699437494684</v>
      </c>
      <c r="AC169" s="84">
        <v>1</v>
      </c>
      <c r="AE169" s="84">
        <v>2.3090169943749448</v>
      </c>
    </row>
    <row r="170" spans="21:31" ht="24" customHeight="1" x14ac:dyDescent="0.2">
      <c r="U170" s="84">
        <v>1</v>
      </c>
      <c r="V170" s="84">
        <v>1</v>
      </c>
      <c r="W170" s="84">
        <v>1</v>
      </c>
      <c r="X170" s="84">
        <v>-0.80901699437494734</v>
      </c>
      <c r="Y170" s="84">
        <v>-0.80901699437494734</v>
      </c>
      <c r="Z170" s="84">
        <v>-0.80901699437494734</v>
      </c>
      <c r="AA170" s="84">
        <v>0.30901699437494723</v>
      </c>
      <c r="AB170" s="84">
        <v>0.30901699437494723</v>
      </c>
      <c r="AC170" s="84">
        <v>0.30901699437494723</v>
      </c>
      <c r="AE170" s="84">
        <v>2.5729490168751581</v>
      </c>
    </row>
    <row r="171" spans="21:31" ht="24" customHeight="1" x14ac:dyDescent="0.2">
      <c r="U171" s="84">
        <v>1</v>
      </c>
      <c r="V171" s="84">
        <v>0.30901699437494745</v>
      </c>
      <c r="W171" s="84">
        <v>-0.80901699437494734</v>
      </c>
      <c r="X171" s="84">
        <v>-0.80901699437494734</v>
      </c>
      <c r="Y171" s="84">
        <v>-0.80901699437494723</v>
      </c>
      <c r="Z171" s="84">
        <v>0.30901699437494723</v>
      </c>
      <c r="AA171" s="84">
        <v>0.30901699437494723</v>
      </c>
      <c r="AB171" s="84">
        <v>1</v>
      </c>
      <c r="AC171" s="84">
        <v>0.30901699437494684</v>
      </c>
      <c r="AE171" s="84">
        <v>-0.88196601125010821</v>
      </c>
    </row>
    <row r="172" spans="21:31" ht="24" customHeight="1" x14ac:dyDescent="0.2">
      <c r="U172" s="84">
        <v>1</v>
      </c>
      <c r="V172" s="84">
        <v>-0.80901699437494734</v>
      </c>
      <c r="W172" s="84">
        <v>0.30901699437494723</v>
      </c>
      <c r="X172" s="84">
        <v>-0.80901699437494734</v>
      </c>
      <c r="Y172" s="84">
        <v>0.30901699437494723</v>
      </c>
      <c r="Z172" s="84">
        <v>0.30901699437494684</v>
      </c>
      <c r="AA172" s="84">
        <v>0.30901699437494723</v>
      </c>
      <c r="AB172" s="84">
        <v>0.30901699437494684</v>
      </c>
      <c r="AC172" s="84">
        <v>-0.80901699437494767</v>
      </c>
      <c r="AE172" s="84">
        <v>-0.19098300562505466</v>
      </c>
    </row>
    <row r="173" spans="21:31" ht="24" customHeight="1" x14ac:dyDescent="0.2">
      <c r="U173" s="84">
        <v>1</v>
      </c>
      <c r="V173" s="84">
        <v>-0.80901699437494745</v>
      </c>
      <c r="W173" s="84">
        <v>0.30901699437494773</v>
      </c>
      <c r="X173" s="84">
        <v>-0.80901699437494734</v>
      </c>
      <c r="Y173" s="84">
        <v>1</v>
      </c>
      <c r="Z173" s="84">
        <v>-0.80901699437494767</v>
      </c>
      <c r="AA173" s="84">
        <v>0.30901699437494723</v>
      </c>
      <c r="AB173" s="84">
        <v>-0.80901699437494723</v>
      </c>
      <c r="AC173" s="84">
        <v>1</v>
      </c>
      <c r="AE173" s="84">
        <v>1.190983005625053</v>
      </c>
    </row>
    <row r="174" spans="21:31" ht="24" customHeight="1" x14ac:dyDescent="0.2">
      <c r="U174" s="84">
        <v>1</v>
      </c>
      <c r="V174" s="84">
        <v>0.30901699437494723</v>
      </c>
      <c r="W174" s="84">
        <v>-0.80901699437494767</v>
      </c>
      <c r="X174" s="84">
        <v>-0.80901699437494734</v>
      </c>
      <c r="Y174" s="84">
        <v>0.30901699437494684</v>
      </c>
      <c r="Z174" s="84">
        <v>1</v>
      </c>
      <c r="AA174" s="84">
        <v>0.30901699437494723</v>
      </c>
      <c r="AB174" s="84">
        <v>-0.80901699437494767</v>
      </c>
      <c r="AC174" s="84">
        <v>-0.80901699437494812</v>
      </c>
      <c r="AE174" s="84">
        <v>2.3090169943749443</v>
      </c>
    </row>
    <row r="175" spans="21:31" ht="24" customHeight="1" x14ac:dyDescent="0.2">
      <c r="U175" s="84">
        <v>1</v>
      </c>
      <c r="V175" s="84">
        <v>1</v>
      </c>
      <c r="W175" s="84">
        <v>1</v>
      </c>
      <c r="X175" s="84">
        <v>-0.80901699437494745</v>
      </c>
      <c r="Y175" s="84">
        <v>-0.80901699437494745</v>
      </c>
      <c r="Z175" s="84">
        <v>-0.80901699437494745</v>
      </c>
      <c r="AA175" s="84">
        <v>0.30901699437494773</v>
      </c>
      <c r="AB175" s="84">
        <v>0.30901699437494773</v>
      </c>
      <c r="AC175" s="84">
        <v>0.30901699437494773</v>
      </c>
      <c r="AE175" s="84">
        <v>2.5729490168751576</v>
      </c>
    </row>
    <row r="176" spans="21:31" ht="24" customHeight="1" x14ac:dyDescent="0.2">
      <c r="U176" s="84">
        <v>1</v>
      </c>
      <c r="V176" s="84">
        <v>0.30901699437494745</v>
      </c>
      <c r="W176" s="84">
        <v>-0.80901699437494734</v>
      </c>
      <c r="X176" s="84">
        <v>-0.80901699437494745</v>
      </c>
      <c r="Y176" s="84">
        <v>0.30901699437494723</v>
      </c>
      <c r="Z176" s="84">
        <v>1</v>
      </c>
      <c r="AA176" s="84">
        <v>0.30901699437494773</v>
      </c>
      <c r="AB176" s="84">
        <v>-0.80901699437494723</v>
      </c>
      <c r="AC176" s="84">
        <v>-0.80901699437494767</v>
      </c>
      <c r="AE176" s="84">
        <v>2.3090169943749448</v>
      </c>
    </row>
    <row r="177" spans="21:35" ht="24" customHeight="1" x14ac:dyDescent="0.2">
      <c r="U177" s="84">
        <v>1</v>
      </c>
      <c r="V177" s="84">
        <v>-0.80901699437494734</v>
      </c>
      <c r="W177" s="84">
        <v>0.30901699437494723</v>
      </c>
      <c r="X177" s="84">
        <v>-0.80901699437494745</v>
      </c>
      <c r="Y177" s="84">
        <v>1</v>
      </c>
      <c r="Z177" s="84">
        <v>-0.80901699437494723</v>
      </c>
      <c r="AA177" s="84">
        <v>0.30901699437494773</v>
      </c>
      <c r="AB177" s="84">
        <v>-0.80901699437494767</v>
      </c>
      <c r="AC177" s="84">
        <v>1</v>
      </c>
      <c r="AE177" s="84">
        <v>1.190983005625053</v>
      </c>
    </row>
    <row r="178" spans="21:35" ht="24" customHeight="1" x14ac:dyDescent="0.2">
      <c r="U178" s="84">
        <v>1</v>
      </c>
      <c r="V178" s="84">
        <v>-0.80901699437494745</v>
      </c>
      <c r="W178" s="84">
        <v>0.30901699437494773</v>
      </c>
      <c r="X178" s="84">
        <v>-0.80901699437494745</v>
      </c>
      <c r="Y178" s="84">
        <v>0.30901699437494773</v>
      </c>
      <c r="Z178" s="84">
        <v>0.30901699437494534</v>
      </c>
      <c r="AA178" s="84">
        <v>0.30901699437494773</v>
      </c>
      <c r="AB178" s="84">
        <v>0.30901699437494534</v>
      </c>
      <c r="AC178" s="84">
        <v>-0.80901699437494712</v>
      </c>
      <c r="AE178" s="84">
        <v>-0.19098300562505499</v>
      </c>
    </row>
    <row r="179" spans="21:35" ht="24" customHeight="1" x14ac:dyDescent="0.2">
      <c r="U179" s="84">
        <v>1</v>
      </c>
      <c r="V179" s="84">
        <v>0.30901699437494723</v>
      </c>
      <c r="W179" s="84">
        <v>-0.80901699437494767</v>
      </c>
      <c r="X179" s="84">
        <v>-0.80901699437494745</v>
      </c>
      <c r="Y179" s="84">
        <v>-0.80901699437494723</v>
      </c>
      <c r="Z179" s="84">
        <v>0.30901699437494623</v>
      </c>
      <c r="AA179" s="84">
        <v>0.30901699437494773</v>
      </c>
      <c r="AB179" s="84">
        <v>1</v>
      </c>
      <c r="AC179" s="84">
        <v>0.30901699437494679</v>
      </c>
      <c r="AE179" s="84">
        <v>-0.88196601125011198</v>
      </c>
    </row>
    <row r="180" spans="21:35" ht="24" customHeight="1" x14ac:dyDescent="0.2">
      <c r="U180" s="84">
        <v>1</v>
      </c>
      <c r="V180" s="84">
        <v>1</v>
      </c>
      <c r="W180" s="84">
        <v>1</v>
      </c>
      <c r="X180" s="84">
        <v>0.30901699437494723</v>
      </c>
      <c r="Y180" s="84">
        <v>0.30901699437494723</v>
      </c>
      <c r="Z180" s="84">
        <v>0.30901699437494723</v>
      </c>
      <c r="AA180" s="84">
        <v>-0.80901699437494767</v>
      </c>
      <c r="AB180" s="84">
        <v>-0.80901699437494767</v>
      </c>
      <c r="AC180" s="84">
        <v>-0.80901699437494767</v>
      </c>
      <c r="AE180" s="84">
        <v>5.9270509831248432</v>
      </c>
    </row>
    <row r="181" spans="21:35" ht="24" customHeight="1" x14ac:dyDescent="0.2">
      <c r="U181" s="84">
        <v>1</v>
      </c>
      <c r="V181" s="84">
        <v>0.30901699437494745</v>
      </c>
      <c r="W181" s="84">
        <v>-0.80901699437494734</v>
      </c>
      <c r="X181" s="84">
        <v>0.30901699437494723</v>
      </c>
      <c r="Y181" s="84">
        <v>1</v>
      </c>
      <c r="Z181" s="84">
        <v>0.30901699437494684</v>
      </c>
      <c r="AA181" s="84">
        <v>-0.80901699437494767</v>
      </c>
      <c r="AB181" s="84">
        <v>0.30901699437494701</v>
      </c>
      <c r="AC181" s="84">
        <v>1</v>
      </c>
      <c r="AE181" s="84">
        <v>2.309016994374947</v>
      </c>
    </row>
    <row r="182" spans="21:35" ht="24" customHeight="1" x14ac:dyDescent="0.2">
      <c r="U182" s="84">
        <v>1</v>
      </c>
      <c r="V182" s="84">
        <v>-0.80901699437494734</v>
      </c>
      <c r="W182" s="84">
        <v>0.30901699437494723</v>
      </c>
      <c r="X182" s="84">
        <v>0.30901699437494723</v>
      </c>
      <c r="Y182" s="84">
        <v>0.30901699437494684</v>
      </c>
      <c r="Z182" s="84">
        <v>-0.80901699437494767</v>
      </c>
      <c r="AA182" s="84">
        <v>-0.80901699437494767</v>
      </c>
      <c r="AB182" s="84">
        <v>1</v>
      </c>
      <c r="AC182" s="84">
        <v>-0.80901699437494812</v>
      </c>
      <c r="AE182" s="84">
        <v>-3.118033988749898</v>
      </c>
    </row>
    <row r="183" spans="21:35" ht="24" customHeight="1" x14ac:dyDescent="0.2">
      <c r="U183" s="84">
        <v>1</v>
      </c>
      <c r="V183" s="84">
        <v>-0.80901699437494745</v>
      </c>
      <c r="W183" s="84">
        <v>0.30901699437494773</v>
      </c>
      <c r="X183" s="84">
        <v>0.30901699437494723</v>
      </c>
      <c r="Y183" s="84">
        <v>-0.80901699437494723</v>
      </c>
      <c r="Z183" s="84">
        <v>1</v>
      </c>
      <c r="AA183" s="84">
        <v>-0.80901699437494767</v>
      </c>
      <c r="AB183" s="84">
        <v>0.30901699437494623</v>
      </c>
      <c r="AC183" s="84">
        <v>0.30901699437494679</v>
      </c>
      <c r="AE183" s="84">
        <v>1.1909830056250548</v>
      </c>
    </row>
    <row r="184" spans="21:35" ht="24" customHeight="1" x14ac:dyDescent="0.2">
      <c r="U184" s="37">
        <v>1</v>
      </c>
      <c r="V184" s="37">
        <v>0.30901699437494723</v>
      </c>
      <c r="W184" s="37">
        <v>-0.80901699437494767</v>
      </c>
      <c r="X184" s="37">
        <v>0.30901699437494723</v>
      </c>
      <c r="Y184" s="37">
        <v>-0.80901699437494767</v>
      </c>
      <c r="Z184" s="37">
        <v>-0.80901699437494812</v>
      </c>
      <c r="AA184" s="37">
        <v>-0.80901699437494767</v>
      </c>
      <c r="AB184" s="37">
        <v>-0.80901699437494812</v>
      </c>
      <c r="AC184" s="37">
        <v>0.30901699437494817</v>
      </c>
      <c r="AE184" s="37">
        <v>-1.3090169943749492</v>
      </c>
    </row>
    <row r="186" spans="21:35" ht="24" customHeight="1" x14ac:dyDescent="0.2">
      <c r="AB186" t="s">
        <v>87</v>
      </c>
    </row>
    <row r="187" spans="21:35" ht="24" customHeight="1" x14ac:dyDescent="0.2">
      <c r="AB187" t="s">
        <v>95</v>
      </c>
      <c r="AE187" s="76" cm="1">
        <f t="array" ref="AE187:AI191">_xlfn.WRAPROWS(_xlfn.ANCHORARRAY(AE160),5)</f>
        <v>3.0000000000000018</v>
      </c>
      <c r="AF187" s="77">
        <v>-7.427050983124845</v>
      </c>
      <c r="AG187" s="77">
        <v>-4.0729490168751576</v>
      </c>
      <c r="AH187" s="77">
        <v>-4.072949016875155</v>
      </c>
      <c r="AI187" s="78">
        <v>-7.4270509831248468</v>
      </c>
    </row>
    <row r="188" spans="21:35" ht="24" customHeight="1" x14ac:dyDescent="0.2">
      <c r="AE188" s="79">
        <v>5.9270509831248432</v>
      </c>
      <c r="AF188">
        <v>-1.3090169943749479</v>
      </c>
      <c r="AG188">
        <v>1.1909830056250519</v>
      </c>
      <c r="AH188">
        <v>-3.1180339887498967</v>
      </c>
      <c r="AI188" s="80">
        <v>2.3090169943749448</v>
      </c>
    </row>
    <row r="189" spans="21:35" ht="24" customHeight="1" x14ac:dyDescent="0.2">
      <c r="AE189" s="79">
        <v>2.5729490168751581</v>
      </c>
      <c r="AF189">
        <v>-0.88196601125010821</v>
      </c>
      <c r="AG189">
        <v>-0.19098300562505466</v>
      </c>
      <c r="AH189">
        <v>1.190983005625053</v>
      </c>
      <c r="AI189" s="80">
        <v>2.3090169943749443</v>
      </c>
    </row>
    <row r="190" spans="21:35" ht="24" customHeight="1" x14ac:dyDescent="0.2">
      <c r="AE190" s="79">
        <v>2.5729490168751576</v>
      </c>
      <c r="AF190">
        <v>2.3090169943749448</v>
      </c>
      <c r="AG190">
        <v>1.190983005625053</v>
      </c>
      <c r="AH190">
        <v>-0.19098300562505499</v>
      </c>
      <c r="AI190" s="80">
        <v>-0.88196601125011198</v>
      </c>
    </row>
    <row r="191" spans="21:35" ht="24" customHeight="1" x14ac:dyDescent="0.2">
      <c r="AE191" s="81">
        <v>5.9270509831248432</v>
      </c>
      <c r="AF191" s="82">
        <v>2.309016994374947</v>
      </c>
      <c r="AG191" s="82">
        <v>-3.118033988749898</v>
      </c>
      <c r="AH191" s="82">
        <v>1.1909830056250548</v>
      </c>
      <c r="AI191" s="83">
        <v>-1.3090169943749492</v>
      </c>
    </row>
    <row r="193" spans="1:27" s="49" customFormat="1" ht="24" customHeight="1" x14ac:dyDescent="0.2"/>
    <row r="194" spans="1:27" ht="24" customHeight="1" x14ac:dyDescent="0.2">
      <c r="C194" s="1">
        <v>1</v>
      </c>
      <c r="D194" s="1">
        <v>2</v>
      </c>
      <c r="E194" s="1">
        <v>3</v>
      </c>
      <c r="F194" s="1">
        <v>4</v>
      </c>
      <c r="G194" s="1">
        <v>5</v>
      </c>
      <c r="H194" s="1">
        <v>6</v>
      </c>
      <c r="I194" s="1">
        <v>7</v>
      </c>
      <c r="J194" s="1">
        <v>8</v>
      </c>
      <c r="K194" s="1">
        <v>9</v>
      </c>
      <c r="L194" s="1">
        <v>10</v>
      </c>
    </row>
    <row r="195" spans="1:27" ht="24" customHeight="1" x14ac:dyDescent="0.2">
      <c r="A195" s="48" t="s">
        <v>54</v>
      </c>
      <c r="B195" s="48"/>
      <c r="C195" s="47">
        <f>AE107</f>
        <v>-7.4270509831248432</v>
      </c>
      <c r="D195" s="47">
        <f>F130</f>
        <v>0.30901699437494745</v>
      </c>
      <c r="E195" s="47">
        <f>AE133</f>
        <v>12.500000000000002</v>
      </c>
      <c r="F195" s="47">
        <f>AE140</f>
        <v>-8.4376949871511897E-15</v>
      </c>
      <c r="G195" s="47">
        <f>AG146</f>
        <v>2.0000000000000004</v>
      </c>
      <c r="H195" s="47">
        <f>AE152</f>
        <v>2.0000000000000013</v>
      </c>
      <c r="I195" s="47">
        <f>Y164</f>
        <v>0.30901699437494723</v>
      </c>
      <c r="J195" s="47">
        <f>AB180</f>
        <v>-0.80901699437494767</v>
      </c>
      <c r="K195" s="47">
        <f>AE168</f>
        <v>-3.1180339887498967</v>
      </c>
      <c r="L195" s="47">
        <f>AG189</f>
        <v>-0.19098300562505466</v>
      </c>
    </row>
    <row r="196" spans="1:27" ht="24" customHeight="1" x14ac:dyDescent="0.2">
      <c r="A196" s="48" t="s">
        <v>53</v>
      </c>
      <c r="B196" s="48"/>
      <c r="C196" s="47">
        <v>-7.4270509831248432</v>
      </c>
      <c r="D196" s="47">
        <v>0.30901699437494745</v>
      </c>
      <c r="E196" s="47">
        <v>12.500000000000002</v>
      </c>
      <c r="F196" s="47">
        <v>-8.4376949871511897E-15</v>
      </c>
      <c r="G196" s="47">
        <v>2.0000000000000004</v>
      </c>
      <c r="H196" s="47">
        <v>2.0000000000000013</v>
      </c>
      <c r="I196" s="47">
        <v>0.30901699437494723</v>
      </c>
      <c r="J196" s="47">
        <v>-0.80901699437494767</v>
      </c>
      <c r="K196" s="47">
        <v>-3.1180339887498967</v>
      </c>
      <c r="L196" s="47">
        <v>-0.19098300562505466</v>
      </c>
    </row>
    <row r="197" spans="1:27" ht="24" customHeight="1" x14ac:dyDescent="0.2">
      <c r="A197" s="48" t="s">
        <v>55</v>
      </c>
      <c r="C197" s="47" t="str">
        <f>IF(C195=C196,"Y","N")</f>
        <v>Y</v>
      </c>
      <c r="D197" s="47" t="str">
        <f t="shared" ref="D197" si="8">IF(D195=D196,"Y","N")</f>
        <v>Y</v>
      </c>
      <c r="E197" s="47" t="str">
        <f t="shared" ref="E197" si="9">IF(E195=E196,"Y","N")</f>
        <v>Y</v>
      </c>
      <c r="F197" s="47" t="str">
        <f t="shared" ref="F197" si="10">IF(F195=F196,"Y","N")</f>
        <v>Y</v>
      </c>
      <c r="G197" s="47" t="str">
        <f t="shared" ref="G197" si="11">IF(G195=G196,"Y","N")</f>
        <v>Y</v>
      </c>
      <c r="H197" s="47" t="str">
        <f t="shared" ref="H197" si="12">IF(H195=H196,"Y","N")</f>
        <v>Y</v>
      </c>
      <c r="I197" s="47" t="str">
        <f t="shared" ref="I197" si="13">IF(I195=I196,"Y","N")</f>
        <v>Y</v>
      </c>
      <c r="J197" s="47" t="str">
        <f t="shared" ref="J197" si="14">IF(J195=J196,"Y","N")</f>
        <v>Y</v>
      </c>
      <c r="K197" s="47" t="str">
        <f t="shared" ref="K197" si="15">IF(K195=K196,"Y","N")</f>
        <v>Y</v>
      </c>
      <c r="L197" s="47" t="str">
        <f t="shared" ref="L197" si="16">IF(L195=L196,"Y","N")</f>
        <v>Y</v>
      </c>
    </row>
    <row r="198" spans="1:27" ht="24" customHeight="1" x14ac:dyDescent="0.2">
      <c r="A198" s="48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27" ht="24" customHeight="1" x14ac:dyDescent="0.2">
      <c r="A199" s="48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27" ht="24" customHeight="1" x14ac:dyDescent="0.2">
      <c r="A200" s="48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27" ht="24" customHeight="1" x14ac:dyDescent="0.2">
      <c r="A201" s="48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27" ht="24" customHeight="1" x14ac:dyDescent="0.2">
      <c r="A202" s="48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27" ht="24" customHeight="1" x14ac:dyDescent="0.2">
      <c r="A203" s="48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27" ht="24" customHeight="1" x14ac:dyDescent="0.2">
      <c r="A204" s="48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6" spans="1:27" s="139" customFormat="1" ht="32" x14ac:dyDescent="0.4">
      <c r="A206" s="139" t="s">
        <v>197</v>
      </c>
    </row>
    <row r="208" spans="1:27" ht="24" customHeight="1" x14ac:dyDescent="0.2">
      <c r="F208" t="s">
        <v>56</v>
      </c>
      <c r="AA208" t="s">
        <v>57</v>
      </c>
    </row>
    <row r="209" spans="6:44" ht="24" customHeight="1" x14ac:dyDescent="0.2">
      <c r="F209" s="1"/>
      <c r="G209" s="1"/>
      <c r="H209" s="1"/>
      <c r="I209" s="1"/>
      <c r="J209" s="1"/>
      <c r="N209" s="1" t="s">
        <v>7</v>
      </c>
      <c r="O209" s="6">
        <v>1</v>
      </c>
      <c r="Q209" s="1" t="s">
        <v>8</v>
      </c>
      <c r="R209" s="6">
        <v>2</v>
      </c>
      <c r="S209" s="1"/>
      <c r="T209" s="1" t="s">
        <v>9</v>
      </c>
      <c r="U209" s="6">
        <v>1</v>
      </c>
      <c r="W209" s="1" t="s">
        <v>14</v>
      </c>
      <c r="X209" s="6">
        <v>0</v>
      </c>
    </row>
    <row r="210" spans="6:44" ht="24" customHeight="1" x14ac:dyDescent="0.2">
      <c r="F210" s="1"/>
      <c r="G210" s="1"/>
      <c r="H210" s="1"/>
      <c r="I210" s="1"/>
      <c r="J210" s="1"/>
      <c r="N210" s="1"/>
      <c r="O210" s="7">
        <v>2</v>
      </c>
      <c r="Q210" s="1"/>
      <c r="R210" s="7">
        <v>0</v>
      </c>
      <c r="S210" s="1"/>
      <c r="T210" s="1"/>
      <c r="U210" s="7">
        <v>3</v>
      </c>
      <c r="W210" s="1"/>
      <c r="X210" s="7">
        <v>1</v>
      </c>
    </row>
    <row r="211" spans="6:44" ht="24" customHeight="1" x14ac:dyDescent="0.2">
      <c r="F211" s="1"/>
      <c r="G211" s="1"/>
      <c r="H211" s="1"/>
      <c r="I211" s="1"/>
      <c r="J211" s="1"/>
      <c r="N211" s="1"/>
      <c r="O211" s="8">
        <v>1</v>
      </c>
      <c r="Q211" s="1"/>
      <c r="R211" s="8">
        <v>1</v>
      </c>
      <c r="S211" s="1"/>
      <c r="T211" s="1"/>
      <c r="U211" s="8">
        <v>-1</v>
      </c>
      <c r="W211" s="1"/>
      <c r="X211" s="8">
        <v>3</v>
      </c>
    </row>
    <row r="212" spans="6:44" ht="24" customHeight="1" x14ac:dyDescent="0.2">
      <c r="F212" s="1"/>
      <c r="G212" s="1"/>
      <c r="H212" s="1"/>
      <c r="I212" s="1"/>
      <c r="J212" s="1"/>
      <c r="N212" s="50" t="s">
        <v>10</v>
      </c>
      <c r="O212" s="13">
        <v>0</v>
      </c>
      <c r="Q212" s="50" t="s">
        <v>11</v>
      </c>
      <c r="R212" s="13" cm="1">
        <f t="array" ref="R212:R215">_xlfn.ANCHORARRAY(O224)</f>
        <v>0.99505475368673058</v>
      </c>
      <c r="T212" s="50" t="s">
        <v>12</v>
      </c>
      <c r="U212" s="13" cm="1">
        <f t="array" ref="U212:U215">_xlfn.ANCHORARRAY(R224)</f>
        <v>0.99990819542464471</v>
      </c>
      <c r="W212" s="50" t="s">
        <v>13</v>
      </c>
      <c r="X212" s="13" cm="1">
        <f t="array" ref="X212:X215">_xlfn.ANCHORARRAY(U224)</f>
        <v>0.96646769029009949</v>
      </c>
      <c r="AH212" s="50" t="s">
        <v>10</v>
      </c>
      <c r="AI212" s="13" cm="1">
        <f t="array" ref="AI212:AI216">_xlfn.ANCHORARRAY(X242)</f>
        <v>0.76806594049061261</v>
      </c>
      <c r="AK212" s="50" t="s">
        <v>11</v>
      </c>
      <c r="AL212" s="13" cm="1">
        <f t="array" ref="AL212:AL216">_xlfn.ANCHORARRAY(AI227)</f>
        <v>0.99211243378388392</v>
      </c>
      <c r="AN212" s="50" t="s">
        <v>12</v>
      </c>
      <c r="AO212" s="13" cm="1">
        <f t="array" ref="AO212:AO216">_xlfn.ANCHORARRAY(AL227)</f>
        <v>-0.75189572900258861</v>
      </c>
      <c r="AQ212" s="50" t="s">
        <v>13</v>
      </c>
      <c r="AR212" s="13" cm="1">
        <f t="array" ref="AR212:AR216">_xlfn.ANCHORARRAY(AO227)</f>
        <v>0.98794840320492372</v>
      </c>
    </row>
    <row r="213" spans="6:44" ht="24" customHeight="1" x14ac:dyDescent="0.2">
      <c r="O213" s="23">
        <v>0</v>
      </c>
      <c r="R213" s="23">
        <v>-0.999909204262595</v>
      </c>
      <c r="U213" s="23">
        <v>-0.96407493497695373</v>
      </c>
      <c r="X213" s="23">
        <v>-0.999943668479647</v>
      </c>
      <c r="AI213" s="23">
        <v>3.8285686727705937E-3</v>
      </c>
      <c r="AL213" s="23">
        <v>-0.97744846644184669</v>
      </c>
      <c r="AO213" s="23">
        <v>0.70851439175686315</v>
      </c>
      <c r="AR213" s="23">
        <v>-0.49319067461201882</v>
      </c>
    </row>
    <row r="214" spans="6:44" ht="24" customHeight="1" x14ac:dyDescent="0.2">
      <c r="O214" s="23">
        <v>0</v>
      </c>
      <c r="R214" s="23">
        <v>0.99932929973906692</v>
      </c>
      <c r="U214" s="23">
        <v>0.99990909890057544</v>
      </c>
      <c r="X214" s="23">
        <v>0.96647374336540914</v>
      </c>
      <c r="AI214" s="23">
        <v>0.76312021565054211</v>
      </c>
      <c r="AL214" s="23">
        <v>0.64802972413428017</v>
      </c>
      <c r="AO214" s="23">
        <v>1.466291635866201E-2</v>
      </c>
      <c r="AR214" s="23">
        <v>-4.3354144018592153E-2</v>
      </c>
    </row>
    <row r="215" spans="6:44" ht="24" customHeight="1" x14ac:dyDescent="0.2">
      <c r="N215" s="1"/>
      <c r="O215" s="14">
        <v>0</v>
      </c>
      <c r="Q215" s="1"/>
      <c r="R215" s="14">
        <v>0.99932929973906692</v>
      </c>
      <c r="T215" s="1"/>
      <c r="U215" s="14">
        <v>0.76131233514305174</v>
      </c>
      <c r="W215" s="1"/>
      <c r="X215" s="14">
        <v>0.99999731942391645</v>
      </c>
      <c r="AI215" s="23">
        <v>-3</v>
      </c>
      <c r="AL215" s="23">
        <v>0.23616470683969853</v>
      </c>
      <c r="AO215" s="23">
        <v>-0.55493074284736077</v>
      </c>
      <c r="AR215" s="23">
        <v>0.93463600789795453</v>
      </c>
    </row>
    <row r="216" spans="6:44" ht="24" customHeight="1" x14ac:dyDescent="0.2">
      <c r="O216" s="1">
        <v>1</v>
      </c>
      <c r="R216" s="1">
        <v>1</v>
      </c>
      <c r="U216" s="1">
        <v>1</v>
      </c>
      <c r="X216" s="1">
        <v>1</v>
      </c>
      <c r="AI216" s="14">
        <v>1.7620030594832423</v>
      </c>
      <c r="AK216" s="1"/>
      <c r="AL216" s="14">
        <v>-0.99985385803008675</v>
      </c>
      <c r="AN216" s="1"/>
      <c r="AO216" s="14">
        <v>0.84431624198602673</v>
      </c>
      <c r="AQ216" s="1"/>
      <c r="AR216" s="14">
        <v>-0.88518877356731485</v>
      </c>
    </row>
    <row r="217" spans="6:44" ht="24" customHeight="1" x14ac:dyDescent="0.2">
      <c r="AH217" s="1"/>
      <c r="AI217" s="1">
        <v>1</v>
      </c>
      <c r="AL217" s="1">
        <v>1</v>
      </c>
      <c r="AO217" s="1">
        <v>1</v>
      </c>
      <c r="AR217" s="1">
        <v>1</v>
      </c>
    </row>
    <row r="218" spans="6:44" ht="24" customHeight="1" x14ac:dyDescent="0.2">
      <c r="F218" s="1" t="s">
        <v>58</v>
      </c>
      <c r="G218" s="1"/>
      <c r="H218" s="1"/>
      <c r="I218" t="s">
        <v>59</v>
      </c>
      <c r="L218" s="1"/>
      <c r="M218" s="1" t="s">
        <v>1</v>
      </c>
      <c r="N218" s="1"/>
      <c r="O218" s="1"/>
      <c r="Q218" s="1"/>
      <c r="R218" s="1"/>
      <c r="T218" s="1"/>
      <c r="U218" s="1"/>
      <c r="W218" s="1"/>
      <c r="X218" s="1"/>
    </row>
    <row r="219" spans="6:44" ht="24" customHeight="1" x14ac:dyDescent="0.2">
      <c r="F219" s="15">
        <v>1</v>
      </c>
      <c r="G219" s="16">
        <v>0</v>
      </c>
      <c r="H219" s="16">
        <v>1</v>
      </c>
      <c r="I219" s="15">
        <v>1</v>
      </c>
      <c r="J219" s="16">
        <v>1</v>
      </c>
      <c r="K219" s="16">
        <v>1</v>
      </c>
      <c r="L219" s="17">
        <v>0</v>
      </c>
      <c r="M219" s="12">
        <v>1</v>
      </c>
      <c r="N219" s="1"/>
      <c r="O219" s="9" cm="1">
        <f t="array" ref="O219:O222">MMULT(F219:M222,O209:O216)</f>
        <v>3</v>
      </c>
      <c r="Q219" s="1"/>
      <c r="R219" s="9" cm="1">
        <f t="array" ref="R219:R222">MMULT(F219:M222,R209:R216)</f>
        <v>4.9944748491632023</v>
      </c>
      <c r="T219" s="1"/>
      <c r="U219" s="9" cm="1">
        <f t="array" ref="U219:U222">MMULT(F219:M222,U209:U216)</f>
        <v>2.0357423593482666</v>
      </c>
      <c r="W219" s="1"/>
      <c r="X219" s="9" cm="1">
        <f t="array" ref="X219:X222">MMULT(F219:M222,X209:X216)</f>
        <v>4.9329977651758616</v>
      </c>
    </row>
    <row r="220" spans="6:44" ht="24" customHeight="1" x14ac:dyDescent="0.2">
      <c r="F220" s="18">
        <v>0</v>
      </c>
      <c r="G220" s="2">
        <v>-1</v>
      </c>
      <c r="H220" s="2">
        <v>0</v>
      </c>
      <c r="I220" s="18">
        <v>0</v>
      </c>
      <c r="J220" s="2">
        <v>0</v>
      </c>
      <c r="K220" s="2">
        <v>0</v>
      </c>
      <c r="L220" s="19">
        <v>1</v>
      </c>
      <c r="M220" s="12">
        <v>-3</v>
      </c>
      <c r="N220" s="1"/>
      <c r="O220" s="10">
        <v>-5</v>
      </c>
      <c r="Q220" s="1"/>
      <c r="R220" s="10">
        <v>-2.0006707002609332</v>
      </c>
      <c r="T220" s="1"/>
      <c r="U220" s="10">
        <v>-5.2386876648569487</v>
      </c>
      <c r="W220" s="1"/>
      <c r="X220" s="10">
        <v>-3.0000026805760838</v>
      </c>
      <c r="AH220" s="1"/>
      <c r="AI220" s="1"/>
      <c r="AK220" s="1"/>
      <c r="AL220" s="1"/>
      <c r="AN220" s="1"/>
      <c r="AO220" s="1"/>
      <c r="AQ220" s="1"/>
      <c r="AR220" s="1"/>
    </row>
    <row r="221" spans="6:44" ht="24" customHeight="1" x14ac:dyDescent="0.2">
      <c r="F221" s="18">
        <v>1</v>
      </c>
      <c r="G221" s="2">
        <v>0</v>
      </c>
      <c r="H221" s="2">
        <v>1</v>
      </c>
      <c r="I221" s="18">
        <v>0</v>
      </c>
      <c r="J221" s="2">
        <v>1</v>
      </c>
      <c r="K221" s="2">
        <v>1</v>
      </c>
      <c r="L221" s="19">
        <v>0</v>
      </c>
      <c r="M221" s="12">
        <v>2</v>
      </c>
      <c r="N221" s="1"/>
      <c r="O221" s="10">
        <v>4</v>
      </c>
      <c r="Q221" s="1"/>
      <c r="R221" s="10">
        <v>4.9994200954764718</v>
      </c>
      <c r="T221" s="1"/>
      <c r="U221" s="10">
        <v>2.0358341639236217</v>
      </c>
      <c r="W221" s="1"/>
      <c r="X221" s="10">
        <v>4.9665300748857621</v>
      </c>
      <c r="AB221" s="15">
        <v>0</v>
      </c>
      <c r="AC221" s="16">
        <v>1</v>
      </c>
      <c r="AD221" s="16">
        <v>0</v>
      </c>
      <c r="AE221" s="16">
        <v>0</v>
      </c>
      <c r="AF221" s="17">
        <v>1</v>
      </c>
      <c r="AG221" s="12">
        <v>1</v>
      </c>
      <c r="AH221" s="1"/>
      <c r="AI221" s="9" cm="1">
        <f t="array" ref="AI221:AI225">MMULT($AB221:$AG225,AI212:AI217)</f>
        <v>2.7658316281560129</v>
      </c>
      <c r="AK221" s="1"/>
      <c r="AL221" s="9" cm="1">
        <f t="array" ref="AL221:AL225">MMULT($AB221:$AG225,AL212:AL217)</f>
        <v>-0.97730232447193344</v>
      </c>
      <c r="AN221" s="1"/>
      <c r="AO221" s="9" cm="1">
        <f t="array" ref="AO221:AO225">MMULT($AB221:$AG225,AO212:AO217)</f>
        <v>2.5528306337428899</v>
      </c>
      <c r="AQ221" s="1"/>
      <c r="AR221" s="9" cm="1">
        <f t="array" ref="AR221:AR225">MMULT($AB221:$AG225,AR212:AR217)</f>
        <v>-0.37837944817933367</v>
      </c>
    </row>
    <row r="222" spans="6:44" ht="24" customHeight="1" x14ac:dyDescent="0.2">
      <c r="F222" s="20">
        <v>0</v>
      </c>
      <c r="G222" s="21">
        <v>2</v>
      </c>
      <c r="H222" s="21">
        <v>0</v>
      </c>
      <c r="I222" s="20">
        <v>0</v>
      </c>
      <c r="J222" s="21">
        <v>0</v>
      </c>
      <c r="K222" s="21">
        <v>0</v>
      </c>
      <c r="L222" s="22">
        <v>1</v>
      </c>
      <c r="M222" s="12">
        <v>0</v>
      </c>
      <c r="N222" s="1"/>
      <c r="O222" s="11">
        <v>4</v>
      </c>
      <c r="Q222" s="1"/>
      <c r="R222" s="11">
        <v>0.99932929973906692</v>
      </c>
      <c r="T222" s="1"/>
      <c r="U222" s="11">
        <v>6.7613123351430513</v>
      </c>
      <c r="W222" s="1"/>
      <c r="X222" s="11">
        <v>2.9999973194239162</v>
      </c>
      <c r="AB222" s="18">
        <v>0</v>
      </c>
      <c r="AC222" s="2">
        <v>0</v>
      </c>
      <c r="AD222" s="2">
        <v>1</v>
      </c>
      <c r="AE222" s="2">
        <v>1</v>
      </c>
      <c r="AF222" s="19">
        <v>0</v>
      </c>
      <c r="AG222" s="12">
        <v>0</v>
      </c>
      <c r="AH222" s="1"/>
      <c r="AI222" s="10">
        <v>-2.2368797843494579</v>
      </c>
      <c r="AK222" s="1"/>
      <c r="AL222" s="10">
        <v>0.88419443097397865</v>
      </c>
      <c r="AN222" s="1"/>
      <c r="AO222" s="10">
        <v>-0.54026782648869875</v>
      </c>
      <c r="AQ222" s="1"/>
      <c r="AR222" s="10">
        <v>0.89128186387936237</v>
      </c>
    </row>
    <row r="223" spans="6:44" ht="24" customHeight="1" x14ac:dyDescent="0.2">
      <c r="F223" s="1"/>
      <c r="G223" s="1"/>
      <c r="H223" s="1"/>
      <c r="I223" s="1"/>
      <c r="J223" s="1"/>
      <c r="N223" s="1"/>
      <c r="O223" s="1"/>
      <c r="Q223" s="1"/>
      <c r="R223" s="1"/>
      <c r="T223" s="1"/>
      <c r="U223" s="1"/>
      <c r="W223" s="1"/>
      <c r="X223" s="1"/>
      <c r="AB223" s="18">
        <v>1</v>
      </c>
      <c r="AC223" s="2">
        <v>1</v>
      </c>
      <c r="AD223" s="2">
        <v>0</v>
      </c>
      <c r="AE223" s="2">
        <v>0</v>
      </c>
      <c r="AF223" s="19">
        <v>0</v>
      </c>
      <c r="AG223" s="12">
        <v>0</v>
      </c>
      <c r="AI223" s="10">
        <v>0.7718945091633832</v>
      </c>
      <c r="AL223" s="10">
        <v>1.4663967342037232E-2</v>
      </c>
      <c r="AO223" s="10">
        <v>-4.338133724572546E-2</v>
      </c>
      <c r="AR223" s="10">
        <v>0.4947577285929049</v>
      </c>
    </row>
    <row r="224" spans="6:44" ht="24" customHeight="1" x14ac:dyDescent="0.3">
      <c r="F224" s="1"/>
      <c r="G224" s="1"/>
      <c r="H224" s="1"/>
      <c r="I224" s="1"/>
      <c r="J224" s="3"/>
      <c r="K224" s="178" t="s">
        <v>192</v>
      </c>
      <c r="L224" s="177"/>
      <c r="O224" s="9" cm="1">
        <f t="array" ref="O224:O227">TANH(_xlfn.ANCHORARRAY(O219))</f>
        <v>0.99505475368673058</v>
      </c>
      <c r="P224" s="50" t="s">
        <v>11</v>
      </c>
      <c r="Q224" s="1"/>
      <c r="R224" s="9" cm="1">
        <f t="array" ref="R224:R227">TANH(_xlfn.ANCHORARRAY(R219))</f>
        <v>0.99990819542464471</v>
      </c>
      <c r="S224" s="50" t="s">
        <v>12</v>
      </c>
      <c r="T224" s="1"/>
      <c r="U224" s="9" cm="1">
        <f t="array" ref="U224:U227">TANH(_xlfn.ANCHORARRAY(U219))</f>
        <v>0.96646769029009949</v>
      </c>
      <c r="V224" s="50" t="s">
        <v>13</v>
      </c>
      <c r="W224" s="1"/>
      <c r="X224" s="9" cm="1">
        <f t="array" ref="X224:X227">TANH(_xlfn.ANCHORARRAY(X219))</f>
        <v>0.99989618501760968</v>
      </c>
      <c r="Y224" s="50"/>
      <c r="AB224" s="18">
        <v>0</v>
      </c>
      <c r="AC224" s="2">
        <v>1</v>
      </c>
      <c r="AD224" s="2">
        <v>-1</v>
      </c>
      <c r="AE224" s="2">
        <v>0</v>
      </c>
      <c r="AF224" s="19">
        <v>0</v>
      </c>
      <c r="AG224" s="12">
        <v>1</v>
      </c>
      <c r="AI224" s="10">
        <v>0.24070835302222848</v>
      </c>
      <c r="AL224" s="10">
        <v>-0.62547819057612686</v>
      </c>
      <c r="AO224" s="10">
        <v>1.6938514753982012</v>
      </c>
      <c r="AR224" s="10">
        <v>0.55016346940657335</v>
      </c>
    </row>
    <row r="225" spans="6:44" ht="24" customHeight="1" x14ac:dyDescent="0.2">
      <c r="F225" s="1"/>
      <c r="G225" s="1"/>
      <c r="H225" s="1"/>
      <c r="I225" s="1"/>
      <c r="J225" s="1"/>
      <c r="N225" s="1"/>
      <c r="O225" s="10">
        <v>-0.999909204262595</v>
      </c>
      <c r="Q225" s="1"/>
      <c r="R225" s="10">
        <v>-0.96407493497695373</v>
      </c>
      <c r="T225" s="1"/>
      <c r="U225" s="10">
        <v>-0.999943668479647</v>
      </c>
      <c r="W225" s="1"/>
      <c r="X225" s="10">
        <v>-0.99505478013332327</v>
      </c>
      <c r="AB225" s="20">
        <v>0</v>
      </c>
      <c r="AC225" s="21">
        <v>0</v>
      </c>
      <c r="AD225" s="21">
        <v>0</v>
      </c>
      <c r="AE225" s="21">
        <v>1</v>
      </c>
      <c r="AF225" s="22">
        <v>-1</v>
      </c>
      <c r="AG225" s="12">
        <v>0</v>
      </c>
      <c r="AH225" s="1"/>
      <c r="AI225" s="11">
        <v>-4.7620030594832423</v>
      </c>
      <c r="AK225" s="1"/>
      <c r="AL225" s="11">
        <v>1.2360185648697852</v>
      </c>
      <c r="AN225" s="1"/>
      <c r="AO225" s="11">
        <v>-1.3992469848333875</v>
      </c>
      <c r="AQ225" s="1"/>
      <c r="AR225" s="11">
        <v>1.8198247814652695</v>
      </c>
    </row>
    <row r="226" spans="6:44" ht="24" customHeight="1" x14ac:dyDescent="0.2">
      <c r="F226" s="1"/>
      <c r="G226" s="1"/>
      <c r="H226" s="1"/>
      <c r="I226" s="1"/>
      <c r="J226" s="1"/>
      <c r="N226" s="1"/>
      <c r="O226" s="10">
        <v>0.99932929973906692</v>
      </c>
      <c r="Q226" s="1"/>
      <c r="R226" s="10">
        <v>0.99990909890057544</v>
      </c>
      <c r="T226" s="1"/>
      <c r="U226" s="10">
        <v>0.96647374336540914</v>
      </c>
      <c r="W226" s="1"/>
      <c r="X226" s="10">
        <v>0.9999029186732904</v>
      </c>
      <c r="AA226" s="1"/>
      <c r="AH226" s="1"/>
      <c r="AI226" s="1"/>
      <c r="AK226" s="1"/>
      <c r="AL226" s="1"/>
      <c r="AN226" s="1"/>
      <c r="AO226" s="1"/>
      <c r="AQ226" s="1"/>
      <c r="AR226" s="1"/>
    </row>
    <row r="227" spans="6:44" ht="24" customHeight="1" x14ac:dyDescent="0.3">
      <c r="F227" s="1"/>
      <c r="G227" s="1"/>
      <c r="H227" s="1"/>
      <c r="I227" s="1"/>
      <c r="J227" s="1"/>
      <c r="N227" s="1"/>
      <c r="O227" s="11">
        <v>0.99932929973906692</v>
      </c>
      <c r="Q227" s="1"/>
      <c r="R227" s="11">
        <v>0.76131233514305174</v>
      </c>
      <c r="T227" s="1"/>
      <c r="U227" s="11">
        <v>0.99999731942391645</v>
      </c>
      <c r="W227" s="1"/>
      <c r="X227" s="11">
        <v>0.99505472723999666</v>
      </c>
      <c r="AF227" s="178" t="s">
        <v>192</v>
      </c>
      <c r="AG227" s="177"/>
      <c r="AI227" s="9" cm="1">
        <f t="array" ref="AI227:AI231">TANH(_xlfn.ANCHORARRAY(AI221))</f>
        <v>0.99211243378388392</v>
      </c>
      <c r="AJ227" s="50" t="s">
        <v>11</v>
      </c>
      <c r="AK227" s="1"/>
      <c r="AL227" s="9" cm="1">
        <f t="array" ref="AL227:AL231">TANH(_xlfn.ANCHORARRAY(AL221))</f>
        <v>-0.75189572900258861</v>
      </c>
      <c r="AM227" s="50" t="s">
        <v>12</v>
      </c>
      <c r="AN227" s="1"/>
      <c r="AO227" s="9" cm="1">
        <f t="array" ref="AO227:AO231">TANH(_xlfn.ANCHORARRAY(AO221))</f>
        <v>0.98794840320492372</v>
      </c>
      <c r="AP227" s="50" t="s">
        <v>13</v>
      </c>
      <c r="AQ227" s="1"/>
      <c r="AR227" s="9" cm="1">
        <f t="array" ref="AR227:AR231">TANH(_xlfn.ANCHORARRAY(AR221))</f>
        <v>-0.36129928374011949</v>
      </c>
    </row>
    <row r="228" spans="6:44" ht="24" customHeight="1" x14ac:dyDescent="0.2">
      <c r="F228" s="1"/>
      <c r="G228" s="1"/>
      <c r="H228" s="1"/>
      <c r="I228" s="1"/>
      <c r="J228" s="1"/>
      <c r="N228" s="1"/>
      <c r="O228" s="13">
        <v>0</v>
      </c>
      <c r="Q228" s="1"/>
      <c r="R228" s="13" cm="1">
        <f t="array" ref="R228:R230">_xlfn.ANCHORARRAY(O237)</f>
        <v>0.99499903577345594</v>
      </c>
      <c r="T228" s="1"/>
      <c r="U228" s="13" cm="1">
        <f t="array" ref="U228:U230">_xlfn.ANCHORARRAY(R237)</f>
        <v>0.99504722403447976</v>
      </c>
      <c r="W228" s="1"/>
      <c r="X228" s="13" cm="1">
        <f t="array" ref="X228:X230">_xlfn.ANCHORARRAY(U237)</f>
        <v>0.99879565884815757</v>
      </c>
      <c r="AI228" s="10">
        <v>-0.97744846644184669</v>
      </c>
      <c r="AL228" s="10">
        <v>0.70851439175686315</v>
      </c>
      <c r="AO228" s="10">
        <v>-0.49319067461201882</v>
      </c>
      <c r="AR228" s="10">
        <v>0.71202629150704766</v>
      </c>
    </row>
    <row r="229" spans="6:44" ht="24" customHeight="1" x14ac:dyDescent="0.2">
      <c r="O229" s="23">
        <v>0</v>
      </c>
      <c r="R229" s="23">
        <v>-5.7990445852286259E-4</v>
      </c>
      <c r="U229" s="23">
        <v>0.77424229241018749</v>
      </c>
      <c r="X229" s="23">
        <v>0.74497959905999289</v>
      </c>
      <c r="AI229" s="10">
        <v>0.64802972413428017</v>
      </c>
      <c r="AL229" s="10">
        <v>1.466291635866201E-2</v>
      </c>
      <c r="AO229" s="10">
        <v>-4.3354144018592153E-2</v>
      </c>
      <c r="AR229" s="10">
        <v>0.45798441089604663</v>
      </c>
    </row>
    <row r="230" spans="6:44" ht="24" customHeight="1" x14ac:dyDescent="0.2">
      <c r="O230" s="14">
        <v>0</v>
      </c>
      <c r="R230" s="14">
        <v>-0.96403399430810488</v>
      </c>
      <c r="U230" s="14">
        <v>-0.99505434974811435</v>
      </c>
      <c r="X230" s="14">
        <v>-0.99500628004160974</v>
      </c>
      <c r="AH230" s="1"/>
      <c r="AI230" s="10">
        <v>0.23616470683969853</v>
      </c>
      <c r="AK230" s="1"/>
      <c r="AL230" s="10">
        <v>-0.55493074284736077</v>
      </c>
      <c r="AN230" s="1"/>
      <c r="AO230" s="10">
        <v>0.93463600789795453</v>
      </c>
      <c r="AQ230" s="1"/>
      <c r="AR230" s="10">
        <v>0.50064271813773464</v>
      </c>
    </row>
    <row r="231" spans="6:44" ht="24" customHeight="1" x14ac:dyDescent="0.2">
      <c r="O231" s="1">
        <v>1</v>
      </c>
      <c r="R231" s="1">
        <v>1</v>
      </c>
      <c r="U231" s="1">
        <v>1</v>
      </c>
      <c r="X231" s="1">
        <v>1</v>
      </c>
      <c r="AH231" s="1"/>
      <c r="AI231" s="11">
        <v>-0.99985385803008675</v>
      </c>
      <c r="AK231" s="1"/>
      <c r="AL231" s="11">
        <v>0.84431624198602673</v>
      </c>
      <c r="AN231" s="1"/>
      <c r="AO231" s="11">
        <v>-0.88518877356731485</v>
      </c>
      <c r="AQ231" s="1"/>
      <c r="AR231" s="11">
        <v>0.9488209501939221</v>
      </c>
    </row>
    <row r="232" spans="6:44" ht="24" customHeight="1" x14ac:dyDescent="0.2">
      <c r="F232" s="1" t="s">
        <v>58</v>
      </c>
      <c r="G232" s="1"/>
      <c r="H232" s="1"/>
      <c r="J232" t="s">
        <v>59</v>
      </c>
      <c r="L232" s="1"/>
      <c r="M232" s="1" t="s">
        <v>1</v>
      </c>
      <c r="AB232" s="1"/>
      <c r="AH232" s="1"/>
      <c r="AI232" s="1">
        <v>1</v>
      </c>
      <c r="AK232" s="1"/>
      <c r="AL232" s="1">
        <v>1</v>
      </c>
      <c r="AN232" s="1"/>
      <c r="AO232" s="1">
        <v>1</v>
      </c>
      <c r="AQ232" s="1"/>
      <c r="AR232" s="1">
        <v>1</v>
      </c>
    </row>
    <row r="233" spans="6:44" ht="24" customHeight="1" x14ac:dyDescent="0.2">
      <c r="F233" s="15">
        <v>1</v>
      </c>
      <c r="G233" s="16">
        <v>0</v>
      </c>
      <c r="H233" s="16">
        <v>1</v>
      </c>
      <c r="I233" s="17">
        <v>0</v>
      </c>
      <c r="J233" s="15">
        <v>0</v>
      </c>
      <c r="K233" s="16">
        <v>1</v>
      </c>
      <c r="L233" s="17">
        <v>0</v>
      </c>
      <c r="M233" s="12">
        <v>1</v>
      </c>
      <c r="O233" s="9" cm="1">
        <f t="array" ref="O233:O235">MMULT($F233:$M235,O224:O231)</f>
        <v>2.9943840534257973</v>
      </c>
      <c r="R233" s="9" cm="1">
        <f t="array" ref="R233:R235">MMULT($F233:$M235,R224:R231)</f>
        <v>2.9992373898666971</v>
      </c>
      <c r="U233" s="9" cm="1">
        <f t="array" ref="U233:U235">MMULT($F233:$M235,U224:U231)</f>
        <v>3.7071837260656961</v>
      </c>
      <c r="X233" s="9" cm="1">
        <f t="array" ref="X233:X235">MMULT($F233:$M235,X224:X231)</f>
        <v>3.7447787027508932</v>
      </c>
    </row>
    <row r="234" spans="6:44" ht="24" customHeight="1" x14ac:dyDescent="0.2">
      <c r="F234" s="18">
        <v>0</v>
      </c>
      <c r="G234" s="2">
        <v>1</v>
      </c>
      <c r="H234" s="2">
        <v>1</v>
      </c>
      <c r="I234" s="19">
        <v>0</v>
      </c>
      <c r="J234" s="18">
        <v>1</v>
      </c>
      <c r="K234" s="2">
        <v>0</v>
      </c>
      <c r="L234" s="19">
        <v>0</v>
      </c>
      <c r="M234" s="12">
        <v>0</v>
      </c>
      <c r="O234" s="10">
        <v>-5.799045235280742E-4</v>
      </c>
      <c r="R234" s="10">
        <v>1.0308331996970777</v>
      </c>
      <c r="U234" s="10">
        <v>0.96157729892024191</v>
      </c>
      <c r="X234" s="10">
        <v>1.0036437973881247</v>
      </c>
      <c r="AB234" s="2">
        <v>1</v>
      </c>
      <c r="AC234" s="2">
        <v>0</v>
      </c>
      <c r="AD234" s="2">
        <v>0</v>
      </c>
      <c r="AE234" s="2">
        <v>-1</v>
      </c>
      <c r="AF234" s="2">
        <v>0</v>
      </c>
      <c r="AG234" s="12">
        <v>1</v>
      </c>
      <c r="AI234" s="9" cm="1">
        <f t="array" ref="AI234:AI235">MMULT($AB234:$AG235,AI227:AI232)</f>
        <v>1.7559477269441854</v>
      </c>
      <c r="AJ234" s="1"/>
      <c r="AK234" s="1"/>
      <c r="AL234" s="9" cm="1">
        <f t="array" ref="AL234:AL235">MMULT($AB234:$AG235,AL227:AL232)</f>
        <v>0.80303501384477216</v>
      </c>
      <c r="AM234" s="1"/>
      <c r="AN234" s="1"/>
      <c r="AO234" s="9" cm="1">
        <f t="array" ref="AO234:AO235">MMULT($AB234:$AG235,AO227:AO232)</f>
        <v>1.0533123953069692</v>
      </c>
      <c r="AP234" s="1"/>
      <c r="AQ234" s="1"/>
      <c r="AR234" s="9" cm="1">
        <f t="array" ref="AR234:AR235">MMULT($AB234:$AG235,AR227:AR232)</f>
        <v>0.13805799812214592</v>
      </c>
    </row>
    <row r="235" spans="6:44" ht="24" customHeight="1" x14ac:dyDescent="0.2">
      <c r="F235" s="20">
        <v>0</v>
      </c>
      <c r="G235" s="21">
        <v>-1</v>
      </c>
      <c r="H235" s="21">
        <v>0</v>
      </c>
      <c r="I235" s="22">
        <v>0</v>
      </c>
      <c r="J235" s="20">
        <v>0</v>
      </c>
      <c r="K235" s="21">
        <v>0</v>
      </c>
      <c r="L235" s="22">
        <v>1</v>
      </c>
      <c r="M235" s="12">
        <v>-3</v>
      </c>
      <c r="O235" s="11">
        <v>-2.000090795737405</v>
      </c>
      <c r="R235" s="11">
        <v>-2.9999590593311511</v>
      </c>
      <c r="U235" s="11">
        <v>-2.9951106812684674</v>
      </c>
      <c r="X235" s="11">
        <v>-2.9999514999082866</v>
      </c>
      <c r="AB235" s="2">
        <v>0</v>
      </c>
      <c r="AC235" s="2">
        <v>1</v>
      </c>
      <c r="AD235" s="2">
        <v>1</v>
      </c>
      <c r="AE235" s="2">
        <v>1</v>
      </c>
      <c r="AF235" s="2">
        <v>-1</v>
      </c>
      <c r="AG235" s="12">
        <v>1</v>
      </c>
      <c r="AI235" s="11">
        <v>1.9065998225622187</v>
      </c>
      <c r="AJ235" s="1"/>
      <c r="AK235" s="1"/>
      <c r="AL235" s="11">
        <v>0.32393032328213767</v>
      </c>
      <c r="AM235" s="1"/>
      <c r="AN235" s="1"/>
      <c r="AO235" s="11">
        <v>2.2832799628346585</v>
      </c>
      <c r="AP235" s="1"/>
      <c r="AQ235" s="1"/>
      <c r="AR235" s="11">
        <v>1.7218324703469068</v>
      </c>
    </row>
    <row r="236" spans="6:44" ht="24" customHeight="1" x14ac:dyDescent="0.2"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6:44" ht="24" customHeight="1" x14ac:dyDescent="0.3">
      <c r="K237" s="178" t="s">
        <v>192</v>
      </c>
      <c r="L237" s="177"/>
      <c r="O237" s="9" cm="1">
        <f t="array" ref="O237:O239">TANH(_xlfn.ANCHORARRAY(O233))</f>
        <v>0.99499903577345594</v>
      </c>
      <c r="R237" s="9" cm="1">
        <f t="array" ref="R237:R239">TANH(_xlfn.ANCHORARRAY(R233))</f>
        <v>0.99504722403447976</v>
      </c>
      <c r="U237" s="9" cm="1">
        <f t="array" ref="U237:U239">TANH(_xlfn.ANCHORARRAY(U233))</f>
        <v>0.99879565884815757</v>
      </c>
      <c r="X237" s="9" cm="1">
        <f t="array" ref="X237:X239">TANH(_xlfn.ANCHORARRAY(X233))</f>
        <v>0.9988828438327001</v>
      </c>
      <c r="AF237" s="178" t="s">
        <v>187</v>
      </c>
      <c r="AG237" s="177"/>
      <c r="AI237" s="26" cm="1">
        <f t="array" ref="AI237:AI238">_xlfn.MAP(_xlfn.ANCHORARRAY(AI234),_xlfn.LAMBDA(_xlpm.x, 1/(1+EXP(-_xlpm.x))))</f>
        <v>0.8527014148668004</v>
      </c>
      <c r="AL237" s="26" cm="1">
        <f t="array" ref="AL237:AL238">_xlfn.MAP(_xlfn.ANCHORARRAY(AL234),_xlfn.LAMBDA(_xlpm.x, 1/(1+EXP(-_xlpm.x))))</f>
        <v>0.69062332541251326</v>
      </c>
      <c r="AO237" s="26" cm="1">
        <f t="array" ref="AO237:AO238">_xlfn.MAP(_xlfn.ANCHORARRAY(AO234),_xlfn.LAMBDA(_xlpm.x, 1/(1+EXP(-_xlpm.x))))</f>
        <v>0.74141046253011278</v>
      </c>
      <c r="AR237" s="26" cm="1">
        <f t="array" ref="AR237:AR238">_xlfn.MAP(_xlfn.ANCHORARRAY(AR234),_xlfn.LAMBDA(_xlpm.x, 1/(1+EXP(-_xlpm.x))))</f>
        <v>0.53445978325616739</v>
      </c>
    </row>
    <row r="238" spans="6:44" ht="24" customHeight="1" x14ac:dyDescent="0.2">
      <c r="O238" s="10">
        <v>-5.7990445852286259E-4</v>
      </c>
      <c r="R238" s="10">
        <v>0.77424229241018749</v>
      </c>
      <c r="U238" s="10">
        <v>0.74497959905999289</v>
      </c>
      <c r="X238" s="10">
        <v>0.76312021565054211</v>
      </c>
      <c r="Y238" s="50" t="s">
        <v>60</v>
      </c>
      <c r="AH238" s="1" t="s">
        <v>15</v>
      </c>
      <c r="AI238" s="27">
        <v>0.87063667349225526</v>
      </c>
      <c r="AK238" s="1" t="s">
        <v>17</v>
      </c>
      <c r="AL238" s="27">
        <v>0.58028180228275283</v>
      </c>
      <c r="AN238" s="24" t="s">
        <v>18</v>
      </c>
      <c r="AO238" s="27">
        <v>0.90748279355387607</v>
      </c>
      <c r="AQ238" s="1" t="s">
        <v>16</v>
      </c>
      <c r="AR238" s="27">
        <v>0.84836471954862769</v>
      </c>
    </row>
    <row r="239" spans="6:44" ht="24" customHeight="1" x14ac:dyDescent="0.2">
      <c r="O239" s="11">
        <v>-0.96403399430810488</v>
      </c>
      <c r="R239" s="11">
        <v>-0.99505434974811435</v>
      </c>
      <c r="U239" s="11">
        <v>-0.99500628004160974</v>
      </c>
      <c r="X239" s="11">
        <v>-0.9950542751599295</v>
      </c>
      <c r="Y239" s="50"/>
    </row>
    <row r="240" spans="6:44" ht="24" customHeight="1" x14ac:dyDescent="0.2">
      <c r="X240" s="1">
        <v>1</v>
      </c>
      <c r="Y240" s="50"/>
    </row>
    <row r="241" spans="1:25" ht="24" customHeight="1" x14ac:dyDescent="0.2">
      <c r="S241" t="s">
        <v>193</v>
      </c>
      <c r="Y241" s="50"/>
    </row>
    <row r="242" spans="1:25" ht="24" customHeight="1" x14ac:dyDescent="0.2">
      <c r="S242" s="2">
        <v>0</v>
      </c>
      <c r="T242" s="2">
        <v>1</v>
      </c>
      <c r="U242" s="2">
        <v>1</v>
      </c>
      <c r="V242" s="12">
        <v>1</v>
      </c>
      <c r="X242" s="9" cm="1">
        <f t="array" ref="X242:X246">MMULT(S242:V246,X237:X240)</f>
        <v>0.76806594049061261</v>
      </c>
      <c r="Y242" s="50"/>
    </row>
    <row r="243" spans="1:25" ht="24" customHeight="1" x14ac:dyDescent="0.2">
      <c r="S243" s="2">
        <v>1</v>
      </c>
      <c r="T243" s="2">
        <v>0</v>
      </c>
      <c r="U243" s="2">
        <v>1</v>
      </c>
      <c r="V243" s="12">
        <v>0</v>
      </c>
      <c r="X243" s="10">
        <v>3.8285686727705937E-3</v>
      </c>
      <c r="Y243" s="50"/>
    </row>
    <row r="244" spans="1:25" ht="24" customHeight="1" x14ac:dyDescent="0.2">
      <c r="S244" s="2">
        <v>0</v>
      </c>
      <c r="T244" s="2">
        <v>1</v>
      </c>
      <c r="U244" s="2">
        <v>0</v>
      </c>
      <c r="V244" s="12">
        <v>0</v>
      </c>
      <c r="X244" s="10">
        <v>0.76312021565054211</v>
      </c>
      <c r="Y244" s="50"/>
    </row>
    <row r="245" spans="1:25" ht="24" customHeight="1" x14ac:dyDescent="0.2">
      <c r="S245" s="2">
        <v>0</v>
      </c>
      <c r="T245" s="2">
        <v>0</v>
      </c>
      <c r="U245" s="2">
        <v>0</v>
      </c>
      <c r="V245" s="12">
        <v>-3</v>
      </c>
      <c r="X245" s="10">
        <v>-3</v>
      </c>
      <c r="Y245" s="50"/>
    </row>
    <row r="246" spans="1:25" ht="24" customHeight="1" x14ac:dyDescent="0.2">
      <c r="S246" s="2">
        <v>1</v>
      </c>
      <c r="T246" s="2">
        <v>1</v>
      </c>
      <c r="U246" s="2">
        <v>0</v>
      </c>
      <c r="V246" s="12">
        <v>0</v>
      </c>
      <c r="X246" s="11">
        <v>1.7620030594832423</v>
      </c>
    </row>
    <row r="249" spans="1:25" s="49" customFormat="1" ht="24" customHeight="1" x14ac:dyDescent="0.2"/>
    <row r="250" spans="1:25" ht="24" customHeight="1" x14ac:dyDescent="0.2">
      <c r="C250" s="1">
        <v>1</v>
      </c>
      <c r="D250" s="1">
        <v>2</v>
      </c>
      <c r="E250" s="1">
        <v>3</v>
      </c>
      <c r="F250" s="1">
        <v>4</v>
      </c>
      <c r="G250" s="1">
        <v>5</v>
      </c>
      <c r="H250" s="1">
        <v>6</v>
      </c>
      <c r="I250" s="1">
        <v>7</v>
      </c>
      <c r="J250" s="1">
        <v>8</v>
      </c>
      <c r="K250" s="1">
        <v>9</v>
      </c>
      <c r="L250" s="1">
        <v>10</v>
      </c>
    </row>
    <row r="251" spans="1:25" ht="24" customHeight="1" x14ac:dyDescent="0.2">
      <c r="A251" s="48" t="s">
        <v>54</v>
      </c>
      <c r="B251" s="48"/>
      <c r="C251" s="47">
        <f>X224</f>
        <v>0.99989618501760968</v>
      </c>
      <c r="D251" s="47">
        <f>X245</f>
        <v>-3</v>
      </c>
      <c r="E251" s="47">
        <f>AI215</f>
        <v>-3</v>
      </c>
      <c r="F251" s="47">
        <f>AI222</f>
        <v>-2.2368797843494579</v>
      </c>
      <c r="G251" s="47">
        <f>AI234</f>
        <v>1.7559477269441854</v>
      </c>
      <c r="H251" s="47">
        <f>AL237</f>
        <v>0.69062332541251326</v>
      </c>
      <c r="I251" s="47">
        <f>AO234</f>
        <v>1.0533123953069692</v>
      </c>
      <c r="J251" s="47">
        <f>AR212</f>
        <v>0.98794840320492372</v>
      </c>
      <c r="K251" s="47">
        <f>AR230</f>
        <v>0.50064271813773464</v>
      </c>
      <c r="L251" s="47">
        <f>AR237</f>
        <v>0.53445978325616739</v>
      </c>
    </row>
    <row r="252" spans="1:25" ht="24" customHeight="1" x14ac:dyDescent="0.2">
      <c r="A252" s="48" t="s">
        <v>53</v>
      </c>
      <c r="B252" s="48"/>
      <c r="C252" s="47">
        <v>0.99989618501760968</v>
      </c>
      <c r="D252" s="47">
        <v>-3</v>
      </c>
      <c r="E252" s="47">
        <v>-3</v>
      </c>
      <c r="F252" s="47">
        <v>-2.2368797843494579</v>
      </c>
      <c r="G252" s="47">
        <v>1.7559477269441854</v>
      </c>
      <c r="H252" s="47">
        <v>0.69062332541251326</v>
      </c>
      <c r="I252" s="47">
        <v>1.0533123953069692</v>
      </c>
      <c r="J252" s="47">
        <v>0.98794840320492372</v>
      </c>
      <c r="K252" s="47">
        <v>0.50064271813773464</v>
      </c>
      <c r="L252" s="47">
        <v>0.53445978325616739</v>
      </c>
    </row>
    <row r="253" spans="1:25" ht="24" customHeight="1" x14ac:dyDescent="0.2">
      <c r="A253" s="48" t="s">
        <v>55</v>
      </c>
      <c r="C253" s="47" t="str">
        <f>IF(C251=C252,"Y","N")</f>
        <v>Y</v>
      </c>
      <c r="D253" s="47" t="str">
        <f t="shared" ref="D253" si="17">IF(D251=D252,"Y","N")</f>
        <v>Y</v>
      </c>
      <c r="E253" s="47" t="str">
        <f t="shared" ref="E253" si="18">IF(E251=E252,"Y","N")</f>
        <v>Y</v>
      </c>
      <c r="F253" s="47" t="str">
        <f t="shared" ref="F253" si="19">IF(F251=F252,"Y","N")</f>
        <v>Y</v>
      </c>
      <c r="G253" s="47" t="str">
        <f t="shared" ref="G253" si="20">IF(G251=G252,"Y","N")</f>
        <v>Y</v>
      </c>
      <c r="H253" s="47" t="str">
        <f t="shared" ref="H253" si="21">IF(H251=H252,"Y","N")</f>
        <v>Y</v>
      </c>
      <c r="I253" s="47" t="str">
        <f t="shared" ref="I253" si="22">IF(I251=I252,"Y","N")</f>
        <v>Y</v>
      </c>
      <c r="J253" s="47" t="str">
        <f t="shared" ref="J253" si="23">IF(J251=J252,"Y","N")</f>
        <v>Y</v>
      </c>
      <c r="K253" s="47" t="str">
        <f t="shared" ref="K253" si="24">IF(K251=K252,"Y","N")</f>
        <v>Y</v>
      </c>
      <c r="L253" s="47" t="str">
        <f t="shared" ref="L253" si="25">IF(L251=L252,"Y","N")</f>
        <v>Y</v>
      </c>
    </row>
    <row r="254" spans="1:25" ht="24" customHeight="1" x14ac:dyDescent="0.2">
      <c r="A254" s="48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25" ht="24" customHeight="1" x14ac:dyDescent="0.2">
      <c r="A255" s="48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25" ht="24" customHeight="1" x14ac:dyDescent="0.2">
      <c r="A256" s="48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47" ht="24" customHeight="1" x14ac:dyDescent="0.2">
      <c r="A257" s="48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47" ht="24" customHeight="1" x14ac:dyDescent="0.2">
      <c r="A258" s="48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47" ht="24" customHeight="1" x14ac:dyDescent="0.2">
      <c r="A259" s="48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47" ht="24" customHeight="1" x14ac:dyDescent="0.2">
      <c r="A260" s="48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47" ht="24" customHeight="1" x14ac:dyDescent="0.2">
      <c r="A261" s="48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3" spans="1:47" s="139" customFormat="1" ht="32" x14ac:dyDescent="0.4">
      <c r="A263" s="139" t="s">
        <v>198</v>
      </c>
    </row>
    <row r="265" spans="1:47" ht="24" customHeight="1" x14ac:dyDescent="0.2">
      <c r="C265" s="1"/>
      <c r="D265" s="1"/>
      <c r="E265" s="1"/>
      <c r="F265" s="1"/>
      <c r="G265" s="1"/>
      <c r="H265" s="1"/>
      <c r="I265" s="1"/>
      <c r="J265" s="1"/>
      <c r="L265" s="1"/>
    </row>
    <row r="266" spans="1:47" ht="24" customHeight="1" x14ac:dyDescent="0.2">
      <c r="C266" s="1"/>
      <c r="D266" s="1"/>
      <c r="E266" s="1"/>
      <c r="F266" s="1"/>
      <c r="G266" s="1"/>
      <c r="H266" s="1"/>
      <c r="I266" s="1"/>
      <c r="J266" s="1"/>
      <c r="L266" s="1"/>
    </row>
    <row r="267" spans="1:47" ht="24" customHeight="1" x14ac:dyDescent="0.2">
      <c r="B267" t="s">
        <v>39</v>
      </c>
      <c r="C267" s="39"/>
      <c r="D267" s="40"/>
      <c r="E267" s="41"/>
      <c r="F267" s="1"/>
      <c r="G267" s="1"/>
      <c r="H267" s="1"/>
      <c r="I267" s="1"/>
      <c r="J267" s="1"/>
      <c r="L267" s="1"/>
      <c r="N267" t="s">
        <v>7</v>
      </c>
      <c r="O267" s="6">
        <v>1</v>
      </c>
      <c r="P267" s="5"/>
      <c r="Q267" t="s">
        <v>8</v>
      </c>
      <c r="R267" s="6">
        <v>2</v>
      </c>
      <c r="S267" s="5"/>
      <c r="T267" t="s">
        <v>9</v>
      </c>
      <c r="U267" s="6">
        <v>1</v>
      </c>
      <c r="V267" s="5"/>
      <c r="W267" t="s">
        <v>14</v>
      </c>
      <c r="X267" s="6">
        <v>0</v>
      </c>
      <c r="Y267" s="5"/>
      <c r="AE267" s="1"/>
      <c r="AF267" s="1"/>
      <c r="AH267" s="1"/>
      <c r="AJ267" t="s">
        <v>7</v>
      </c>
      <c r="AK267" s="6">
        <v>1</v>
      </c>
      <c r="AL267" s="5"/>
      <c r="AM267" t="s">
        <v>8</v>
      </c>
      <c r="AN267" s="6">
        <v>2</v>
      </c>
      <c r="AO267" s="5"/>
      <c r="AP267" t="s">
        <v>9</v>
      </c>
      <c r="AQ267" s="6">
        <v>1</v>
      </c>
      <c r="AR267" s="5"/>
      <c r="AS267" t="s">
        <v>14</v>
      </c>
      <c r="AT267" s="6">
        <v>0</v>
      </c>
      <c r="AU267" s="5"/>
    </row>
    <row r="268" spans="1:47" ht="24" customHeight="1" x14ac:dyDescent="0.2">
      <c r="I268" s="1"/>
      <c r="J268" s="1"/>
      <c r="K268" s="1"/>
      <c r="L268" s="1"/>
      <c r="O268" s="7">
        <v>2</v>
      </c>
      <c r="R268" s="7">
        <v>0</v>
      </c>
      <c r="U268" s="7">
        <v>3</v>
      </c>
      <c r="X268" s="7">
        <v>1</v>
      </c>
      <c r="AE268" s="1"/>
      <c r="AF268" s="1"/>
      <c r="AG268" s="1"/>
      <c r="AH268" s="1"/>
      <c r="AK268" s="7">
        <v>2</v>
      </c>
      <c r="AN268" s="7">
        <v>0</v>
      </c>
      <c r="AQ268" s="7">
        <v>3</v>
      </c>
      <c r="AT268" s="7">
        <v>1</v>
      </c>
    </row>
    <row r="269" spans="1:47" ht="24" customHeight="1" x14ac:dyDescent="0.2">
      <c r="I269" s="1"/>
      <c r="J269" s="1"/>
      <c r="K269" s="1"/>
      <c r="L269" s="1"/>
      <c r="O269" s="8">
        <v>1</v>
      </c>
      <c r="R269" s="8">
        <v>1</v>
      </c>
      <c r="U269" s="8">
        <v>-1</v>
      </c>
      <c r="X269" s="8">
        <v>3</v>
      </c>
      <c r="AE269" s="1"/>
      <c r="AF269" s="1"/>
      <c r="AG269" s="1"/>
      <c r="AH269" s="1"/>
      <c r="AK269" s="8">
        <v>1</v>
      </c>
      <c r="AN269" s="8">
        <v>1</v>
      </c>
      <c r="AQ269" s="8">
        <v>-1</v>
      </c>
      <c r="AT269" s="8">
        <v>3</v>
      </c>
    </row>
    <row r="270" spans="1:47" ht="24" customHeight="1" x14ac:dyDescent="0.2">
      <c r="I270" s="1"/>
      <c r="J270" s="1"/>
      <c r="K270" s="1"/>
      <c r="L270" s="1"/>
      <c r="O270" s="1">
        <v>1</v>
      </c>
      <c r="R270" s="1">
        <v>1</v>
      </c>
      <c r="U270" s="1">
        <v>1</v>
      </c>
      <c r="X270" s="1">
        <v>1</v>
      </c>
      <c r="AE270" s="1"/>
      <c r="AF270" s="1"/>
      <c r="AG270" s="1"/>
      <c r="AH270" s="1"/>
      <c r="AJ270" t="s">
        <v>10</v>
      </c>
      <c r="AK270" s="13">
        <v>0</v>
      </c>
      <c r="AM270" t="s">
        <v>11</v>
      </c>
      <c r="AN270" s="13" cm="1">
        <f t="array" ref="AN270:AN273">_xlfn.ANCHORARRAY(AK281)</f>
        <v>1</v>
      </c>
      <c r="AP270" t="s">
        <v>12</v>
      </c>
      <c r="AQ270" s="13" cm="1">
        <f t="array" ref="AQ270:AQ273">_xlfn.ANCHORARRAY(AN281)</f>
        <v>3</v>
      </c>
      <c r="AS270" t="s">
        <v>13</v>
      </c>
      <c r="AT270" s="13" cm="1">
        <f t="array" ref="AT270:AT273">_xlfn.ANCHORARRAY(AQ281)</f>
        <v>0</v>
      </c>
    </row>
    <row r="271" spans="1:47" ht="24" customHeight="1" x14ac:dyDescent="0.2">
      <c r="I271" s="1"/>
      <c r="J271" s="1"/>
      <c r="K271" s="1"/>
      <c r="L271" s="1"/>
      <c r="AE271" s="1"/>
      <c r="AF271" s="1"/>
      <c r="AG271" s="1"/>
      <c r="AH271" s="1"/>
      <c r="AK271" s="23">
        <v>0</v>
      </c>
      <c r="AN271" s="23">
        <v>0</v>
      </c>
      <c r="AQ271" s="23">
        <v>5</v>
      </c>
      <c r="AT271" s="23">
        <v>6</v>
      </c>
    </row>
    <row r="272" spans="1:47" ht="24" customHeight="1" x14ac:dyDescent="0.2">
      <c r="I272" s="1"/>
      <c r="J272" s="3" t="s">
        <v>6</v>
      </c>
      <c r="K272" s="1"/>
      <c r="L272" s="1"/>
      <c r="M272" s="1"/>
      <c r="N272" s="3"/>
      <c r="O272" s="1"/>
      <c r="Q272" s="3"/>
      <c r="R272" s="1"/>
      <c r="T272" s="3"/>
      <c r="U272" s="1"/>
      <c r="W272" s="3"/>
      <c r="X272" s="1"/>
      <c r="AK272" s="23">
        <v>0</v>
      </c>
      <c r="AN272" s="23">
        <v>4</v>
      </c>
      <c r="AQ272" s="23">
        <v>8</v>
      </c>
      <c r="AT272" s="23">
        <v>12</v>
      </c>
    </row>
    <row r="273" spans="2:47" ht="24" customHeight="1" x14ac:dyDescent="0.2">
      <c r="J273" s="1" t="s">
        <v>0</v>
      </c>
      <c r="K273" s="1"/>
      <c r="L273" s="1"/>
      <c r="M273" s="1" t="s">
        <v>1</v>
      </c>
      <c r="N273" s="1"/>
      <c r="O273" s="1"/>
      <c r="Q273" s="1"/>
      <c r="R273" s="1"/>
      <c r="T273" s="1"/>
      <c r="U273" s="1"/>
      <c r="W273" s="1"/>
      <c r="X273" s="1"/>
      <c r="AK273" s="14">
        <v>0</v>
      </c>
      <c r="AN273" s="14">
        <v>2</v>
      </c>
      <c r="AQ273" s="14">
        <v>2</v>
      </c>
      <c r="AT273" s="14">
        <v>20</v>
      </c>
    </row>
    <row r="274" spans="2:47" ht="24" customHeight="1" x14ac:dyDescent="0.2">
      <c r="J274" s="2">
        <v>1</v>
      </c>
      <c r="K274" s="2">
        <v>-1</v>
      </c>
      <c r="L274" s="2">
        <v>1</v>
      </c>
      <c r="M274" s="12">
        <v>1</v>
      </c>
      <c r="N274" s="1"/>
      <c r="O274" s="9" cm="1">
        <f t="array" ref="O274:O277">MMULT(J274:M277,O267:O270)</f>
        <v>1</v>
      </c>
      <c r="Q274" s="1"/>
      <c r="R274" s="9" cm="1">
        <f t="array" ref="R274:R277">MMULT(J274:M277,R267:R270)</f>
        <v>4</v>
      </c>
      <c r="T274" s="1"/>
      <c r="U274" s="9" cm="1">
        <f t="array" ref="U274:U277">MMULT(J274:M277,U267:U270)</f>
        <v>-2</v>
      </c>
      <c r="W274" s="1"/>
      <c r="X274" s="9" cm="1">
        <f t="array" ref="X274:X277">MMULT(J274:M277,X267:X270)</f>
        <v>3</v>
      </c>
      <c r="AB274" t="s">
        <v>6</v>
      </c>
      <c r="AK274" s="1">
        <v>1</v>
      </c>
      <c r="AN274" s="1">
        <v>1</v>
      </c>
      <c r="AQ274" s="1">
        <v>1</v>
      </c>
      <c r="AT274" s="1">
        <v>1</v>
      </c>
    </row>
    <row r="275" spans="2:47" ht="24" customHeight="1" x14ac:dyDescent="0.2">
      <c r="J275" s="2">
        <v>2</v>
      </c>
      <c r="K275" s="2">
        <v>-1</v>
      </c>
      <c r="L275" s="2">
        <v>2</v>
      </c>
      <c r="M275" s="12">
        <v>-3</v>
      </c>
      <c r="N275" s="1"/>
      <c r="O275" s="10">
        <v>-1</v>
      </c>
      <c r="Q275" s="1"/>
      <c r="R275" s="10">
        <v>3</v>
      </c>
      <c r="T275" s="1"/>
      <c r="U275" s="10">
        <v>-6</v>
      </c>
      <c r="W275" s="1"/>
      <c r="X275" s="10">
        <v>2</v>
      </c>
      <c r="AF275" s="1"/>
      <c r="AG275" s="1"/>
      <c r="AH275" s="1"/>
      <c r="AI275" s="1" t="s">
        <v>1</v>
      </c>
      <c r="AJ275" s="1"/>
      <c r="AK275" s="1"/>
      <c r="AM275" s="1"/>
      <c r="AN275" s="1"/>
      <c r="AP275" s="1"/>
      <c r="AQ275" s="1"/>
      <c r="AS275" s="1"/>
      <c r="AT275" s="1"/>
    </row>
    <row r="276" spans="2:47" ht="24" customHeight="1" x14ac:dyDescent="0.2">
      <c r="J276" s="2">
        <v>1</v>
      </c>
      <c r="K276" s="2">
        <v>0</v>
      </c>
      <c r="L276" s="2">
        <v>1</v>
      </c>
      <c r="M276" s="12">
        <v>2</v>
      </c>
      <c r="N276" s="1"/>
      <c r="O276" s="10">
        <v>4</v>
      </c>
      <c r="Q276" s="1"/>
      <c r="R276" s="10">
        <v>5</v>
      </c>
      <c r="T276" s="1"/>
      <c r="U276" s="10">
        <v>2</v>
      </c>
      <c r="W276" s="1"/>
      <c r="X276" s="10">
        <v>5</v>
      </c>
      <c r="AB276" s="15">
        <v>1</v>
      </c>
      <c r="AC276" s="16">
        <v>-1</v>
      </c>
      <c r="AD276" s="17">
        <v>1</v>
      </c>
      <c r="AE276" s="15">
        <v>1</v>
      </c>
      <c r="AF276" s="16">
        <v>1</v>
      </c>
      <c r="AG276" s="16">
        <v>-1</v>
      </c>
      <c r="AH276" s="17">
        <v>1</v>
      </c>
      <c r="AI276" s="12">
        <v>1</v>
      </c>
      <c r="AJ276" s="1"/>
      <c r="AK276" s="9" cm="1">
        <f t="array" ref="AK276:AK279">MMULT(AB276:AI279,AK267:AK274)</f>
        <v>1</v>
      </c>
      <c r="AM276" s="1"/>
      <c r="AN276" s="9" cm="1">
        <f t="array" ref="AN276:AN279">MMULT(AB276:AI279,AN267:AN274)</f>
        <v>3</v>
      </c>
      <c r="AP276" s="1"/>
      <c r="AQ276" s="9" cm="1">
        <f t="array" ref="AQ276:AQ279">MMULT(AB276:AI279,AQ267:AQ274)</f>
        <v>0</v>
      </c>
      <c r="AS276" s="1"/>
      <c r="AT276" s="9" cm="1">
        <f t="array" ref="AT276:AT279">MMULT(AB276:AI279,AT267:AT274)</f>
        <v>17</v>
      </c>
    </row>
    <row r="277" spans="2:47" ht="24" customHeight="1" x14ac:dyDescent="0.2">
      <c r="J277" s="2">
        <v>0</v>
      </c>
      <c r="K277" s="2">
        <v>2</v>
      </c>
      <c r="L277" s="2">
        <v>-2</v>
      </c>
      <c r="M277" s="12">
        <v>0</v>
      </c>
      <c r="N277" s="1"/>
      <c r="O277" s="11">
        <v>2</v>
      </c>
      <c r="Q277" s="1"/>
      <c r="R277" s="11">
        <v>-2</v>
      </c>
      <c r="T277" s="1"/>
      <c r="U277" s="11">
        <v>8</v>
      </c>
      <c r="W277" s="1"/>
      <c r="X277" s="11">
        <v>-4</v>
      </c>
      <c r="AB277" s="18">
        <v>2</v>
      </c>
      <c r="AC277" s="2">
        <v>-1</v>
      </c>
      <c r="AD277" s="19">
        <v>2</v>
      </c>
      <c r="AE277" s="18">
        <v>2</v>
      </c>
      <c r="AF277" s="2">
        <v>2</v>
      </c>
      <c r="AG277" s="2">
        <v>-1</v>
      </c>
      <c r="AH277" s="19">
        <v>2</v>
      </c>
      <c r="AI277" s="12">
        <v>-3</v>
      </c>
      <c r="AJ277" s="1"/>
      <c r="AK277" s="10">
        <v>-1</v>
      </c>
      <c r="AM277" s="1"/>
      <c r="AN277" s="10">
        <v>5</v>
      </c>
      <c r="AP277" s="1"/>
      <c r="AQ277" s="10">
        <v>6</v>
      </c>
      <c r="AS277" s="1"/>
      <c r="AT277" s="10">
        <v>42</v>
      </c>
    </row>
    <row r="278" spans="2:47" ht="24" customHeight="1" x14ac:dyDescent="0.2">
      <c r="I278" s="1"/>
      <c r="J278" s="1"/>
      <c r="K278" s="1"/>
      <c r="L278" s="1"/>
      <c r="M278" s="1"/>
      <c r="N278" s="1"/>
      <c r="O278" s="1"/>
      <c r="Q278" s="1"/>
      <c r="R278" s="1"/>
      <c r="T278" s="1"/>
      <c r="U278" s="1"/>
      <c r="W278" s="1"/>
      <c r="X278" s="1"/>
      <c r="AB278" s="18">
        <v>1</v>
      </c>
      <c r="AC278" s="2">
        <v>0</v>
      </c>
      <c r="AD278" s="19">
        <v>1</v>
      </c>
      <c r="AE278" s="18">
        <v>1</v>
      </c>
      <c r="AF278" s="2">
        <v>1</v>
      </c>
      <c r="AG278" s="2">
        <v>0</v>
      </c>
      <c r="AH278" s="19">
        <v>1</v>
      </c>
      <c r="AI278" s="12">
        <v>2</v>
      </c>
      <c r="AJ278" s="1"/>
      <c r="AK278" s="10">
        <v>4</v>
      </c>
      <c r="AM278" s="1"/>
      <c r="AN278" s="10">
        <v>8</v>
      </c>
      <c r="AP278" s="1"/>
      <c r="AQ278" s="10">
        <v>12</v>
      </c>
      <c r="AS278" s="1"/>
      <c r="AT278" s="10">
        <v>31</v>
      </c>
    </row>
    <row r="279" spans="2:47" ht="24" customHeight="1" x14ac:dyDescent="0.2">
      <c r="B279" t="s">
        <v>40</v>
      </c>
      <c r="C279" s="42"/>
      <c r="D279" s="43"/>
      <c r="E279" s="43"/>
      <c r="F279" s="44"/>
      <c r="I279" s="1"/>
      <c r="J279" s="1"/>
      <c r="K279" t="s">
        <v>5</v>
      </c>
      <c r="L279" s="1"/>
      <c r="M279" s="1"/>
      <c r="N279" t="s">
        <v>11</v>
      </c>
      <c r="O279" s="13" cm="1">
        <f t="array" ref="O279:O282">_xlfn.MAP(_xlfn.ANCHORARRAY(O274),_xlfn.LAMBDA(_xlpm.x, MAX(_xlpm.x,0)))</f>
        <v>1</v>
      </c>
      <c r="Q279" s="1" t="s">
        <v>12</v>
      </c>
      <c r="R279" s="13" cm="1">
        <f t="array" ref="R279:R282">_xlfn.MAP(_xlfn.ANCHORARRAY(R274),_xlfn.LAMBDA(_xlpm.x, MAX(_xlpm.x,0)))</f>
        <v>4</v>
      </c>
      <c r="T279" t="s">
        <v>13</v>
      </c>
      <c r="U279" s="13" cm="1">
        <f t="array" ref="U279:U282">_xlfn.MAP(_xlfn.ANCHORARRAY(U274),_xlfn.LAMBDA(_xlpm.x, MAX(_xlpm.x,0)))</f>
        <v>0</v>
      </c>
      <c r="W279" t="s">
        <v>19</v>
      </c>
      <c r="X279" s="13" cm="1">
        <f t="array" ref="X279:X282">_xlfn.MAP(_xlfn.ANCHORARRAY(X274),_xlfn.LAMBDA(_xlpm.x, MAX(_xlpm.x,0)))</f>
        <v>3</v>
      </c>
      <c r="AB279" s="20">
        <v>0</v>
      </c>
      <c r="AC279" s="21">
        <v>2</v>
      </c>
      <c r="AD279" s="22">
        <v>-2</v>
      </c>
      <c r="AE279" s="20">
        <v>0</v>
      </c>
      <c r="AF279" s="21">
        <v>0</v>
      </c>
      <c r="AG279" s="21">
        <v>2</v>
      </c>
      <c r="AH279" s="22">
        <v>-2</v>
      </c>
      <c r="AI279" s="12">
        <v>0</v>
      </c>
      <c r="AJ279" s="1"/>
      <c r="AK279" s="11">
        <v>2</v>
      </c>
      <c r="AM279" s="1"/>
      <c r="AN279" s="11">
        <v>2</v>
      </c>
      <c r="AP279" s="1"/>
      <c r="AQ279" s="11">
        <v>20</v>
      </c>
      <c r="AS279" s="1"/>
      <c r="AT279" s="11">
        <v>-20</v>
      </c>
    </row>
    <row r="280" spans="2:47" ht="24" customHeight="1" x14ac:dyDescent="0.2">
      <c r="I280" s="1"/>
      <c r="J280" s="1"/>
      <c r="K280" s="1"/>
      <c r="L280" s="1"/>
      <c r="M280" s="1"/>
      <c r="N280" s="1"/>
      <c r="O280" s="23">
        <v>0</v>
      </c>
      <c r="P280" s="5"/>
      <c r="Q280" s="1"/>
      <c r="R280" s="23">
        <v>3</v>
      </c>
      <c r="S280" s="5"/>
      <c r="T280" s="1"/>
      <c r="U280" s="23">
        <v>0</v>
      </c>
      <c r="V280" s="5"/>
      <c r="W280" s="1"/>
      <c r="X280" s="23">
        <v>2</v>
      </c>
      <c r="Y280" s="5"/>
      <c r="AE280" s="1"/>
      <c r="AF280" s="1"/>
      <c r="AG280" s="1"/>
      <c r="AH280" t="s">
        <v>5</v>
      </c>
      <c r="AI280" s="1"/>
      <c r="AJ280" s="1"/>
      <c r="AK280" s="1"/>
      <c r="AM280" s="1"/>
      <c r="AN280" s="1"/>
      <c r="AP280" s="1"/>
      <c r="AQ280" s="1"/>
      <c r="AS280" s="1"/>
      <c r="AT280" s="1"/>
    </row>
    <row r="281" spans="2:47" ht="24" customHeight="1" x14ac:dyDescent="0.2">
      <c r="I281" s="1"/>
      <c r="J281" s="1"/>
      <c r="K281" s="1"/>
      <c r="L281" s="1"/>
      <c r="M281" s="1"/>
      <c r="N281" s="1"/>
      <c r="O281" s="23">
        <v>4</v>
      </c>
      <c r="Q281" s="1"/>
      <c r="R281" s="23">
        <v>5</v>
      </c>
      <c r="T281" s="1"/>
      <c r="U281" s="23">
        <v>2</v>
      </c>
      <c r="W281" s="1"/>
      <c r="X281" s="23">
        <v>5</v>
      </c>
      <c r="AE281" s="1"/>
      <c r="AF281" s="1"/>
      <c r="AG281" t="s">
        <v>10</v>
      </c>
      <c r="AH281" s="13">
        <v>0</v>
      </c>
      <c r="AI281" s="1"/>
      <c r="AJ281" t="s">
        <v>11</v>
      </c>
      <c r="AK281" s="13" cm="1">
        <f t="array" ref="AK281:AK284">_xlfn.MAP(_xlfn.ANCHORARRAY(AK276),_xlfn.LAMBDA(_xlpm.x, MAX(_xlpm.x,0)))</f>
        <v>1</v>
      </c>
      <c r="AM281" s="1" t="s">
        <v>12</v>
      </c>
      <c r="AN281" s="13" cm="1">
        <f t="array" ref="AN281:AN284">_xlfn.MAP(_xlfn.ANCHORARRAY(AN276),_xlfn.LAMBDA(_xlpm.x, MAX(_xlpm.x,0)))</f>
        <v>3</v>
      </c>
      <c r="AP281" t="s">
        <v>13</v>
      </c>
      <c r="AQ281" s="13" cm="1">
        <f t="array" ref="AQ281:AQ284">_xlfn.MAP(_xlfn.ANCHORARRAY(AQ276),_xlfn.LAMBDA(_xlpm.x, MAX(_xlpm.x,0)))</f>
        <v>0</v>
      </c>
      <c r="AS281" t="s">
        <v>19</v>
      </c>
      <c r="AT281" s="13" cm="1">
        <f t="array" ref="AT281:AT284">_xlfn.MAP(_xlfn.ANCHORARRAY(AT276),_xlfn.LAMBDA(_xlpm.x, MAX(_xlpm.x,0)))</f>
        <v>17</v>
      </c>
    </row>
    <row r="282" spans="2:47" ht="24" customHeight="1" x14ac:dyDescent="0.2">
      <c r="I282" s="1"/>
      <c r="J282" s="1"/>
      <c r="K282" s="1"/>
      <c r="L282" s="1"/>
      <c r="M282" s="1"/>
      <c r="N282" s="1"/>
      <c r="O282" s="14">
        <v>2</v>
      </c>
      <c r="Q282" s="1"/>
      <c r="R282" s="14">
        <v>0</v>
      </c>
      <c r="T282" s="1"/>
      <c r="U282" s="14">
        <v>8</v>
      </c>
      <c r="W282" s="1"/>
      <c r="X282" s="14">
        <v>0</v>
      </c>
      <c r="AE282" s="1"/>
      <c r="AF282" s="1"/>
      <c r="AG282" s="1"/>
      <c r="AH282" s="23">
        <v>0</v>
      </c>
      <c r="AI282" s="5"/>
      <c r="AJ282" s="1"/>
      <c r="AK282" s="23">
        <v>0</v>
      </c>
      <c r="AL282" s="5"/>
      <c r="AM282" s="1"/>
      <c r="AN282" s="23">
        <v>5</v>
      </c>
      <c r="AO282" s="5"/>
      <c r="AP282" s="1"/>
      <c r="AQ282" s="23">
        <v>6</v>
      </c>
      <c r="AR282" s="5"/>
      <c r="AS282" s="1"/>
      <c r="AT282" s="23">
        <v>42</v>
      </c>
      <c r="AU282" s="5"/>
    </row>
    <row r="283" spans="2:47" ht="24" customHeight="1" x14ac:dyDescent="0.2">
      <c r="I283" s="3" t="s">
        <v>6</v>
      </c>
      <c r="J283" s="1"/>
      <c r="K283" s="1"/>
      <c r="L283" s="1"/>
      <c r="M283" s="1"/>
      <c r="N283" s="1"/>
      <c r="O283" s="1">
        <v>1</v>
      </c>
      <c r="Q283" s="1"/>
      <c r="R283" s="1">
        <v>1</v>
      </c>
      <c r="T283" s="1"/>
      <c r="U283" s="1">
        <v>1</v>
      </c>
      <c r="W283" s="1"/>
      <c r="X283" s="1">
        <v>1</v>
      </c>
      <c r="AE283" s="1"/>
      <c r="AF283" s="1"/>
      <c r="AG283" s="1"/>
      <c r="AH283" s="23">
        <v>0</v>
      </c>
      <c r="AI283" s="1"/>
      <c r="AJ283" s="1"/>
      <c r="AK283" s="23">
        <v>4</v>
      </c>
      <c r="AM283" s="1"/>
      <c r="AN283" s="23">
        <v>8</v>
      </c>
      <c r="AP283" s="1"/>
      <c r="AQ283" s="23">
        <v>12</v>
      </c>
      <c r="AS283" s="1"/>
      <c r="AT283" s="23">
        <v>31</v>
      </c>
    </row>
    <row r="284" spans="2:47" ht="24" customHeight="1" x14ac:dyDescent="0.2">
      <c r="I284" s="1" t="s">
        <v>0</v>
      </c>
      <c r="J284" s="1"/>
      <c r="K284" s="1"/>
      <c r="L284" s="1"/>
      <c r="M284" s="1" t="s">
        <v>1</v>
      </c>
      <c r="N284" s="3"/>
      <c r="O284" s="1"/>
      <c r="Q284" s="3"/>
      <c r="R284" s="1"/>
      <c r="T284" s="3"/>
      <c r="U284" s="1"/>
      <c r="W284" s="3"/>
      <c r="X284" s="1"/>
      <c r="AE284" s="1"/>
      <c r="AF284" s="1"/>
      <c r="AG284" s="1"/>
      <c r="AH284" s="14">
        <v>0</v>
      </c>
      <c r="AI284" s="1"/>
      <c r="AJ284" s="1"/>
      <c r="AK284" s="14">
        <v>2</v>
      </c>
      <c r="AM284" s="1"/>
      <c r="AN284" s="14">
        <v>2</v>
      </c>
      <c r="AP284" s="1"/>
      <c r="AQ284" s="14">
        <v>20</v>
      </c>
      <c r="AS284" s="1"/>
      <c r="AT284" s="14">
        <v>0</v>
      </c>
    </row>
    <row r="285" spans="2:47" ht="24" customHeight="1" x14ac:dyDescent="0.2">
      <c r="I285" s="2">
        <v>1</v>
      </c>
      <c r="J285" s="2">
        <v>-1</v>
      </c>
      <c r="K285" s="2">
        <v>0</v>
      </c>
      <c r="L285" s="2">
        <v>0</v>
      </c>
      <c r="M285" s="12">
        <v>5</v>
      </c>
      <c r="O285" s="9" cm="1">
        <f t="array" ref="O285:O286">MMULT($I285:$M286,O279:O283)</f>
        <v>6</v>
      </c>
      <c r="Q285" s="1"/>
      <c r="R285" s="9" cm="1">
        <f t="array" ref="R285:R286">MMULT($I285:$M286,R279:R283)</f>
        <v>6</v>
      </c>
      <c r="T285" s="1"/>
      <c r="U285" s="9" cm="1">
        <f t="array" ref="U285:U286">MMULT($I285:$M286,U279:U283)</f>
        <v>5</v>
      </c>
      <c r="W285" s="1"/>
      <c r="X285" s="9" cm="1">
        <f t="array" ref="X285:X286">MMULT($I285:$M286,X279:X283)</f>
        <v>6</v>
      </c>
      <c r="AE285" s="3" t="s">
        <v>6</v>
      </c>
      <c r="AF285" s="1"/>
      <c r="AG285" s="1"/>
      <c r="AH285" s="1"/>
      <c r="AI285" s="1"/>
      <c r="AJ285" s="1"/>
      <c r="AK285" s="1">
        <v>1</v>
      </c>
      <c r="AM285" s="1"/>
      <c r="AN285" s="1">
        <v>1</v>
      </c>
      <c r="AP285" s="1"/>
      <c r="AQ285" s="1">
        <v>1</v>
      </c>
      <c r="AS285" s="1"/>
      <c r="AT285" s="1">
        <v>1</v>
      </c>
    </row>
    <row r="286" spans="2:47" ht="24" customHeight="1" x14ac:dyDescent="0.2">
      <c r="I286" s="2">
        <v>0</v>
      </c>
      <c r="J286" s="2">
        <v>0</v>
      </c>
      <c r="K286" s="2">
        <v>1</v>
      </c>
      <c r="L286" s="2">
        <v>-1</v>
      </c>
      <c r="M286" s="12">
        <v>-3</v>
      </c>
      <c r="O286" s="11">
        <v>-1</v>
      </c>
      <c r="Q286" s="1"/>
      <c r="R286" s="11">
        <v>2</v>
      </c>
      <c r="T286" s="1"/>
      <c r="U286" s="11">
        <v>-9</v>
      </c>
      <c r="W286" s="1"/>
      <c r="X286" s="11">
        <v>2</v>
      </c>
      <c r="AE286" s="1" t="s">
        <v>0</v>
      </c>
      <c r="AF286" s="1"/>
      <c r="AG286" s="1"/>
      <c r="AH286" s="1"/>
      <c r="AI286" s="1" t="s">
        <v>1</v>
      </c>
      <c r="AJ286" s="3"/>
      <c r="AK286" s="1"/>
      <c r="AM286" s="3"/>
      <c r="AN286" s="1"/>
      <c r="AP286" s="3"/>
      <c r="AQ286" s="1"/>
      <c r="AS286" s="3"/>
      <c r="AT286" s="1"/>
    </row>
    <row r="287" spans="2:47" ht="24" customHeight="1" x14ac:dyDescent="0.2">
      <c r="AE287" s="2">
        <v>1</v>
      </c>
      <c r="AF287" s="2">
        <v>-1</v>
      </c>
      <c r="AG287" s="2">
        <v>0</v>
      </c>
      <c r="AH287" s="2">
        <v>0</v>
      </c>
      <c r="AI287" s="12">
        <v>5</v>
      </c>
      <c r="AK287" s="9" cm="1">
        <f t="array" ref="AK287:AK288">MMULT($I285:$M286,AK281:AK285)</f>
        <v>6</v>
      </c>
      <c r="AM287" s="1"/>
      <c r="AN287" s="9" cm="1">
        <f t="array" ref="AN287:AN288">MMULT($I285:$M286,AN281:AN285)</f>
        <v>3</v>
      </c>
      <c r="AP287" s="1"/>
      <c r="AQ287" s="9" cm="1">
        <f t="array" ref="AQ287:AQ288">MMULT($I285:$M286,AQ281:AQ285)</f>
        <v>-1</v>
      </c>
      <c r="AS287" s="1"/>
      <c r="AT287" s="9" cm="1">
        <f t="array" ref="AT287:AT288">MMULT($I285:$M286,AT281:AT285)</f>
        <v>-20</v>
      </c>
    </row>
    <row r="288" spans="2:47" ht="24" customHeight="1" x14ac:dyDescent="0.2">
      <c r="B288" t="s">
        <v>41</v>
      </c>
      <c r="C288" s="45"/>
      <c r="D288" s="46"/>
      <c r="K288" t="s">
        <v>5</v>
      </c>
      <c r="N288" s="25" t="s">
        <v>15</v>
      </c>
      <c r="O288" s="26" cm="1">
        <f t="array" ref="O288:O289">_xlfn.MAP(_xlfn.ANCHORARRAY(O285),_xlfn.LAMBDA(_xlpm.x, MAX(_xlpm.x,0)))</f>
        <v>6</v>
      </c>
      <c r="Q288" s="25" t="s">
        <v>17</v>
      </c>
      <c r="R288" s="26" cm="1">
        <f t="array" ref="R288:R289">_xlfn.MAP(_xlfn.ANCHORARRAY(R285),_xlfn.LAMBDA(_xlpm.x, MAX(_xlpm.x,0)))</f>
        <v>6</v>
      </c>
      <c r="T288" s="24" t="s">
        <v>18</v>
      </c>
      <c r="U288" s="26" cm="1">
        <f t="array" ref="U288:U289">_xlfn.MAP(_xlfn.ANCHORARRAY(U285),_xlfn.LAMBDA(_xlpm.x, MAX(_xlpm.x,0)))</f>
        <v>5</v>
      </c>
      <c r="W288" s="24" t="s">
        <v>16</v>
      </c>
      <c r="X288" s="26" cm="1">
        <f t="array" ref="X288:X289">_xlfn.MAP(_xlfn.ANCHORARRAY(X285),_xlfn.LAMBDA(_xlpm.x, MAX(_xlpm.x,0)))</f>
        <v>6</v>
      </c>
      <c r="AE288" s="2">
        <v>0</v>
      </c>
      <c r="AF288" s="2">
        <v>0</v>
      </c>
      <c r="AG288" s="2">
        <v>1</v>
      </c>
      <c r="AH288" s="2">
        <v>-1</v>
      </c>
      <c r="AI288" s="12">
        <v>-3</v>
      </c>
      <c r="AK288" s="11">
        <v>-1</v>
      </c>
      <c r="AM288" s="1"/>
      <c r="AN288" s="11">
        <v>3</v>
      </c>
      <c r="AP288" s="1"/>
      <c r="AQ288" s="11">
        <v>-11</v>
      </c>
      <c r="AS288" s="1"/>
      <c r="AT288" s="11">
        <v>28</v>
      </c>
    </row>
    <row r="289" spans="1:47" ht="24" customHeight="1" x14ac:dyDescent="0.2">
      <c r="O289" s="27">
        <v>0</v>
      </c>
      <c r="P289" s="5"/>
      <c r="R289" s="27">
        <v>2</v>
      </c>
      <c r="S289" s="5"/>
      <c r="U289" s="27">
        <v>0</v>
      </c>
      <c r="V289" s="5"/>
      <c r="X289" s="27">
        <v>2</v>
      </c>
      <c r="Y289" s="5"/>
    </row>
    <row r="290" spans="1:47" ht="24" customHeight="1" x14ac:dyDescent="0.2">
      <c r="AG290" t="s">
        <v>5</v>
      </c>
      <c r="AJ290" s="25" t="s">
        <v>15</v>
      </c>
      <c r="AK290" s="26" cm="1">
        <f t="array" ref="AK290:AK291">_xlfn.MAP(_xlfn.ANCHORARRAY(AK287),_xlfn.LAMBDA(_xlpm.x, MAX(_xlpm.x,0)))</f>
        <v>6</v>
      </c>
      <c r="AM290" s="25" t="s">
        <v>17</v>
      </c>
      <c r="AN290" s="26" cm="1">
        <f t="array" ref="AN290:AN291">_xlfn.MAP(_xlfn.ANCHORARRAY(AN287),_xlfn.LAMBDA(_xlpm.x, MAX(_xlpm.x,0)))</f>
        <v>3</v>
      </c>
      <c r="AP290" s="24" t="s">
        <v>18</v>
      </c>
      <c r="AQ290" s="26" cm="1">
        <f t="array" ref="AQ290:AQ291">_xlfn.MAP(_xlfn.ANCHORARRAY(AQ287),_xlfn.LAMBDA(_xlpm.x, MAX(_xlpm.x,0)))</f>
        <v>0</v>
      </c>
      <c r="AS290" s="24" t="s">
        <v>16</v>
      </c>
      <c r="AT290" s="26" cm="1">
        <f t="array" ref="AT290:AT291">_xlfn.MAP(_xlfn.ANCHORARRAY(AT287),_xlfn.LAMBDA(_xlpm.x, MAX(_xlpm.x,0)))</f>
        <v>0</v>
      </c>
    </row>
    <row r="291" spans="1:47" ht="24" customHeight="1" x14ac:dyDescent="0.2">
      <c r="AK291" s="27">
        <v>0</v>
      </c>
      <c r="AL291" s="5"/>
      <c r="AN291" s="27">
        <v>3</v>
      </c>
      <c r="AO291" s="5"/>
      <c r="AQ291" s="27">
        <v>0</v>
      </c>
      <c r="AR291" s="5"/>
      <c r="AT291" s="27">
        <v>28</v>
      </c>
      <c r="AU291" s="5"/>
    </row>
    <row r="294" spans="1:47" s="49" customFormat="1" ht="24" customHeight="1" x14ac:dyDescent="0.2"/>
    <row r="295" spans="1:47" ht="24" customHeight="1" x14ac:dyDescent="0.2">
      <c r="C295" s="1">
        <v>1</v>
      </c>
      <c r="D295" s="1">
        <v>2</v>
      </c>
      <c r="E295" s="1">
        <v>3</v>
      </c>
      <c r="F295" s="1">
        <v>4</v>
      </c>
      <c r="G295" s="1">
        <v>5</v>
      </c>
      <c r="H295" s="1">
        <v>6</v>
      </c>
      <c r="I295" s="1">
        <v>7</v>
      </c>
      <c r="J295" s="1">
        <v>8</v>
      </c>
      <c r="K295" s="1">
        <v>9</v>
      </c>
      <c r="L295" s="1">
        <v>10</v>
      </c>
    </row>
    <row r="296" spans="1:47" ht="24" customHeight="1" x14ac:dyDescent="0.2">
      <c r="A296" s="48" t="s">
        <v>54</v>
      </c>
      <c r="B296" s="48"/>
      <c r="C296" s="47">
        <f>R279</f>
        <v>4</v>
      </c>
      <c r="D296" s="47">
        <f>U274</f>
        <v>-2</v>
      </c>
      <c r="E296" s="47">
        <f>X276</f>
        <v>5</v>
      </c>
      <c r="F296" s="47">
        <f>R288</f>
        <v>6</v>
      </c>
      <c r="G296" s="47">
        <f>AN272</f>
        <v>4</v>
      </c>
      <c r="H296" s="47">
        <f>AN272</f>
        <v>4</v>
      </c>
      <c r="I296" s="47">
        <f>AK283</f>
        <v>4</v>
      </c>
      <c r="J296" s="47">
        <f>AN290</f>
        <v>3</v>
      </c>
      <c r="K296" s="47">
        <f>AQ287</f>
        <v>-1</v>
      </c>
      <c r="L296" s="47">
        <f>AT287</f>
        <v>-20</v>
      </c>
    </row>
    <row r="297" spans="1:47" ht="24" customHeight="1" x14ac:dyDescent="0.2">
      <c r="A297" s="48" t="s">
        <v>53</v>
      </c>
      <c r="B297" s="48"/>
      <c r="C297" s="47">
        <v>4</v>
      </c>
      <c r="D297" s="47">
        <v>-2</v>
      </c>
      <c r="E297" s="47">
        <v>5</v>
      </c>
      <c r="F297" s="47">
        <v>6</v>
      </c>
      <c r="G297" s="47">
        <v>4</v>
      </c>
      <c r="H297" s="47">
        <v>4</v>
      </c>
      <c r="I297" s="47">
        <v>4</v>
      </c>
      <c r="J297" s="47">
        <v>3</v>
      </c>
      <c r="K297" s="47">
        <v>-1</v>
      </c>
      <c r="L297" s="47">
        <v>-20</v>
      </c>
    </row>
    <row r="298" spans="1:47" ht="24" customHeight="1" x14ac:dyDescent="0.2">
      <c r="A298" s="48" t="s">
        <v>55</v>
      </c>
      <c r="C298" s="47" t="str">
        <f>IF(C296=C297,"Y","N")</f>
        <v>Y</v>
      </c>
      <c r="D298" s="47" t="str">
        <f t="shared" ref="D298" si="26">IF(D296=D297,"Y","N")</f>
        <v>Y</v>
      </c>
      <c r="E298" s="47" t="str">
        <f t="shared" ref="E298" si="27">IF(E296=E297,"Y","N")</f>
        <v>Y</v>
      </c>
      <c r="F298" s="47" t="str">
        <f t="shared" ref="F298" si="28">IF(F296=F297,"Y","N")</f>
        <v>Y</v>
      </c>
      <c r="G298" s="47" t="str">
        <f t="shared" ref="G298" si="29">IF(G296=G297,"Y","N")</f>
        <v>Y</v>
      </c>
      <c r="H298" s="47" t="str">
        <f t="shared" ref="H298" si="30">IF(H296=H297,"Y","N")</f>
        <v>Y</v>
      </c>
      <c r="I298" s="47" t="str">
        <f t="shared" ref="I298" si="31">IF(I296=I297,"Y","N")</f>
        <v>Y</v>
      </c>
      <c r="J298" s="47" t="str">
        <f t="shared" ref="J298" si="32">IF(J296=J297,"Y","N")</f>
        <v>Y</v>
      </c>
      <c r="K298" s="47" t="str">
        <f t="shared" ref="K298" si="33">IF(K296=K297,"Y","N")</f>
        <v>Y</v>
      </c>
      <c r="L298" s="47" t="str">
        <f t="shared" ref="L298" si="34">IF(L296=L297,"Y","N")</f>
        <v>Y</v>
      </c>
    </row>
    <row r="299" spans="1:47" ht="24" customHeight="1" x14ac:dyDescent="0.2">
      <c r="A299" s="48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47" ht="24" customHeight="1" x14ac:dyDescent="0.2">
      <c r="A300" s="48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47" ht="24" customHeight="1" x14ac:dyDescent="0.2">
      <c r="A301" s="48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47" ht="24" customHeight="1" x14ac:dyDescent="0.2">
      <c r="A302" s="48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47" ht="24" customHeight="1" x14ac:dyDescent="0.2">
      <c r="A303" s="48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5" spans="1:29" s="139" customFormat="1" ht="32" x14ac:dyDescent="0.4">
      <c r="A305" s="139" t="s">
        <v>199</v>
      </c>
    </row>
    <row r="307" spans="1:29" ht="24" customHeight="1" x14ac:dyDescent="0.2">
      <c r="E307" s="1"/>
      <c r="G307" t="s">
        <v>21</v>
      </c>
      <c r="J307" s="1"/>
      <c r="K307" s="1"/>
    </row>
    <row r="308" spans="1:29" ht="24" customHeight="1" x14ac:dyDescent="0.2">
      <c r="E308" s="1"/>
      <c r="J308" s="1"/>
      <c r="K308" s="1"/>
      <c r="R308" t="s">
        <v>45</v>
      </c>
      <c r="S308" s="1" t="s">
        <v>26</v>
      </c>
      <c r="T308" s="1" t="s">
        <v>27</v>
      </c>
      <c r="U308" s="1" t="s">
        <v>28</v>
      </c>
      <c r="V308" s="1" t="s">
        <v>29</v>
      </c>
      <c r="W308" s="1" t="s">
        <v>184</v>
      </c>
    </row>
    <row r="309" spans="1:29" ht="24" customHeight="1" x14ac:dyDescent="0.2">
      <c r="E309" s="1"/>
      <c r="F309" s="1" t="s">
        <v>42</v>
      </c>
      <c r="G309" s="1" t="s">
        <v>2</v>
      </c>
      <c r="H309" s="1" t="s">
        <v>3</v>
      </c>
      <c r="I309" s="1" t="s">
        <v>4</v>
      </c>
      <c r="J309" s="1" t="s">
        <v>30</v>
      </c>
      <c r="K309" s="1" t="s">
        <v>185</v>
      </c>
      <c r="S309" s="9" cm="1">
        <f t="array" ref="S309:W311">_xlfn.ANCHORARRAY(G314)</f>
        <v>3</v>
      </c>
      <c r="T309" s="9">
        <v>2</v>
      </c>
      <c r="U309" s="9">
        <v>2</v>
      </c>
      <c r="V309" s="9">
        <v>3</v>
      </c>
      <c r="W309" s="9">
        <v>2</v>
      </c>
    </row>
    <row r="310" spans="1:29" ht="24" customHeight="1" x14ac:dyDescent="0.2">
      <c r="E310" s="1"/>
      <c r="G310" s="6">
        <v>1</v>
      </c>
      <c r="H310" s="6">
        <v>3</v>
      </c>
      <c r="I310" s="6">
        <v>1</v>
      </c>
      <c r="J310" s="6">
        <v>-1</v>
      </c>
      <c r="K310" s="6">
        <v>3</v>
      </c>
      <c r="S310" s="10">
        <v>0</v>
      </c>
      <c r="T310" s="10">
        <v>3</v>
      </c>
      <c r="U310" s="10">
        <v>-3</v>
      </c>
      <c r="V310" s="10">
        <v>2</v>
      </c>
      <c r="W310" s="10">
        <v>3</v>
      </c>
    </row>
    <row r="311" spans="1:29" ht="24" customHeight="1" x14ac:dyDescent="0.2">
      <c r="E311" s="1"/>
      <c r="F311" s="1"/>
      <c r="G311" s="7">
        <v>2</v>
      </c>
      <c r="H311" s="7">
        <v>1</v>
      </c>
      <c r="I311" s="7">
        <v>3</v>
      </c>
      <c r="J311" s="7">
        <v>0</v>
      </c>
      <c r="K311" s="7">
        <v>1</v>
      </c>
      <c r="S311" s="11">
        <v>2</v>
      </c>
      <c r="T311" s="11">
        <v>4</v>
      </c>
      <c r="U311" s="11">
        <v>0</v>
      </c>
      <c r="V311" s="11">
        <v>2</v>
      </c>
      <c r="W311" s="11">
        <v>4</v>
      </c>
    </row>
    <row r="312" spans="1:29" ht="24" customHeight="1" x14ac:dyDescent="0.2">
      <c r="E312" s="1"/>
      <c r="F312" s="1"/>
      <c r="G312" s="8">
        <v>1</v>
      </c>
      <c r="H312" s="8">
        <v>1</v>
      </c>
      <c r="I312" s="8">
        <v>-1</v>
      </c>
      <c r="J312" s="8">
        <v>3</v>
      </c>
      <c r="K312" s="8">
        <v>1</v>
      </c>
      <c r="N312" t="s">
        <v>46</v>
      </c>
      <c r="S312" t="s">
        <v>47</v>
      </c>
      <c r="Y312" t="s">
        <v>44</v>
      </c>
    </row>
    <row r="313" spans="1:29" ht="24" customHeight="1" x14ac:dyDescent="0.2">
      <c r="C313" t="s">
        <v>52</v>
      </c>
      <c r="E313" s="1"/>
      <c r="F313" s="1" t="s">
        <v>45</v>
      </c>
      <c r="G313" s="38" t="s">
        <v>26</v>
      </c>
      <c r="H313" s="38" t="s">
        <v>27</v>
      </c>
      <c r="I313" s="38" t="s">
        <v>28</v>
      </c>
      <c r="J313" s="38" t="s">
        <v>29</v>
      </c>
      <c r="K313" s="38" t="s">
        <v>29</v>
      </c>
      <c r="N313" s="38" t="s">
        <v>35</v>
      </c>
      <c r="O313" s="34" cm="1">
        <f t="array" ref="O313:Q317">TRANSPOSE(_xlfn.ANCHORARRAY(G318))</f>
        <v>3</v>
      </c>
      <c r="P313" s="85">
        <v>1</v>
      </c>
      <c r="Q313" s="35">
        <v>2</v>
      </c>
      <c r="S313" s="9" cm="1">
        <f t="array" ref="S313:W317">MMULT(_xlfn.ANCHORARRAY(O313),_xlfn.ANCHORARRAY(S309))/SQRT(3)</f>
        <v>7.5055534994651349</v>
      </c>
      <c r="T313" s="9">
        <v>9.8149545762236379</v>
      </c>
      <c r="U313" s="9">
        <v>1.7320508075688774</v>
      </c>
      <c r="V313" s="9">
        <v>8.6602540378443873</v>
      </c>
      <c r="W313" s="9">
        <v>9.8149545762236379</v>
      </c>
      <c r="Y313" s="9" cm="1">
        <f t="array" ref="Y313:Y317">EXP(S313:S317)/SUM(EXP(S313:S317))</f>
        <v>0.17920516556902533</v>
      </c>
      <c r="Z313" s="9" cm="1">
        <f t="array" ref="Z313:Z317">EXP(T313:T317)/SUM(EXP(T313:T317))</f>
        <v>4.8963173087131987E-4</v>
      </c>
      <c r="AA313" s="9" cm="1">
        <f t="array" ref="AA313:AA317">EXP(U313:U317)/SUM(EXP(U313:U317))</f>
        <v>3.0045705573802706E-2</v>
      </c>
      <c r="AB313" s="9" cm="1">
        <f t="array" ref="AB313:AB317">EXP(V313:V317)/SUM(EXP(V313:V317))</f>
        <v>2.7036677309377859E-2</v>
      </c>
      <c r="AC313" s="9" cm="1">
        <f t="array" ref="AC313:AC317">EXP(W313:W317)/SUM(EXP(W313:W317))</f>
        <v>4.8963173087131987E-4</v>
      </c>
    </row>
    <row r="314" spans="1:29" ht="24" customHeight="1" x14ac:dyDescent="0.2">
      <c r="C314" s="33">
        <v>0</v>
      </c>
      <c r="D314" s="33">
        <v>1</v>
      </c>
      <c r="E314" s="2">
        <v>1</v>
      </c>
      <c r="F314" s="1"/>
      <c r="G314" s="9" cm="1">
        <f t="array" ref="G314:K316">MMULT(C314:E316,G310:K312)</f>
        <v>3</v>
      </c>
      <c r="H314" s="9">
        <v>2</v>
      </c>
      <c r="I314" s="9">
        <v>2</v>
      </c>
      <c r="J314" s="9">
        <v>3</v>
      </c>
      <c r="K314" s="9">
        <v>2</v>
      </c>
      <c r="N314" s="38" t="s">
        <v>36</v>
      </c>
      <c r="O314" s="34">
        <v>2</v>
      </c>
      <c r="P314" s="85">
        <v>3</v>
      </c>
      <c r="Q314" s="35">
        <v>4</v>
      </c>
      <c r="S314" s="10">
        <v>8.0829037686547611</v>
      </c>
      <c r="T314" s="10">
        <v>16.743157806499148</v>
      </c>
      <c r="U314" s="10">
        <v>-2.8867513459481291</v>
      </c>
      <c r="V314" s="10">
        <v>11.547005383792516</v>
      </c>
      <c r="W314" s="10">
        <v>16.743157806499148</v>
      </c>
      <c r="Y314" s="10">
        <v>0.31922034309164693</v>
      </c>
      <c r="Z314" s="10">
        <v>0.49974676002985807</v>
      </c>
      <c r="AA314" s="10">
        <v>2.9638902553501511E-4</v>
      </c>
      <c r="AB314" s="10">
        <v>0.48490146677176954</v>
      </c>
      <c r="AC314" s="10">
        <v>0.49974676002985807</v>
      </c>
    </row>
    <row r="315" spans="1:29" ht="24" customHeight="1" x14ac:dyDescent="0.2">
      <c r="C315" s="33">
        <v>1</v>
      </c>
      <c r="D315" s="33">
        <v>-1</v>
      </c>
      <c r="E315" s="2">
        <v>1</v>
      </c>
      <c r="G315" s="10">
        <v>0</v>
      </c>
      <c r="H315" s="10">
        <v>3</v>
      </c>
      <c r="I315" s="10">
        <v>-3</v>
      </c>
      <c r="J315" s="10">
        <v>2</v>
      </c>
      <c r="K315" s="10">
        <v>3</v>
      </c>
      <c r="N315" s="38" t="s">
        <v>37</v>
      </c>
      <c r="O315" s="34">
        <v>2</v>
      </c>
      <c r="P315" s="85">
        <v>1</v>
      </c>
      <c r="Q315" s="35">
        <v>0</v>
      </c>
      <c r="S315" s="10">
        <v>3.4641016151377548</v>
      </c>
      <c r="T315" s="10">
        <v>4.0414518843273806</v>
      </c>
      <c r="U315" s="10">
        <v>0.57735026918962584</v>
      </c>
      <c r="V315" s="10">
        <v>4.6188021535170067</v>
      </c>
      <c r="W315" s="10">
        <v>4.0414518843273806</v>
      </c>
      <c r="Y315" s="10">
        <v>3.1489826786554576E-3</v>
      </c>
      <c r="Z315" s="10">
        <v>1.5221911562519789E-6</v>
      </c>
      <c r="AA315" s="10">
        <v>9.4689611585298972E-3</v>
      </c>
      <c r="AB315" s="10">
        <v>4.7508691094529223E-4</v>
      </c>
      <c r="AC315" s="10">
        <v>1.5221911562519789E-6</v>
      </c>
    </row>
    <row r="316" spans="1:29" ht="24" customHeight="1" x14ac:dyDescent="0.2">
      <c r="C316" s="33">
        <v>1</v>
      </c>
      <c r="D316" s="33">
        <v>0</v>
      </c>
      <c r="E316" s="2">
        <v>1</v>
      </c>
      <c r="F316" s="1"/>
      <c r="G316" s="11">
        <v>2</v>
      </c>
      <c r="H316" s="11">
        <v>4</v>
      </c>
      <c r="I316" s="11">
        <v>0</v>
      </c>
      <c r="J316" s="11">
        <v>2</v>
      </c>
      <c r="K316" s="11">
        <v>4</v>
      </c>
      <c r="N316" s="38" t="s">
        <v>38</v>
      </c>
      <c r="O316" s="34">
        <v>3</v>
      </c>
      <c r="P316" s="85">
        <v>-1</v>
      </c>
      <c r="Q316" s="35">
        <v>2</v>
      </c>
      <c r="S316" s="10">
        <v>7.5055534994651349</v>
      </c>
      <c r="T316" s="10">
        <v>6.3508529610858835</v>
      </c>
      <c r="U316" s="10">
        <v>5.196152422706632</v>
      </c>
      <c r="V316" s="10">
        <v>6.3508529610858835</v>
      </c>
      <c r="W316" s="10">
        <v>6.3508529610858835</v>
      </c>
      <c r="Y316" s="10">
        <v>0.17920516556902533</v>
      </c>
      <c r="Z316" s="10">
        <v>1.5326018256315688E-5</v>
      </c>
      <c r="AA316" s="10">
        <v>0.95989255521659733</v>
      </c>
      <c r="AB316" s="10">
        <v>2.6853022361378156E-3</v>
      </c>
      <c r="AC316" s="10">
        <v>1.5326018256315688E-5</v>
      </c>
    </row>
    <row r="317" spans="1:29" ht="24" customHeight="1" x14ac:dyDescent="0.2">
      <c r="C317" t="s">
        <v>51</v>
      </c>
      <c r="E317" s="1"/>
      <c r="F317" s="1" t="s">
        <v>49</v>
      </c>
      <c r="G317" s="38" t="s">
        <v>35</v>
      </c>
      <c r="H317" s="38" t="s">
        <v>36</v>
      </c>
      <c r="I317" s="38" t="s">
        <v>37</v>
      </c>
      <c r="J317" s="38" t="s">
        <v>38</v>
      </c>
      <c r="K317" s="38" t="s">
        <v>38</v>
      </c>
      <c r="N317" s="38" t="s">
        <v>186</v>
      </c>
      <c r="O317" s="34">
        <v>2</v>
      </c>
      <c r="P317" s="85">
        <v>3</v>
      </c>
      <c r="Q317" s="35">
        <v>4</v>
      </c>
      <c r="S317" s="11">
        <v>8.0829037686547611</v>
      </c>
      <c r="T317" s="11">
        <v>16.743157806499148</v>
      </c>
      <c r="U317" s="11">
        <v>-2.8867513459481291</v>
      </c>
      <c r="V317" s="11">
        <v>11.547005383792516</v>
      </c>
      <c r="W317" s="11">
        <v>16.743157806499148</v>
      </c>
      <c r="Y317" s="11">
        <v>0.31922034309164693</v>
      </c>
      <c r="Z317" s="11">
        <v>0.49974676002985807</v>
      </c>
      <c r="AA317" s="11">
        <v>2.9638902553501511E-4</v>
      </c>
      <c r="AB317" s="11">
        <v>0.48490146677176954</v>
      </c>
      <c r="AC317" s="11">
        <v>0.49974676002985807</v>
      </c>
    </row>
    <row r="318" spans="1:29" ht="24" customHeight="1" x14ac:dyDescent="0.2">
      <c r="C318" s="33">
        <v>0</v>
      </c>
      <c r="D318" s="33">
        <v>1</v>
      </c>
      <c r="E318" s="2">
        <v>1</v>
      </c>
      <c r="F318" s="1"/>
      <c r="G318" s="9" cm="1">
        <f t="array" ref="G318:K320">MMULT(C318:E320,G310:K312)</f>
        <v>3</v>
      </c>
      <c r="H318" s="9">
        <v>2</v>
      </c>
      <c r="I318" s="9">
        <v>2</v>
      </c>
      <c r="J318" s="9">
        <v>3</v>
      </c>
      <c r="K318" s="9">
        <v>2</v>
      </c>
    </row>
    <row r="319" spans="1:29" ht="24" customHeight="1" x14ac:dyDescent="0.2">
      <c r="C319" s="33">
        <v>1</v>
      </c>
      <c r="D319" s="33">
        <v>0</v>
      </c>
      <c r="E319" s="2">
        <v>0</v>
      </c>
      <c r="G319" s="10">
        <v>1</v>
      </c>
      <c r="H319" s="10">
        <v>3</v>
      </c>
      <c r="I319" s="10">
        <v>1</v>
      </c>
      <c r="J319" s="10">
        <v>-1</v>
      </c>
      <c r="K319" s="10">
        <v>3</v>
      </c>
      <c r="R319" s="1" t="s">
        <v>20</v>
      </c>
      <c r="S319" s="1" t="s">
        <v>23</v>
      </c>
      <c r="T319" s="1" t="s">
        <v>22</v>
      </c>
      <c r="U319" s="1" t="s">
        <v>24</v>
      </c>
      <c r="V319" s="1" t="s">
        <v>25</v>
      </c>
      <c r="Y319" t="s">
        <v>48</v>
      </c>
    </row>
    <row r="320" spans="1:29" ht="24" customHeight="1" x14ac:dyDescent="0.2">
      <c r="C320" s="33">
        <v>1</v>
      </c>
      <c r="D320" s="33">
        <v>0</v>
      </c>
      <c r="E320" s="2">
        <v>1</v>
      </c>
      <c r="F320" s="1"/>
      <c r="G320" s="11">
        <v>2</v>
      </c>
      <c r="H320" s="11">
        <v>4</v>
      </c>
      <c r="I320" s="11">
        <v>0</v>
      </c>
      <c r="J320" s="11">
        <v>2</v>
      </c>
      <c r="K320" s="11">
        <v>4</v>
      </c>
      <c r="S320" s="9" cm="1">
        <f t="array" ref="S320:W322">_xlfn.ANCHORARRAY(G322)</f>
        <v>1</v>
      </c>
      <c r="T320" s="9">
        <v>0</v>
      </c>
      <c r="U320" s="9">
        <v>4</v>
      </c>
      <c r="V320" s="9">
        <v>-3</v>
      </c>
      <c r="W320" s="9">
        <v>0</v>
      </c>
      <c r="Y320" s="29" cm="1">
        <f t="array" ref="Y320:AC322">MMULT(_xlfn.ANCHORARRAY(S320),Y313:AC317)</f>
        <v>-0.34581440042342881</v>
      </c>
      <c r="Z320" s="29">
        <v>4.4974244072738074E-4</v>
      </c>
      <c r="AA320" s="29">
        <v>-2.8117561154418698</v>
      </c>
      <c r="AB320" s="29">
        <v>2.0881118244745579E-2</v>
      </c>
      <c r="AC320" s="29">
        <v>4.4974244072738074E-4</v>
      </c>
    </row>
    <row r="321" spans="1:29" ht="24" customHeight="1" x14ac:dyDescent="0.2">
      <c r="C321" t="s">
        <v>50</v>
      </c>
      <c r="E321" s="1"/>
      <c r="F321" s="1" t="s">
        <v>20</v>
      </c>
      <c r="G321" s="1" t="s">
        <v>23</v>
      </c>
      <c r="H321" s="1" t="s">
        <v>22</v>
      </c>
      <c r="I321" s="1" t="s">
        <v>24</v>
      </c>
      <c r="J321" s="1" t="s">
        <v>25</v>
      </c>
      <c r="K321" s="1" t="s">
        <v>25</v>
      </c>
      <c r="S321" s="10">
        <v>-1</v>
      </c>
      <c r="T321" s="10">
        <v>2</v>
      </c>
      <c r="U321" s="10">
        <v>-2</v>
      </c>
      <c r="V321" s="10">
        <v>-1</v>
      </c>
      <c r="W321" s="10">
        <v>2</v>
      </c>
      <c r="Y321" s="30">
        <v>0.91217307587122609</v>
      </c>
      <c r="Z321" s="30">
        <v>1.9984790379879922</v>
      </c>
      <c r="AA321" s="30">
        <v>-1.0076906270053199</v>
      </c>
      <c r="AB321" s="30">
        <v>1.908933713719672</v>
      </c>
      <c r="AC321" s="30">
        <v>1.9984790379879922</v>
      </c>
    </row>
    <row r="322" spans="1:29" ht="24" customHeight="1" x14ac:dyDescent="0.2">
      <c r="C322" s="33">
        <v>0</v>
      </c>
      <c r="D322" s="33">
        <v>1</v>
      </c>
      <c r="E322" s="2">
        <v>-1</v>
      </c>
      <c r="F322" s="1"/>
      <c r="G322" s="9" cm="1">
        <f t="array" ref="G322:K324">MMULT(C322:E324,G310:K312)</f>
        <v>1</v>
      </c>
      <c r="H322" s="9">
        <v>0</v>
      </c>
      <c r="I322" s="9">
        <v>4</v>
      </c>
      <c r="J322" s="9">
        <v>-3</v>
      </c>
      <c r="K322" s="9">
        <v>0</v>
      </c>
      <c r="S322" s="11">
        <v>0</v>
      </c>
      <c r="T322" s="11">
        <v>2</v>
      </c>
      <c r="U322" s="11">
        <v>2</v>
      </c>
      <c r="V322" s="11">
        <v>-4</v>
      </c>
      <c r="W322" s="11">
        <v>2</v>
      </c>
      <c r="Y322" s="31">
        <v>0.56635867544779728</v>
      </c>
      <c r="Z322" s="31">
        <v>1.9989287804287195</v>
      </c>
      <c r="AA322" s="31">
        <v>-3.8194467424471896</v>
      </c>
      <c r="AB322" s="31">
        <v>1.9298148319644175</v>
      </c>
      <c r="AC322" s="31">
        <v>1.9989287804287195</v>
      </c>
    </row>
    <row r="323" spans="1:29" ht="24" customHeight="1" x14ac:dyDescent="0.2">
      <c r="C323" s="33">
        <v>1</v>
      </c>
      <c r="D323" s="33">
        <v>-1</v>
      </c>
      <c r="E323" s="2">
        <v>0</v>
      </c>
      <c r="F323" s="1"/>
      <c r="G323" s="10">
        <v>-1</v>
      </c>
      <c r="H323" s="10">
        <v>2</v>
      </c>
      <c r="I323" s="10">
        <v>-2</v>
      </c>
      <c r="J323" s="10">
        <v>-1</v>
      </c>
      <c r="K323" s="10">
        <v>2</v>
      </c>
      <c r="Y323" s="1" t="s">
        <v>31</v>
      </c>
      <c r="Z323" s="1" t="s">
        <v>32</v>
      </c>
      <c r="AA323" s="1" t="s">
        <v>33</v>
      </c>
      <c r="AB323" s="1" t="s">
        <v>34</v>
      </c>
      <c r="AC323" s="1" t="s">
        <v>62</v>
      </c>
    </row>
    <row r="324" spans="1:29" ht="24" customHeight="1" x14ac:dyDescent="0.2">
      <c r="C324" s="33">
        <v>1</v>
      </c>
      <c r="D324" s="33">
        <v>0</v>
      </c>
      <c r="E324" s="2">
        <v>-1</v>
      </c>
      <c r="F324" s="1"/>
      <c r="G324" s="11">
        <v>0</v>
      </c>
      <c r="H324" s="11">
        <v>2</v>
      </c>
      <c r="I324" s="11">
        <v>2</v>
      </c>
      <c r="J324" s="11">
        <v>-4</v>
      </c>
      <c r="K324" s="11">
        <v>2</v>
      </c>
      <c r="Y324" s="1"/>
      <c r="Z324" s="1"/>
      <c r="AA324" s="1"/>
      <c r="AB324" s="1"/>
      <c r="AC324" s="1"/>
    </row>
    <row r="325" spans="1:29" ht="24" customHeight="1" x14ac:dyDescent="0.2">
      <c r="E325" s="1"/>
      <c r="F325" s="1"/>
      <c r="H325" s="1"/>
      <c r="I325" s="1"/>
      <c r="J325" s="1"/>
      <c r="Y325" s="1"/>
      <c r="Z325" s="1"/>
      <c r="AA325" s="1"/>
      <c r="AB325" s="1"/>
      <c r="AC325" s="1"/>
    </row>
    <row r="326" spans="1:29" ht="24" customHeight="1" x14ac:dyDescent="0.2">
      <c r="E326" s="1"/>
      <c r="F326" s="1"/>
      <c r="H326" s="1"/>
      <c r="I326" s="1"/>
      <c r="J326" s="1"/>
      <c r="Y326" s="1"/>
      <c r="Z326" s="1"/>
      <c r="AA326" s="1"/>
      <c r="AB326" s="1"/>
      <c r="AC326" s="1"/>
    </row>
    <row r="327" spans="1:29" ht="24" customHeight="1" x14ac:dyDescent="0.2">
      <c r="E327" s="1"/>
      <c r="F327" s="1"/>
      <c r="H327" s="1"/>
      <c r="I327" s="1"/>
      <c r="J327" s="1"/>
      <c r="Y327" s="1"/>
      <c r="Z327" s="1"/>
      <c r="AA327" s="1"/>
      <c r="AB327" s="1"/>
      <c r="AC327" s="1"/>
    </row>
    <row r="328" spans="1:29" ht="24" customHeight="1" x14ac:dyDescent="0.2">
      <c r="E328" s="1"/>
      <c r="F328" s="1"/>
      <c r="H328" s="1"/>
      <c r="I328" s="1"/>
      <c r="J328" s="1"/>
      <c r="Y328" s="1"/>
      <c r="Z328" s="1"/>
      <c r="AA328" s="1"/>
      <c r="AB328" s="1"/>
      <c r="AC328" s="1"/>
    </row>
    <row r="330" spans="1:29" s="49" customFormat="1" ht="24" customHeight="1" x14ac:dyDescent="0.2"/>
    <row r="331" spans="1:29" ht="24" customHeight="1" x14ac:dyDescent="0.2">
      <c r="C331" s="1">
        <v>1</v>
      </c>
      <c r="D331" s="1">
        <v>2</v>
      </c>
      <c r="E331" s="1">
        <v>3</v>
      </c>
      <c r="F331" s="1">
        <v>4</v>
      </c>
      <c r="G331" s="1">
        <v>5</v>
      </c>
      <c r="H331" s="1">
        <v>6</v>
      </c>
      <c r="I331" s="1">
        <v>7</v>
      </c>
      <c r="J331" s="1">
        <v>8</v>
      </c>
      <c r="K331" s="1">
        <v>9</v>
      </c>
      <c r="L331" s="1">
        <v>10</v>
      </c>
    </row>
    <row r="332" spans="1:29" ht="24" customHeight="1" x14ac:dyDescent="0.2">
      <c r="A332" s="48" t="s">
        <v>54</v>
      </c>
      <c r="B332" s="48"/>
      <c r="C332" s="47">
        <f>J314</f>
        <v>3</v>
      </c>
      <c r="D332" s="47">
        <f>K318</f>
        <v>2</v>
      </c>
      <c r="E332" s="47">
        <f>K323</f>
        <v>2</v>
      </c>
      <c r="F332" s="47">
        <f>U321</f>
        <v>-2</v>
      </c>
      <c r="G332" s="47">
        <f>Q314</f>
        <v>4</v>
      </c>
      <c r="H332" s="47">
        <f>W311</f>
        <v>4</v>
      </c>
      <c r="I332" s="47">
        <f>V315</f>
        <v>4.6188021535170067</v>
      </c>
      <c r="J332" s="47">
        <f>AA321</f>
        <v>-1.0076906270053199</v>
      </c>
      <c r="K332" s="47">
        <f>AB314</f>
        <v>0.48490146677176954</v>
      </c>
      <c r="L332" s="47">
        <f>Z314</f>
        <v>0.49974676002985807</v>
      </c>
    </row>
    <row r="333" spans="1:29" ht="24" customHeight="1" x14ac:dyDescent="0.2">
      <c r="A333" s="48" t="s">
        <v>53</v>
      </c>
      <c r="B333" s="48"/>
      <c r="C333" s="47">
        <v>3</v>
      </c>
      <c r="D333" s="47">
        <v>2</v>
      </c>
      <c r="E333" s="47">
        <v>2</v>
      </c>
      <c r="F333" s="47">
        <v>-2</v>
      </c>
      <c r="G333" s="47">
        <v>4</v>
      </c>
      <c r="H333" s="47">
        <v>4</v>
      </c>
      <c r="I333" s="47">
        <v>4.6188021535170067</v>
      </c>
      <c r="J333" s="47">
        <v>-1.0076906270053199</v>
      </c>
      <c r="K333" s="47">
        <v>0.48490146677176954</v>
      </c>
      <c r="L333" s="47">
        <v>0.49974676002985807</v>
      </c>
    </row>
    <row r="334" spans="1:29" ht="24" customHeight="1" x14ac:dyDescent="0.2">
      <c r="A334" s="48" t="s">
        <v>55</v>
      </c>
      <c r="C334" s="47" t="str">
        <f>IF(C332=C333,"Y","N")</f>
        <v>Y</v>
      </c>
      <c r="D334" s="47" t="str">
        <f t="shared" ref="D334:L334" si="35">IF(D332=D333,"Y","N")</f>
        <v>Y</v>
      </c>
      <c r="E334" s="47" t="str">
        <f t="shared" si="35"/>
        <v>Y</v>
      </c>
      <c r="F334" s="47" t="str">
        <f t="shared" si="35"/>
        <v>Y</v>
      </c>
      <c r="G334" s="47" t="str">
        <f t="shared" si="35"/>
        <v>Y</v>
      </c>
      <c r="H334" s="47" t="str">
        <f t="shared" si="35"/>
        <v>Y</v>
      </c>
      <c r="I334" s="47" t="str">
        <f t="shared" si="35"/>
        <v>Y</v>
      </c>
      <c r="J334" s="47" t="str">
        <f t="shared" si="35"/>
        <v>Y</v>
      </c>
      <c r="K334" s="47" t="str">
        <f t="shared" si="35"/>
        <v>Y</v>
      </c>
      <c r="L334" s="47" t="str">
        <f t="shared" si="35"/>
        <v>Y</v>
      </c>
    </row>
    <row r="341" spans="1:16" s="139" customFormat="1" ht="32" x14ac:dyDescent="0.4">
      <c r="A341" s="139" t="s">
        <v>200</v>
      </c>
    </row>
    <row r="346" spans="1:16" ht="24" customHeight="1" x14ac:dyDescent="0.2">
      <c r="K346" s="26">
        <v>1.2953155353966199</v>
      </c>
      <c r="L346" s="26">
        <v>1.2953155353966199</v>
      </c>
      <c r="M346" s="26">
        <v>1</v>
      </c>
      <c r="N346" s="26">
        <v>1.1962841671185438</v>
      </c>
      <c r="O346" s="26">
        <v>0.82193218838275417</v>
      </c>
      <c r="P346" s="26">
        <v>1.2953155353966199</v>
      </c>
    </row>
    <row r="347" spans="1:16" ht="24" customHeight="1" x14ac:dyDescent="0.2">
      <c r="K347" s="28">
        <v>-0.95844971070312401</v>
      </c>
      <c r="L347" s="28">
        <v>-0.95844971070312401</v>
      </c>
      <c r="M347" s="28">
        <v>-0.40111209267978593</v>
      </c>
      <c r="N347" s="28">
        <v>-0.81173005130679043</v>
      </c>
      <c r="O347" s="28">
        <v>0.42481630295866324</v>
      </c>
      <c r="P347" s="28">
        <v>-0.95844971070312401</v>
      </c>
    </row>
    <row r="348" spans="1:16" ht="24" customHeight="1" x14ac:dyDescent="0.2">
      <c r="K348" s="27">
        <v>0.33686582469349596</v>
      </c>
      <c r="L348" s="27">
        <v>0.33686582469349596</v>
      </c>
      <c r="M348" s="27">
        <v>0.59888790732021402</v>
      </c>
      <c r="N348" s="27">
        <v>0.38455411581175353</v>
      </c>
      <c r="O348" s="27">
        <v>1.2467484913414173</v>
      </c>
      <c r="P348" s="27">
        <v>0.33686582469349596</v>
      </c>
    </row>
    <row r="349" spans="1:16" ht="24" customHeight="1" x14ac:dyDescent="0.2">
      <c r="K349" s="1">
        <v>1</v>
      </c>
      <c r="L349" s="1">
        <v>1</v>
      </c>
      <c r="M349" s="1">
        <v>1</v>
      </c>
      <c r="N349" s="1">
        <v>1</v>
      </c>
      <c r="O349" s="1">
        <v>1</v>
      </c>
      <c r="P349" s="1">
        <v>1</v>
      </c>
    </row>
    <row r="350" spans="1:16" ht="24" customHeight="1" x14ac:dyDescent="0.2">
      <c r="F350" s="1" t="s">
        <v>0</v>
      </c>
      <c r="G350" s="1"/>
      <c r="H350" s="1"/>
      <c r="I350" s="1" t="s">
        <v>1</v>
      </c>
      <c r="J350" s="1"/>
      <c r="K350" s="1"/>
      <c r="M350" s="1"/>
      <c r="N350" s="1"/>
    </row>
    <row r="351" spans="1:16" ht="24" customHeight="1" x14ac:dyDescent="0.2">
      <c r="F351" s="2">
        <v>1</v>
      </c>
      <c r="G351" s="2">
        <v>-1</v>
      </c>
      <c r="H351" s="2">
        <v>1</v>
      </c>
      <c r="I351" s="12">
        <v>1</v>
      </c>
      <c r="J351" s="1"/>
      <c r="K351" s="9" cm="1">
        <f t="array" ref="K351:P355">MMULT(F351:I355,K346:P349)</f>
        <v>3.5906310707932398</v>
      </c>
      <c r="L351" s="9">
        <v>3.5906310707932398</v>
      </c>
      <c r="M351" s="9">
        <v>3</v>
      </c>
      <c r="N351" s="9">
        <v>3.3925683342370876</v>
      </c>
      <c r="O351" s="9">
        <v>2.6438643767655083</v>
      </c>
      <c r="P351" s="9">
        <v>3.5906310707932398</v>
      </c>
    </row>
    <row r="352" spans="1:16" ht="24" customHeight="1" x14ac:dyDescent="0.2">
      <c r="F352" s="2">
        <v>0</v>
      </c>
      <c r="G352" s="2">
        <v>1</v>
      </c>
      <c r="H352" s="2">
        <v>0</v>
      </c>
      <c r="I352" s="12">
        <v>-1</v>
      </c>
      <c r="J352" s="1"/>
      <c r="K352" s="10">
        <v>-1.958449710703124</v>
      </c>
      <c r="L352" s="10">
        <v>-1.958449710703124</v>
      </c>
      <c r="M352" s="10">
        <v>-1.401112092679786</v>
      </c>
      <c r="N352" s="10">
        <v>-1.8117300513067904</v>
      </c>
      <c r="O352" s="10">
        <v>-0.57518369704133676</v>
      </c>
      <c r="P352" s="10">
        <v>-1.958449710703124</v>
      </c>
    </row>
    <row r="353" spans="4:16" ht="24" customHeight="1" x14ac:dyDescent="0.2">
      <c r="F353" s="2">
        <v>1</v>
      </c>
      <c r="G353" s="2">
        <v>0</v>
      </c>
      <c r="H353" s="2">
        <v>2</v>
      </c>
      <c r="I353" s="12">
        <v>-3</v>
      </c>
      <c r="J353" s="1"/>
      <c r="K353" s="10">
        <v>-1.0309528152163883</v>
      </c>
      <c r="L353" s="10">
        <v>-1.0309528152163883</v>
      </c>
      <c r="M353" s="10">
        <v>-0.80222418535957196</v>
      </c>
      <c r="N353" s="10">
        <v>-1.034607601257949</v>
      </c>
      <c r="O353" s="10">
        <v>0.31542917106558876</v>
      </c>
      <c r="P353" s="10">
        <v>-1.0309528152163883</v>
      </c>
    </row>
    <row r="354" spans="4:16" ht="24" customHeight="1" x14ac:dyDescent="0.2">
      <c r="F354" s="2">
        <v>1</v>
      </c>
      <c r="G354" s="2">
        <v>0</v>
      </c>
      <c r="H354" s="2">
        <v>1</v>
      </c>
      <c r="I354" s="12">
        <v>2</v>
      </c>
      <c r="J354" s="1"/>
      <c r="K354" s="10">
        <v>3.6321813600901161</v>
      </c>
      <c r="L354" s="10">
        <v>3.6321813600901161</v>
      </c>
      <c r="M354" s="10">
        <v>3.598887907320214</v>
      </c>
      <c r="N354" s="10">
        <v>3.5808382829302974</v>
      </c>
      <c r="O354" s="10">
        <v>4.0686806797241717</v>
      </c>
      <c r="P354" s="10">
        <v>3.6321813600901161</v>
      </c>
    </row>
    <row r="355" spans="4:16" ht="24" customHeight="1" x14ac:dyDescent="0.2">
      <c r="F355" s="2">
        <v>0</v>
      </c>
      <c r="G355" s="2">
        <v>0</v>
      </c>
      <c r="H355" s="2">
        <v>-1</v>
      </c>
      <c r="I355" s="12">
        <v>0</v>
      </c>
      <c r="J355" s="1"/>
      <c r="K355" s="11">
        <v>-0.33686582469349596</v>
      </c>
      <c r="L355" s="11">
        <v>-0.33686582469349596</v>
      </c>
      <c r="M355" s="11">
        <v>-0.59888790732021402</v>
      </c>
      <c r="N355" s="11">
        <v>-0.38455411581175353</v>
      </c>
      <c r="O355" s="11">
        <v>-1.2467484913414173</v>
      </c>
      <c r="P355" s="11">
        <v>-0.33686582469349596</v>
      </c>
    </row>
    <row r="356" spans="4:16" ht="24" customHeight="1" x14ac:dyDescent="0.2">
      <c r="J356" s="1"/>
      <c r="K356" s="1"/>
      <c r="L356" s="1"/>
      <c r="M356" s="1"/>
      <c r="N356" s="1"/>
      <c r="O356" s="1"/>
      <c r="P356" s="1"/>
    </row>
    <row r="357" spans="4:16" ht="24" customHeight="1" x14ac:dyDescent="0.2">
      <c r="E357" s="1"/>
      <c r="F357" s="1"/>
      <c r="G357" s="1"/>
      <c r="H357" s="1"/>
      <c r="I357" s="1"/>
      <c r="J357" s="1"/>
      <c r="K357" s="1"/>
      <c r="M357" s="1"/>
      <c r="N357" s="1"/>
    </row>
    <row r="358" spans="4:16" ht="24" customHeight="1" x14ac:dyDescent="0.2">
      <c r="E358" s="1"/>
      <c r="F358" s="1"/>
      <c r="G358" t="s">
        <v>5</v>
      </c>
      <c r="H358" s="1"/>
      <c r="I358" s="1"/>
      <c r="J358" s="1"/>
      <c r="K358" s="9" cm="1">
        <f t="array" ref="K358:P362">_xlfn.MAP(_xlfn.ANCHORARRAY(K351),_xlfn.LAMBDA(_xlpm.x, MAX(_xlpm.x,0)))</f>
        <v>3.5906310707932398</v>
      </c>
      <c r="L358" s="9">
        <v>3.5906310707932398</v>
      </c>
      <c r="M358" s="9">
        <v>3</v>
      </c>
      <c r="N358" s="9">
        <v>3.3925683342370876</v>
      </c>
      <c r="O358" s="9">
        <v>2.6438643767655083</v>
      </c>
      <c r="P358" s="9">
        <v>3.5906310707932398</v>
      </c>
    </row>
    <row r="359" spans="4:16" ht="24" customHeight="1" x14ac:dyDescent="0.2">
      <c r="E359" s="1"/>
      <c r="F359" s="1"/>
      <c r="G359" s="1"/>
      <c r="H359" s="1"/>
      <c r="I359" s="1"/>
      <c r="J359" s="1"/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</row>
    <row r="360" spans="4:16" ht="24" customHeight="1" x14ac:dyDescent="0.2">
      <c r="E360" s="1"/>
      <c r="F360" s="1"/>
      <c r="G360" s="1"/>
      <c r="H360" s="1"/>
      <c r="I360" s="1"/>
      <c r="J360" s="1"/>
      <c r="K360" s="10">
        <v>0</v>
      </c>
      <c r="L360" s="10">
        <v>0</v>
      </c>
      <c r="M360" s="10">
        <v>0</v>
      </c>
      <c r="N360" s="10">
        <v>0</v>
      </c>
      <c r="O360" s="10">
        <v>0.31542917106558876</v>
      </c>
      <c r="P360" s="10">
        <v>0</v>
      </c>
    </row>
    <row r="361" spans="4:16" ht="24" customHeight="1" x14ac:dyDescent="0.2">
      <c r="E361" s="1"/>
      <c r="F361" s="1"/>
      <c r="G361" s="1"/>
      <c r="H361" s="1"/>
      <c r="I361" s="1"/>
      <c r="J361" s="1"/>
      <c r="K361" s="10">
        <v>3.6321813600901161</v>
      </c>
      <c r="L361" s="10">
        <v>3.6321813600901161</v>
      </c>
      <c r="M361" s="10">
        <v>3.598887907320214</v>
      </c>
      <c r="N361" s="10">
        <v>3.5808382829302974</v>
      </c>
      <c r="O361" s="10">
        <v>4.0686806797241717</v>
      </c>
      <c r="P361" s="10">
        <v>3.6321813600901161</v>
      </c>
    </row>
    <row r="362" spans="4:16" ht="24" customHeight="1" x14ac:dyDescent="0.2">
      <c r="E362" s="1"/>
      <c r="F362" s="1"/>
      <c r="G362" s="1"/>
      <c r="H362" s="1"/>
      <c r="I362" s="1"/>
      <c r="J362" s="1"/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 spans="4:16" ht="24" customHeight="1" x14ac:dyDescent="0.2">
      <c r="F363" s="1"/>
      <c r="G363" s="1"/>
      <c r="H363" s="1"/>
      <c r="I363" s="1"/>
      <c r="J363" s="1"/>
      <c r="K363" s="1">
        <v>1</v>
      </c>
      <c r="L363" s="1">
        <v>1</v>
      </c>
      <c r="M363" s="1">
        <v>1</v>
      </c>
      <c r="N363" s="1">
        <v>1</v>
      </c>
      <c r="O363" s="1">
        <v>1</v>
      </c>
      <c r="P363" s="1">
        <v>1</v>
      </c>
    </row>
    <row r="364" spans="4:16" ht="24" customHeight="1" x14ac:dyDescent="0.2">
      <c r="D364" s="3" t="s">
        <v>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4:16" ht="24" customHeight="1" x14ac:dyDescent="0.2">
      <c r="D365" s="1" t="s">
        <v>0</v>
      </c>
      <c r="F365" s="1"/>
      <c r="G365" s="1"/>
      <c r="H365" s="1"/>
      <c r="I365" s="1" t="s">
        <v>1</v>
      </c>
      <c r="J365" s="3"/>
      <c r="K365" s="1"/>
      <c r="M365" s="3"/>
      <c r="N365" s="1"/>
      <c r="O365" s="1"/>
      <c r="P365" s="1"/>
    </row>
    <row r="366" spans="4:16" ht="24" customHeight="1" x14ac:dyDescent="0.2">
      <c r="D366" s="2">
        <v>1</v>
      </c>
      <c r="E366" s="2">
        <v>-1</v>
      </c>
      <c r="F366" s="2">
        <v>-1</v>
      </c>
      <c r="G366" s="2">
        <v>0</v>
      </c>
      <c r="H366" s="2">
        <v>0</v>
      </c>
      <c r="I366" s="12">
        <v>0</v>
      </c>
      <c r="K366" s="9" cm="1">
        <f t="array" ref="K366:P368">MMULT($D366:$I368,K358:P363)</f>
        <v>3.5906310707932398</v>
      </c>
      <c r="L366" s="9">
        <v>3.5906310707932398</v>
      </c>
      <c r="M366" s="9">
        <v>3</v>
      </c>
      <c r="N366" s="9">
        <v>3.3925683342370876</v>
      </c>
      <c r="O366" s="9">
        <v>2.3284352056999196</v>
      </c>
      <c r="P366" s="9">
        <v>3.5906310707932398</v>
      </c>
    </row>
    <row r="367" spans="4:16" ht="24" customHeight="1" x14ac:dyDescent="0.2">
      <c r="D367" s="2">
        <v>0</v>
      </c>
      <c r="E367" s="2">
        <v>1</v>
      </c>
      <c r="F367" s="2">
        <v>1</v>
      </c>
      <c r="G367" s="2">
        <v>0</v>
      </c>
      <c r="H367" s="2">
        <v>1</v>
      </c>
      <c r="I367" s="12">
        <v>5</v>
      </c>
      <c r="K367" s="10">
        <v>5</v>
      </c>
      <c r="L367" s="10">
        <v>5</v>
      </c>
      <c r="M367" s="10">
        <v>5</v>
      </c>
      <c r="N367" s="10">
        <v>5</v>
      </c>
      <c r="O367" s="10">
        <v>5.3154291710655883</v>
      </c>
      <c r="P367" s="10">
        <v>5</v>
      </c>
    </row>
    <row r="368" spans="4:16" ht="24" customHeight="1" x14ac:dyDescent="0.2">
      <c r="D368" s="2">
        <v>0</v>
      </c>
      <c r="E368" s="2">
        <v>0</v>
      </c>
      <c r="F368" s="2">
        <v>0</v>
      </c>
      <c r="G368" s="2">
        <v>1</v>
      </c>
      <c r="H368" s="2">
        <v>-1</v>
      </c>
      <c r="I368" s="12">
        <v>-3</v>
      </c>
      <c r="K368" s="11">
        <v>0.63218136009011605</v>
      </c>
      <c r="L368" s="11">
        <v>0.63218136009011605</v>
      </c>
      <c r="M368" s="11">
        <v>0.59888790732021402</v>
      </c>
      <c r="N368" s="11">
        <v>0.58083828293029738</v>
      </c>
      <c r="O368" s="11">
        <v>1.0686806797241717</v>
      </c>
      <c r="P368" s="11">
        <v>0.63218136009011605</v>
      </c>
    </row>
    <row r="370" spans="1:16" ht="24" customHeight="1" x14ac:dyDescent="0.3">
      <c r="G370" s="178" t="s">
        <v>187</v>
      </c>
      <c r="H370" s="178"/>
      <c r="K370" s="9" cm="1">
        <f t="array" ref="K370:P372">_xlfn.MAP(_xlfn.ANCHORARRAY(K366),_xlfn.LAMBDA(_xlpm.x, 1/(1+EXP(-_xlpm.x))))</f>
        <v>0.97315936984020446</v>
      </c>
      <c r="L370" s="9">
        <v>0.97315936984020446</v>
      </c>
      <c r="M370" s="9">
        <v>0.95257412682243336</v>
      </c>
      <c r="N370" s="9">
        <v>0.96747146838078324</v>
      </c>
      <c r="O370" s="9">
        <v>0.91120480973234597</v>
      </c>
      <c r="P370" s="9">
        <v>0.97315936984020446</v>
      </c>
    </row>
    <row r="371" spans="1:16" ht="24" customHeight="1" x14ac:dyDescent="0.2">
      <c r="K371" s="10">
        <v>0.99330714907571527</v>
      </c>
      <c r="L371" s="10">
        <v>0.99330714907571527</v>
      </c>
      <c r="M371" s="10">
        <v>0.99330714907571527</v>
      </c>
      <c r="N371" s="10">
        <v>0.99330714907571527</v>
      </c>
      <c r="O371" s="10">
        <v>0.99510887186629504</v>
      </c>
      <c r="P371" s="10">
        <v>0.99330714907571527</v>
      </c>
    </row>
    <row r="372" spans="1:16" ht="24" customHeight="1" x14ac:dyDescent="0.2">
      <c r="J372" s="25"/>
      <c r="K372" s="11">
        <v>0.65298391430253677</v>
      </c>
      <c r="L372" s="11">
        <v>0.65298391430253677</v>
      </c>
      <c r="M372" s="11">
        <v>0.64540183575298959</v>
      </c>
      <c r="N372" s="11">
        <v>0.64126027240751615</v>
      </c>
      <c r="O372" s="11">
        <v>0.74434593663684545</v>
      </c>
      <c r="P372" s="11">
        <v>0.65298391430253677</v>
      </c>
    </row>
    <row r="375" spans="1:16" s="49" customFormat="1" ht="24" customHeight="1" x14ac:dyDescent="0.2"/>
    <row r="376" spans="1:16" ht="24" customHeight="1" x14ac:dyDescent="0.2">
      <c r="C376" s="1">
        <v>1</v>
      </c>
      <c r="D376" s="1">
        <v>2</v>
      </c>
      <c r="E376" s="1">
        <v>3</v>
      </c>
      <c r="F376" s="1">
        <v>4</v>
      </c>
      <c r="G376" s="1">
        <v>5</v>
      </c>
    </row>
    <row r="377" spans="1:16" ht="24" customHeight="1" x14ac:dyDescent="0.2">
      <c r="A377" s="48" t="s">
        <v>54</v>
      </c>
      <c r="B377" s="48"/>
      <c r="C377" s="47">
        <f>L353</f>
        <v>-1.0309528152163883</v>
      </c>
      <c r="D377" s="47">
        <f>N359</f>
        <v>0</v>
      </c>
      <c r="E377" s="47">
        <f>P367</f>
        <v>5</v>
      </c>
      <c r="F377" s="47">
        <f>L371</f>
        <v>0.99330714907571527</v>
      </c>
      <c r="G377" s="47">
        <f>P372</f>
        <v>0.65298391430253677</v>
      </c>
    </row>
    <row r="378" spans="1:16" ht="24" customHeight="1" x14ac:dyDescent="0.2">
      <c r="A378" s="48" t="s">
        <v>53</v>
      </c>
      <c r="B378" s="48"/>
      <c r="C378" s="47">
        <v>-1.0309528152163883</v>
      </c>
      <c r="D378" s="47">
        <v>0</v>
      </c>
      <c r="E378" s="47">
        <v>5</v>
      </c>
      <c r="F378" s="47">
        <v>0.99330714907571527</v>
      </c>
      <c r="G378" s="47">
        <v>0.65298391430253677</v>
      </c>
    </row>
    <row r="379" spans="1:16" ht="24" customHeight="1" x14ac:dyDescent="0.2">
      <c r="A379" s="48" t="s">
        <v>55</v>
      </c>
      <c r="C379" s="47" t="str">
        <f>IF(C377=C378,"Y","N")</f>
        <v>Y</v>
      </c>
      <c r="D379" s="47" t="str">
        <f>IF(D377=D378,"Y","N")</f>
        <v>Y</v>
      </c>
      <c r="E379" s="47" t="str">
        <f>IF(E377=E378,"Y","N")</f>
        <v>Y</v>
      </c>
      <c r="F379" s="47" t="str">
        <f>IF(F377=F378,"Y","N")</f>
        <v>Y</v>
      </c>
      <c r="G379" s="47" t="str">
        <f>IF(G377=G378,"Y","N")</f>
        <v>Y</v>
      </c>
    </row>
    <row r="386" spans="1:34" s="139" customFormat="1" ht="32" x14ac:dyDescent="0.4">
      <c r="A386" s="139" t="s">
        <v>201</v>
      </c>
    </row>
    <row r="388" spans="1:34" ht="24" customHeight="1" x14ac:dyDescent="0.2">
      <c r="Z388" s="108">
        <v>1.1764705882352941E-2</v>
      </c>
      <c r="AA388" s="108">
        <v>4.3137254901960784E-2</v>
      </c>
      <c r="AB388" s="108">
        <v>0.62352941176470589</v>
      </c>
      <c r="AC388" s="108">
        <v>0.61568627450980395</v>
      </c>
      <c r="AD388" s="108">
        <v>0.61960784313725492</v>
      </c>
      <c r="AE388" s="108">
        <v>0.61960784313725492</v>
      </c>
      <c r="AF388" s="108">
        <v>0.7803921568627451</v>
      </c>
      <c r="AG388" s="108">
        <v>0</v>
      </c>
      <c r="AH388" s="108">
        <v>4.7058823529411764E-2</v>
      </c>
    </row>
    <row r="389" spans="1:34" ht="24" customHeight="1" x14ac:dyDescent="0.2">
      <c r="Z389" s="108">
        <v>1.1764705882352941E-2</v>
      </c>
      <c r="AA389" s="108">
        <v>0.6</v>
      </c>
      <c r="AB389" s="108">
        <v>6.2745098039215685E-2</v>
      </c>
      <c r="AC389" s="108">
        <v>0.56862745098039214</v>
      </c>
      <c r="AD389" s="108">
        <v>3.1372549019607843E-2</v>
      </c>
      <c r="AE389" s="108">
        <v>0.5490196078431373</v>
      </c>
      <c r="AF389" s="108">
        <v>4.7058823529411764E-2</v>
      </c>
      <c r="AG389" s="108">
        <v>3.9215686274509803E-2</v>
      </c>
      <c r="AH389" s="108">
        <v>2.3529411764705882E-2</v>
      </c>
    </row>
    <row r="390" spans="1:34" ht="24" customHeight="1" x14ac:dyDescent="0.2">
      <c r="Z390" s="108">
        <v>1.1764705882352941E-2</v>
      </c>
      <c r="AA390" s="108">
        <v>0.62745098039215685</v>
      </c>
      <c r="AB390" s="108">
        <v>0.5725490196078431</v>
      </c>
      <c r="AC390" s="108">
        <v>0.61568627450980395</v>
      </c>
      <c r="AD390" s="108">
        <v>0.62745098039215685</v>
      </c>
      <c r="AE390" s="108">
        <v>0.60392156862745094</v>
      </c>
      <c r="AF390" s="108">
        <v>0.7803921568627451</v>
      </c>
      <c r="AG390" s="108">
        <v>5.0980392156862744E-2</v>
      </c>
      <c r="AH390" s="108">
        <v>1.9607843137254902E-2</v>
      </c>
    </row>
    <row r="391" spans="1:34" ht="24" customHeight="1" x14ac:dyDescent="0.2">
      <c r="Z391" s="108">
        <v>1.1764705882352941E-2</v>
      </c>
      <c r="AA391" s="108">
        <v>1.9607843137254902E-2</v>
      </c>
      <c r="AB391" s="108">
        <v>4.3137254901960784E-2</v>
      </c>
      <c r="AC391" s="108">
        <v>0.9137254901960784</v>
      </c>
      <c r="AD391" s="108">
        <v>0.92156862745098034</v>
      </c>
      <c r="AE391" s="108">
        <v>0.59215686274509804</v>
      </c>
      <c r="AF391" s="108">
        <v>0</v>
      </c>
      <c r="AG391" s="108">
        <v>4.7058823529411764E-2</v>
      </c>
      <c r="AH391" s="108">
        <v>6.6666666666666666E-2</v>
      </c>
    </row>
    <row r="392" spans="1:34" ht="24" customHeight="1" x14ac:dyDescent="0.2">
      <c r="Z392" s="108">
        <v>1.1764705882352941E-2</v>
      </c>
      <c r="AA392" s="108">
        <v>1.5686274509803921E-2</v>
      </c>
      <c r="AB392" s="108">
        <v>0.57647058823529407</v>
      </c>
      <c r="AC392" s="108">
        <v>0.94509803921568625</v>
      </c>
      <c r="AD392" s="108">
        <v>0.9137254901960784</v>
      </c>
      <c r="AE392" s="108">
        <v>0.55294117647058827</v>
      </c>
      <c r="AF392" s="108">
        <v>0.74901960784313726</v>
      </c>
      <c r="AG392" s="108">
        <v>7.4509803921568626E-2</v>
      </c>
      <c r="AH392" s="108">
        <v>2.3529411764705882E-2</v>
      </c>
    </row>
    <row r="393" spans="1:34" ht="24" customHeight="1" x14ac:dyDescent="0.2">
      <c r="Z393" s="108">
        <v>1.1764705882352941E-2</v>
      </c>
      <c r="AA393" s="108">
        <v>1.1764705882352941E-2</v>
      </c>
      <c r="AB393" s="108">
        <v>7.8431372549019607E-3</v>
      </c>
      <c r="AC393" s="108">
        <v>0.91764705882352937</v>
      </c>
      <c r="AD393" s="108">
        <v>0.90588235294117647</v>
      </c>
      <c r="AE393" s="108">
        <v>0.62745098039215685</v>
      </c>
      <c r="AF393" s="108">
        <v>5.4901960784313725E-2</v>
      </c>
      <c r="AG393" s="108">
        <v>1.1764705882352941E-2</v>
      </c>
      <c r="AH393" s="108">
        <v>0.61176470588235299</v>
      </c>
    </row>
    <row r="394" spans="1:34" ht="24" customHeight="1" x14ac:dyDescent="0.2">
      <c r="Z394" s="108">
        <v>1.1764705882352941E-2</v>
      </c>
      <c r="AA394" s="108">
        <v>7.8431372549019607E-3</v>
      </c>
      <c r="AB394" s="108">
        <v>2.3529411764705882E-2</v>
      </c>
      <c r="AC394" s="108">
        <v>0.89411764705882357</v>
      </c>
      <c r="AD394" s="108">
        <v>0.90980392156862744</v>
      </c>
      <c r="AE394" s="108">
        <v>0.5725490196078431</v>
      </c>
      <c r="AF394" s="108">
        <v>0.5607843137254902</v>
      </c>
      <c r="AG394" s="108">
        <v>0.60784313725490191</v>
      </c>
      <c r="AH394" s="108">
        <v>2.3529411764705882E-2</v>
      </c>
    </row>
    <row r="395" spans="1:34" ht="24" customHeight="1" x14ac:dyDescent="0.2">
      <c r="Z395" s="108">
        <v>1.1764705882352941E-2</v>
      </c>
      <c r="AA395" s="108">
        <v>6.2745098039215685E-2</v>
      </c>
      <c r="AB395" s="108">
        <v>5.8823529411764705E-2</v>
      </c>
      <c r="AC395" s="108">
        <v>0.56470588235294117</v>
      </c>
      <c r="AD395" s="108">
        <v>5.0980392156862744E-2</v>
      </c>
      <c r="AE395" s="108">
        <v>0.60392156862745094</v>
      </c>
      <c r="AF395" s="108">
        <v>5.8823529411764705E-2</v>
      </c>
      <c r="AG395" s="108">
        <v>6.6666666666666666E-2</v>
      </c>
      <c r="AH395" s="108">
        <v>1.1764705882352941E-2</v>
      </c>
    </row>
    <row r="396" spans="1:34" ht="24" customHeight="1" x14ac:dyDescent="0.2">
      <c r="Z396" s="108">
        <v>1.1764705882352941E-2</v>
      </c>
      <c r="AA396" s="108">
        <v>6.2745098039215685E-2</v>
      </c>
      <c r="AB396" s="108">
        <v>6.2745098039215685E-2</v>
      </c>
      <c r="AC396" s="108">
        <v>6.2745098039215685E-2</v>
      </c>
      <c r="AD396" s="108">
        <v>6.2745098039215685E-2</v>
      </c>
      <c r="AE396" s="108">
        <v>6.2745098039215685E-2</v>
      </c>
      <c r="AF396" s="108">
        <v>6.2745098039215685E-2</v>
      </c>
      <c r="AG396" s="108">
        <v>6.2745098039215685E-2</v>
      </c>
      <c r="AH396" s="108">
        <v>6.2745098039215685E-2</v>
      </c>
    </row>
    <row r="398" spans="1:34" ht="24" customHeight="1" x14ac:dyDescent="0.2">
      <c r="Z398" t="s">
        <v>126</v>
      </c>
    </row>
    <row r="399" spans="1:34" ht="24" customHeight="1" x14ac:dyDescent="0.2">
      <c r="X399" t="s">
        <v>127</v>
      </c>
      <c r="Z399" s="36" cm="1">
        <f t="array" ref="Z399:AH407">IM2COL(Z388:AH396,3,3,0,0)</f>
        <v>1.1764705882352941E-2</v>
      </c>
      <c r="AA399" s="36">
        <v>0.61568627450980395</v>
      </c>
      <c r="AB399" s="36">
        <v>0.7803921568627451</v>
      </c>
      <c r="AC399" s="36">
        <v>1.1764705882352941E-2</v>
      </c>
      <c r="AD399" s="36">
        <v>0.9137254901960784</v>
      </c>
      <c r="AE399" s="36">
        <v>0</v>
      </c>
      <c r="AF399" s="36">
        <v>1.1764705882352941E-2</v>
      </c>
      <c r="AG399" s="36">
        <v>0.89411764705882357</v>
      </c>
      <c r="AH399" s="36">
        <v>0.5607843137254902</v>
      </c>
    </row>
    <row r="400" spans="1:34" ht="24" customHeight="1" x14ac:dyDescent="0.2">
      <c r="Z400" s="84">
        <v>4.3137254901960784E-2</v>
      </c>
      <c r="AA400" s="84">
        <v>0.61960784313725492</v>
      </c>
      <c r="AB400" s="84">
        <v>0</v>
      </c>
      <c r="AC400" s="84">
        <v>1.9607843137254902E-2</v>
      </c>
      <c r="AD400" s="84">
        <v>0.92156862745098034</v>
      </c>
      <c r="AE400" s="84">
        <v>4.7058823529411764E-2</v>
      </c>
      <c r="AF400" s="84">
        <v>7.8431372549019607E-3</v>
      </c>
      <c r="AG400" s="84">
        <v>0.90980392156862744</v>
      </c>
      <c r="AH400" s="84">
        <v>0.60784313725490191</v>
      </c>
    </row>
    <row r="401" spans="14:34" ht="24" customHeight="1" x14ac:dyDescent="0.2">
      <c r="Z401" s="84">
        <v>0.62352941176470589</v>
      </c>
      <c r="AA401" s="84">
        <v>0.61960784313725492</v>
      </c>
      <c r="AB401" s="84">
        <v>4.7058823529411764E-2</v>
      </c>
      <c r="AC401" s="84">
        <v>4.3137254901960784E-2</v>
      </c>
      <c r="AD401" s="84">
        <v>0.59215686274509804</v>
      </c>
      <c r="AE401" s="84">
        <v>6.6666666666666666E-2</v>
      </c>
      <c r="AF401" s="84">
        <v>2.3529411764705882E-2</v>
      </c>
      <c r="AG401" s="84">
        <v>0.5725490196078431</v>
      </c>
      <c r="AH401" s="84">
        <v>2.3529411764705882E-2</v>
      </c>
    </row>
    <row r="402" spans="14:34" ht="24" customHeight="1" x14ac:dyDescent="0.2">
      <c r="Z402" s="84">
        <v>1.1764705882352941E-2</v>
      </c>
      <c r="AA402" s="84">
        <v>0.56862745098039214</v>
      </c>
      <c r="AB402" s="84">
        <v>4.7058823529411764E-2</v>
      </c>
      <c r="AC402" s="84">
        <v>1.1764705882352941E-2</v>
      </c>
      <c r="AD402" s="84">
        <v>0.94509803921568625</v>
      </c>
      <c r="AE402" s="84">
        <v>0.74901960784313726</v>
      </c>
      <c r="AF402" s="84">
        <v>1.1764705882352941E-2</v>
      </c>
      <c r="AG402" s="84">
        <v>0.56470588235294117</v>
      </c>
      <c r="AH402" s="84">
        <v>5.8823529411764705E-2</v>
      </c>
    </row>
    <row r="403" spans="14:34" ht="24" customHeight="1" x14ac:dyDescent="0.2">
      <c r="Z403" s="84">
        <v>0.6</v>
      </c>
      <c r="AA403" s="84">
        <v>3.1372549019607843E-2</v>
      </c>
      <c r="AB403" s="84">
        <v>3.9215686274509803E-2</v>
      </c>
      <c r="AC403" s="84">
        <v>1.5686274509803921E-2</v>
      </c>
      <c r="AD403" s="84">
        <v>0.9137254901960784</v>
      </c>
      <c r="AE403" s="84">
        <v>7.4509803921568626E-2</v>
      </c>
      <c r="AF403" s="84">
        <v>6.2745098039215685E-2</v>
      </c>
      <c r="AG403" s="84">
        <v>5.0980392156862744E-2</v>
      </c>
      <c r="AH403" s="84">
        <v>6.6666666666666666E-2</v>
      </c>
    </row>
    <row r="404" spans="14:34" ht="24" customHeight="1" x14ac:dyDescent="0.2">
      <c r="Z404" s="84">
        <v>6.2745098039215685E-2</v>
      </c>
      <c r="AA404" s="84">
        <v>0.5490196078431373</v>
      </c>
      <c r="AB404" s="84">
        <v>2.3529411764705882E-2</v>
      </c>
      <c r="AC404" s="84">
        <v>0.57647058823529407</v>
      </c>
      <c r="AD404" s="84">
        <v>0.55294117647058827</v>
      </c>
      <c r="AE404" s="84">
        <v>2.3529411764705882E-2</v>
      </c>
      <c r="AF404" s="84">
        <v>5.8823529411764705E-2</v>
      </c>
      <c r="AG404" s="84">
        <v>0.60392156862745094</v>
      </c>
      <c r="AH404" s="84">
        <v>1.1764705882352941E-2</v>
      </c>
    </row>
    <row r="405" spans="14:34" ht="24" customHeight="1" x14ac:dyDescent="0.2">
      <c r="Z405" s="84">
        <v>1.1764705882352941E-2</v>
      </c>
      <c r="AA405" s="84">
        <v>0.61568627450980395</v>
      </c>
      <c r="AB405" s="84">
        <v>0.7803921568627451</v>
      </c>
      <c r="AC405" s="84">
        <v>1.1764705882352941E-2</v>
      </c>
      <c r="AD405" s="84">
        <v>0.91764705882352937</v>
      </c>
      <c r="AE405" s="84">
        <v>5.4901960784313725E-2</v>
      </c>
      <c r="AF405" s="84">
        <v>1.1764705882352941E-2</v>
      </c>
      <c r="AG405" s="84">
        <v>6.2745098039215685E-2</v>
      </c>
      <c r="AH405" s="84">
        <v>6.2745098039215685E-2</v>
      </c>
    </row>
    <row r="406" spans="14:34" ht="24" customHeight="1" thickBot="1" x14ac:dyDescent="0.25">
      <c r="N406" t="s">
        <v>128</v>
      </c>
      <c r="Z406" s="84">
        <v>0.62745098039215685</v>
      </c>
      <c r="AA406" s="84">
        <v>0.62745098039215685</v>
      </c>
      <c r="AB406" s="84">
        <v>5.0980392156862744E-2</v>
      </c>
      <c r="AC406" s="84">
        <v>1.1764705882352941E-2</v>
      </c>
      <c r="AD406" s="84">
        <v>0.90588235294117647</v>
      </c>
      <c r="AE406" s="84">
        <v>1.1764705882352941E-2</v>
      </c>
      <c r="AF406" s="84">
        <v>6.2745098039215685E-2</v>
      </c>
      <c r="AG406" s="84">
        <v>6.2745098039215685E-2</v>
      </c>
      <c r="AH406" s="84">
        <v>6.2745098039215685E-2</v>
      </c>
    </row>
    <row r="407" spans="14:34" ht="24" customHeight="1" thickTop="1" thickBot="1" x14ac:dyDescent="0.25">
      <c r="N407" s="109"/>
      <c r="Z407" s="37">
        <v>0.5725490196078431</v>
      </c>
      <c r="AA407" s="37">
        <v>0.60392156862745094</v>
      </c>
      <c r="AB407" s="37">
        <v>1.9607843137254902E-2</v>
      </c>
      <c r="AC407" s="37">
        <v>7.8431372549019607E-3</v>
      </c>
      <c r="AD407" s="37">
        <v>0.62745098039215685</v>
      </c>
      <c r="AE407" s="37">
        <v>0.61176470588235299</v>
      </c>
      <c r="AF407" s="37">
        <v>6.2745098039215685E-2</v>
      </c>
      <c r="AG407" s="37">
        <v>6.2745098039215685E-2</v>
      </c>
      <c r="AH407" s="37">
        <v>6.2745098039215685E-2</v>
      </c>
    </row>
    <row r="408" spans="14:34" ht="24" customHeight="1" thickTop="1" x14ac:dyDescent="0.2"/>
    <row r="409" spans="14:34" ht="24" customHeight="1" thickBot="1" x14ac:dyDescent="0.25">
      <c r="Z409" t="s">
        <v>129</v>
      </c>
    </row>
    <row r="410" spans="14:34" ht="24" customHeight="1" thickTop="1" x14ac:dyDescent="0.2">
      <c r="N410" s="110">
        <v>1</v>
      </c>
      <c r="O410" s="111">
        <v>0</v>
      </c>
      <c r="P410" s="111">
        <v>1</v>
      </c>
      <c r="Q410" s="111">
        <v>-1</v>
      </c>
      <c r="R410" s="111">
        <v>-1</v>
      </c>
      <c r="S410" s="111">
        <v>1</v>
      </c>
      <c r="T410" s="111">
        <v>1</v>
      </c>
      <c r="U410" s="111">
        <v>0</v>
      </c>
      <c r="V410" s="112">
        <v>0</v>
      </c>
      <c r="Z410" s="113" cm="1">
        <f t="array" ref="Z410:AH415">MMULT(N410:V415,_xlfn.ANCHORARRAY(Z399))</f>
        <v>9.8039215686274536E-2</v>
      </c>
      <c r="AA410" s="113">
        <v>1.8000000000000003</v>
      </c>
      <c r="AB410" s="113">
        <v>1.5450980392156861</v>
      </c>
      <c r="AC410" s="113">
        <v>0.61568627450980384</v>
      </c>
      <c r="AD410" s="113">
        <v>1.1176470588235294</v>
      </c>
      <c r="AE410" s="113">
        <v>-0.67843137254901953</v>
      </c>
      <c r="AF410" s="113">
        <v>3.1372549019607843E-2</v>
      </c>
      <c r="AG410" s="113">
        <v>1.5176470588235296</v>
      </c>
      <c r="AH410" s="113">
        <v>0.53333333333333344</v>
      </c>
    </row>
    <row r="411" spans="14:34" ht="24" customHeight="1" x14ac:dyDescent="0.2">
      <c r="N411" s="114">
        <v>0</v>
      </c>
      <c r="O411" s="1">
        <v>0</v>
      </c>
      <c r="P411" s="1">
        <v>0</v>
      </c>
      <c r="Q411" s="1">
        <v>1</v>
      </c>
      <c r="R411" s="1">
        <v>-1</v>
      </c>
      <c r="S411" s="1">
        <v>0</v>
      </c>
      <c r="T411" s="1">
        <v>0</v>
      </c>
      <c r="U411" s="1">
        <v>1</v>
      </c>
      <c r="V411" s="115">
        <v>0</v>
      </c>
      <c r="Z411" s="113">
        <v>3.9215686274509776E-2</v>
      </c>
      <c r="AA411" s="113">
        <v>1.164705882352941</v>
      </c>
      <c r="AB411" s="113">
        <v>5.8823529411764705E-2</v>
      </c>
      <c r="AC411" s="113">
        <v>7.8431372549019607E-3</v>
      </c>
      <c r="AD411" s="113">
        <v>0.93725490196078431</v>
      </c>
      <c r="AE411" s="113">
        <v>0.68627450980392157</v>
      </c>
      <c r="AF411" s="113">
        <v>1.1764705882352941E-2</v>
      </c>
      <c r="AG411" s="113">
        <v>0.57647058823529407</v>
      </c>
      <c r="AH411" s="113">
        <v>5.4901960784313725E-2</v>
      </c>
    </row>
    <row r="412" spans="14:34" ht="24" customHeight="1" x14ac:dyDescent="0.2">
      <c r="N412" s="114">
        <v>0</v>
      </c>
      <c r="O412" s="1">
        <v>1</v>
      </c>
      <c r="P412" s="1">
        <v>1</v>
      </c>
      <c r="Q412" s="1">
        <v>0</v>
      </c>
      <c r="R412" s="1">
        <v>0</v>
      </c>
      <c r="S412" s="1">
        <v>0</v>
      </c>
      <c r="T412" s="1">
        <v>1</v>
      </c>
      <c r="U412" s="1">
        <v>0</v>
      </c>
      <c r="V412" s="115">
        <v>0</v>
      </c>
      <c r="Z412" s="113">
        <v>0.67843137254901953</v>
      </c>
      <c r="AA412" s="113">
        <v>1.8549019607843138</v>
      </c>
      <c r="AB412" s="113">
        <v>0.82745098039215681</v>
      </c>
      <c r="AC412" s="113">
        <v>7.4509803921568626E-2</v>
      </c>
      <c r="AD412" s="113">
        <v>2.4313725490196076</v>
      </c>
      <c r="AE412" s="113">
        <v>0.16862745098039217</v>
      </c>
      <c r="AF412" s="113">
        <v>4.3137254901960784E-2</v>
      </c>
      <c r="AG412" s="113">
        <v>1.5450980392156863</v>
      </c>
      <c r="AH412" s="113">
        <v>0.69411764705882351</v>
      </c>
    </row>
    <row r="413" spans="14:34" ht="24" customHeight="1" x14ac:dyDescent="0.2">
      <c r="N413" s="114">
        <v>0</v>
      </c>
      <c r="O413" s="1">
        <v>0</v>
      </c>
      <c r="P413" s="1">
        <v>1</v>
      </c>
      <c r="Q413" s="1">
        <v>-1</v>
      </c>
      <c r="R413" s="1">
        <v>-1</v>
      </c>
      <c r="S413" s="1">
        <v>0</v>
      </c>
      <c r="T413" s="1">
        <v>0</v>
      </c>
      <c r="U413" s="1">
        <v>1</v>
      </c>
      <c r="V413" s="115">
        <v>1</v>
      </c>
      <c r="Z413" s="113">
        <v>1.2117647058823531</v>
      </c>
      <c r="AA413" s="113">
        <v>1.2509803921568627</v>
      </c>
      <c r="AB413" s="113">
        <v>3.1372549019607843E-2</v>
      </c>
      <c r="AC413" s="113">
        <v>3.5294117647058823E-2</v>
      </c>
      <c r="AD413" s="113">
        <v>0.26666666666666672</v>
      </c>
      <c r="AE413" s="113">
        <v>-0.1333333333333333</v>
      </c>
      <c r="AF413" s="113">
        <v>7.4509803921568626E-2</v>
      </c>
      <c r="AG413" s="113">
        <v>8.2352941176470559E-2</v>
      </c>
      <c r="AH413" s="113">
        <v>2.3529411764705882E-2</v>
      </c>
    </row>
    <row r="414" spans="14:34" ht="24" customHeight="1" x14ac:dyDescent="0.2">
      <c r="N414" s="114">
        <v>1</v>
      </c>
      <c r="O414" s="1">
        <v>0</v>
      </c>
      <c r="P414" s="1">
        <v>1</v>
      </c>
      <c r="Q414" s="1">
        <v>0</v>
      </c>
      <c r="R414" s="1">
        <v>0</v>
      </c>
      <c r="S414" s="1">
        <v>1</v>
      </c>
      <c r="T414" s="1">
        <v>0</v>
      </c>
      <c r="U414" s="1">
        <v>0</v>
      </c>
      <c r="V414" s="115">
        <v>0</v>
      </c>
      <c r="Z414" s="113">
        <v>0.69803921568627447</v>
      </c>
      <c r="AA414" s="113">
        <v>1.7843137254901962</v>
      </c>
      <c r="AB414" s="113">
        <v>0.85098039215686272</v>
      </c>
      <c r="AC414" s="113">
        <v>0.63137254901960782</v>
      </c>
      <c r="AD414" s="113">
        <v>2.0588235294117645</v>
      </c>
      <c r="AE414" s="113">
        <v>9.0196078431372548E-2</v>
      </c>
      <c r="AF414" s="113">
        <v>9.4117647058823528E-2</v>
      </c>
      <c r="AG414" s="113">
        <v>2.0705882352941178</v>
      </c>
      <c r="AH414" s="113">
        <v>0.59607843137254901</v>
      </c>
    </row>
    <row r="415" spans="14:34" ht="24" customHeight="1" thickBot="1" x14ac:dyDescent="0.25">
      <c r="N415" s="116">
        <v>1</v>
      </c>
      <c r="O415" s="117">
        <v>-1</v>
      </c>
      <c r="P415" s="117">
        <v>1</v>
      </c>
      <c r="Q415" s="117">
        <v>0</v>
      </c>
      <c r="R415" s="117">
        <v>1</v>
      </c>
      <c r="S415" s="117">
        <v>-1</v>
      </c>
      <c r="T415" s="117">
        <v>1</v>
      </c>
      <c r="U415" s="117">
        <v>1</v>
      </c>
      <c r="V415" s="118">
        <v>0</v>
      </c>
      <c r="Z415" s="113">
        <v>1.7686274509803921</v>
      </c>
      <c r="AA415" s="113">
        <v>1.3411764705882354</v>
      </c>
      <c r="AB415" s="113">
        <v>1.6745098039215687</v>
      </c>
      <c r="AC415" s="113">
        <v>-0.50196078431372548</v>
      </c>
      <c r="AD415" s="113">
        <v>2.7686274509803921</v>
      </c>
      <c r="AE415" s="113">
        <v>0.13725490196078433</v>
      </c>
      <c r="AF415" s="113">
        <v>0.10588235294117647</v>
      </c>
      <c r="AG415" s="113">
        <v>0.12941176470588245</v>
      </c>
      <c r="AH415" s="113">
        <v>0.15686274509803927</v>
      </c>
    </row>
    <row r="416" spans="14:34" ht="24" customHeight="1" thickTop="1" x14ac:dyDescent="0.2"/>
    <row r="417" spans="21:34" ht="24" customHeight="1" thickBot="1" x14ac:dyDescent="0.25">
      <c r="Y417" s="1" t="s">
        <v>130</v>
      </c>
    </row>
    <row r="418" spans="21:34" ht="24" customHeight="1" thickTop="1" x14ac:dyDescent="0.2">
      <c r="U418" t="s">
        <v>131</v>
      </c>
      <c r="Y418" s="119">
        <v>1</v>
      </c>
    </row>
    <row r="419" spans="21:34" ht="24" customHeight="1" x14ac:dyDescent="0.2">
      <c r="U419" t="s">
        <v>132</v>
      </c>
      <c r="Y419" s="120">
        <v>1</v>
      </c>
    </row>
    <row r="420" spans="21:34" ht="24" customHeight="1" x14ac:dyDescent="0.2">
      <c r="Y420" s="120">
        <v>0</v>
      </c>
    </row>
    <row r="421" spans="21:34" ht="24" customHeight="1" x14ac:dyDescent="0.2">
      <c r="Y421" s="120">
        <v>1</v>
      </c>
    </row>
    <row r="422" spans="21:34" ht="24" customHeight="1" x14ac:dyDescent="0.2">
      <c r="Y422" s="120">
        <v>-1</v>
      </c>
    </row>
    <row r="423" spans="21:34" ht="24" customHeight="1" thickBot="1" x14ac:dyDescent="0.25">
      <c r="Y423" s="121">
        <v>1</v>
      </c>
    </row>
    <row r="424" spans="21:34" ht="24" customHeight="1" thickTop="1" x14ac:dyDescent="0.2"/>
    <row r="425" spans="21:34" ht="24" customHeight="1" thickBot="1" x14ac:dyDescent="0.25">
      <c r="Y425" s="1">
        <v>0</v>
      </c>
      <c r="Z425" s="1">
        <v>1</v>
      </c>
      <c r="AA425" s="1">
        <v>2</v>
      </c>
      <c r="AB425" s="1">
        <v>3</v>
      </c>
      <c r="AC425" s="1">
        <v>4</v>
      </c>
      <c r="AD425" s="1">
        <v>5</v>
      </c>
      <c r="AE425" s="1">
        <v>6</v>
      </c>
      <c r="AF425" s="1">
        <v>7</v>
      </c>
      <c r="AG425" s="1">
        <v>8</v>
      </c>
      <c r="AH425" s="1">
        <v>9</v>
      </c>
    </row>
    <row r="426" spans="21:34" ht="24" customHeight="1" thickTop="1" x14ac:dyDescent="0.2">
      <c r="U426" t="s">
        <v>133</v>
      </c>
      <c r="Y426" s="122">
        <v>0.1</v>
      </c>
      <c r="Z426" s="123">
        <v>0.3</v>
      </c>
      <c r="AA426" s="123">
        <v>0.5</v>
      </c>
      <c r="AB426" s="123">
        <v>0.6</v>
      </c>
      <c r="AC426" s="123">
        <v>0</v>
      </c>
      <c r="AD426" s="123">
        <v>0.2</v>
      </c>
      <c r="AE426" s="123">
        <v>0.1</v>
      </c>
      <c r="AF426" s="123">
        <v>1</v>
      </c>
      <c r="AG426" s="123">
        <v>0.2</v>
      </c>
      <c r="AH426" s="124">
        <v>0.1</v>
      </c>
    </row>
    <row r="427" spans="21:34" ht="24" customHeight="1" x14ac:dyDescent="0.2">
      <c r="U427" t="s">
        <v>134</v>
      </c>
      <c r="Y427" s="125">
        <v>0</v>
      </c>
      <c r="Z427" s="126">
        <v>0.3</v>
      </c>
      <c r="AA427" s="126">
        <v>0.3</v>
      </c>
      <c r="AB427" s="126">
        <v>0.9</v>
      </c>
      <c r="AC427" s="126">
        <v>0.6</v>
      </c>
      <c r="AD427" s="126">
        <v>0.4</v>
      </c>
      <c r="AE427" s="126">
        <v>0.2</v>
      </c>
      <c r="AF427" s="126">
        <v>0.7</v>
      </c>
      <c r="AG427" s="126">
        <v>0.7</v>
      </c>
      <c r="AH427" s="127">
        <v>0.7</v>
      </c>
    </row>
    <row r="428" spans="21:34" ht="24" customHeight="1" x14ac:dyDescent="0.2">
      <c r="U428" t="s">
        <v>135</v>
      </c>
      <c r="Y428" s="125">
        <v>0</v>
      </c>
      <c r="Z428" s="126">
        <v>0.3</v>
      </c>
      <c r="AA428" s="126">
        <v>0.1</v>
      </c>
      <c r="AB428" s="126">
        <v>0.7</v>
      </c>
      <c r="AC428" s="126">
        <v>0.6</v>
      </c>
      <c r="AD428" s="126">
        <v>1</v>
      </c>
      <c r="AE428" s="126">
        <v>0</v>
      </c>
      <c r="AF428" s="126">
        <v>0.8</v>
      </c>
      <c r="AG428" s="126">
        <v>0.8</v>
      </c>
      <c r="AH428" s="127">
        <v>1</v>
      </c>
    </row>
    <row r="429" spans="21:34" ht="24" customHeight="1" x14ac:dyDescent="0.2">
      <c r="Y429" s="125">
        <v>0</v>
      </c>
      <c r="Z429" s="126">
        <v>0.1</v>
      </c>
      <c r="AA429" s="126">
        <v>0</v>
      </c>
      <c r="AB429" s="126">
        <v>0</v>
      </c>
      <c r="AC429" s="126">
        <v>0</v>
      </c>
      <c r="AD429" s="126">
        <v>0.3</v>
      </c>
      <c r="AE429" s="126">
        <v>0.4</v>
      </c>
      <c r="AF429" s="126">
        <v>0</v>
      </c>
      <c r="AG429" s="126">
        <v>0</v>
      </c>
      <c r="AH429" s="127">
        <v>0</v>
      </c>
    </row>
    <row r="430" spans="21:34" ht="24" customHeight="1" x14ac:dyDescent="0.2">
      <c r="Y430" s="125">
        <v>0.2</v>
      </c>
      <c r="Z430" s="126">
        <v>0.4</v>
      </c>
      <c r="AA430" s="126">
        <v>0.4</v>
      </c>
      <c r="AB430" s="126">
        <v>0.3</v>
      </c>
      <c r="AC430" s="126">
        <v>0.9</v>
      </c>
      <c r="AD430" s="126">
        <v>0.4</v>
      </c>
      <c r="AE430" s="126">
        <v>0.5</v>
      </c>
      <c r="AF430" s="126">
        <v>0.7</v>
      </c>
      <c r="AG430" s="126">
        <v>0.3</v>
      </c>
      <c r="AH430" s="127">
        <v>0.5</v>
      </c>
    </row>
    <row r="431" spans="21:34" ht="24" customHeight="1" thickBot="1" x14ac:dyDescent="0.25">
      <c r="Y431" s="128">
        <v>0.2</v>
      </c>
      <c r="Z431" s="129">
        <v>0.3</v>
      </c>
      <c r="AA431" s="129">
        <v>0.1</v>
      </c>
      <c r="AB431" s="129">
        <v>0.3</v>
      </c>
      <c r="AC431" s="129">
        <v>0.5</v>
      </c>
      <c r="AD431" s="129">
        <v>0.8</v>
      </c>
      <c r="AE431" s="129">
        <v>0.3</v>
      </c>
      <c r="AF431" s="129">
        <v>0.9</v>
      </c>
      <c r="AG431" s="129">
        <v>0.1</v>
      </c>
      <c r="AH431" s="130">
        <v>0.6</v>
      </c>
    </row>
    <row r="432" spans="21:34" ht="24" customHeight="1" thickTop="1" x14ac:dyDescent="0.2"/>
    <row r="434" spans="1:34" ht="24" customHeight="1" x14ac:dyDescent="0.2">
      <c r="U434" t="s">
        <v>136</v>
      </c>
      <c r="Y434" s="131" cm="1">
        <f t="array" ref="Y434:Y439">Y418:Y423+Y426:Y431</f>
        <v>1.1000000000000001</v>
      </c>
      <c r="Z434" s="131" cm="1">
        <f t="array" ref="Z434:AH439">_xlfn.ANCHORARRAY(Z410)+Z426:AH431</f>
        <v>0.39803921568627454</v>
      </c>
      <c r="AA434" s="131">
        <v>2.3000000000000003</v>
      </c>
      <c r="AB434" s="131">
        <v>2.1450980392156862</v>
      </c>
      <c r="AC434" s="131">
        <v>0.61568627450980384</v>
      </c>
      <c r="AD434" s="131">
        <v>1.3176470588235294</v>
      </c>
      <c r="AE434" s="131">
        <v>-0.57843137254901955</v>
      </c>
      <c r="AF434" s="131">
        <v>1.0313725490196077</v>
      </c>
      <c r="AG434" s="131">
        <v>1.7176470588235295</v>
      </c>
      <c r="AH434" s="131">
        <v>0.63333333333333341</v>
      </c>
    </row>
    <row r="435" spans="1:34" ht="24" customHeight="1" x14ac:dyDescent="0.2">
      <c r="U435" t="s">
        <v>137</v>
      </c>
      <c r="Y435" s="132">
        <v>1</v>
      </c>
      <c r="Z435" s="132">
        <v>0.33921568627450976</v>
      </c>
      <c r="AA435" s="132">
        <v>1.4647058823529411</v>
      </c>
      <c r="AB435" s="132">
        <v>0.95882352941176474</v>
      </c>
      <c r="AC435" s="132">
        <v>0.60784313725490191</v>
      </c>
      <c r="AD435" s="132">
        <v>1.3372549019607844</v>
      </c>
      <c r="AE435" s="132">
        <v>0.88627450980392153</v>
      </c>
      <c r="AF435" s="132">
        <v>0.71176470588235285</v>
      </c>
      <c r="AG435" s="132">
        <v>1.276470588235294</v>
      </c>
      <c r="AH435" s="132">
        <v>0.75490196078431371</v>
      </c>
    </row>
    <row r="436" spans="1:34" ht="24" customHeight="1" x14ac:dyDescent="0.2">
      <c r="Y436" s="132">
        <v>0</v>
      </c>
      <c r="Z436" s="132">
        <v>0.97843137254901946</v>
      </c>
      <c r="AA436" s="132">
        <v>1.9549019607843139</v>
      </c>
      <c r="AB436" s="132">
        <v>1.5274509803921568</v>
      </c>
      <c r="AC436" s="132">
        <v>0.67450980392156856</v>
      </c>
      <c r="AD436" s="132">
        <v>3.4313725490196076</v>
      </c>
      <c r="AE436" s="132">
        <v>0.16862745098039217</v>
      </c>
      <c r="AF436" s="132">
        <v>0.84313725490196079</v>
      </c>
      <c r="AG436" s="132">
        <v>2.3450980392156864</v>
      </c>
      <c r="AH436" s="132">
        <v>1.6941176470588235</v>
      </c>
    </row>
    <row r="437" spans="1:34" ht="24" customHeight="1" x14ac:dyDescent="0.2">
      <c r="Y437" s="132">
        <v>1</v>
      </c>
      <c r="Z437" s="132">
        <v>1.3117647058823532</v>
      </c>
      <c r="AA437" s="132">
        <v>1.2509803921568627</v>
      </c>
      <c r="AB437" s="132">
        <v>3.1372549019607843E-2</v>
      </c>
      <c r="AC437" s="132">
        <v>3.5294117647058823E-2</v>
      </c>
      <c r="AD437" s="132">
        <v>0.56666666666666665</v>
      </c>
      <c r="AE437" s="132">
        <v>0.26666666666666672</v>
      </c>
      <c r="AF437" s="132">
        <v>7.4509803921568626E-2</v>
      </c>
      <c r="AG437" s="132">
        <v>8.2352941176470559E-2</v>
      </c>
      <c r="AH437" s="132">
        <v>2.3529411764705882E-2</v>
      </c>
    </row>
    <row r="438" spans="1:34" ht="24" customHeight="1" x14ac:dyDescent="0.2">
      <c r="Y438" s="132">
        <v>-0.8</v>
      </c>
      <c r="Z438" s="132">
        <v>1.0980392156862746</v>
      </c>
      <c r="AA438" s="132">
        <v>2.1843137254901963</v>
      </c>
      <c r="AB438" s="132">
        <v>1.1509803921568627</v>
      </c>
      <c r="AC438" s="132">
        <v>1.5313725490196077</v>
      </c>
      <c r="AD438" s="132">
        <v>2.4588235294117644</v>
      </c>
      <c r="AE438" s="132">
        <v>0.59019607843137256</v>
      </c>
      <c r="AF438" s="132">
        <v>0.79411764705882348</v>
      </c>
      <c r="AG438" s="132">
        <v>2.3705882352941177</v>
      </c>
      <c r="AH438" s="132">
        <v>1.0960784313725491</v>
      </c>
    </row>
    <row r="439" spans="1:34" ht="24" customHeight="1" x14ac:dyDescent="0.2">
      <c r="Y439" s="133">
        <v>1.2</v>
      </c>
      <c r="Z439" s="133">
        <v>2.0686274509803919</v>
      </c>
      <c r="AA439" s="133">
        <v>1.4411764705882355</v>
      </c>
      <c r="AB439" s="133">
        <v>1.9745098039215687</v>
      </c>
      <c r="AC439" s="133">
        <v>-1.9607843137254832E-3</v>
      </c>
      <c r="AD439" s="133">
        <v>3.5686274509803919</v>
      </c>
      <c r="AE439" s="133">
        <v>0.43725490196078431</v>
      </c>
      <c r="AF439" s="133">
        <v>1.0058823529411764</v>
      </c>
      <c r="AG439" s="133">
        <v>0.22941176470588245</v>
      </c>
      <c r="AH439" s="133">
        <v>0.75686274509803919</v>
      </c>
    </row>
    <row r="441" spans="1:34" s="49" customFormat="1" ht="24" customHeight="1" x14ac:dyDescent="0.2"/>
    <row r="442" spans="1:34" ht="24" customHeight="1" x14ac:dyDescent="0.2">
      <c r="C442" s="1">
        <v>1</v>
      </c>
      <c r="D442" s="1">
        <v>2</v>
      </c>
      <c r="E442" s="1">
        <v>3</v>
      </c>
      <c r="F442" s="1">
        <v>4</v>
      </c>
      <c r="G442" s="1">
        <v>5</v>
      </c>
    </row>
    <row r="443" spans="1:34" ht="24" customHeight="1" x14ac:dyDescent="0.2">
      <c r="A443" s="48" t="s">
        <v>54</v>
      </c>
      <c r="B443" s="48"/>
      <c r="C443" s="47">
        <f>AB399</f>
        <v>0.7803921568627451</v>
      </c>
      <c r="D443" s="47">
        <f>AB414</f>
        <v>0.85098039215686272</v>
      </c>
      <c r="E443" s="47">
        <f>AE411</f>
        <v>0.68627450980392157</v>
      </c>
      <c r="F443" s="47">
        <f>Y438</f>
        <v>-0.8</v>
      </c>
      <c r="G443" s="47">
        <f>AF438</f>
        <v>0.79411764705882348</v>
      </c>
    </row>
    <row r="444" spans="1:34" ht="24" customHeight="1" x14ac:dyDescent="0.2">
      <c r="A444" s="48" t="s">
        <v>53</v>
      </c>
      <c r="B444" s="48"/>
      <c r="C444" s="47">
        <v>0.7803921568627451</v>
      </c>
      <c r="D444" s="47">
        <v>0.85098039215686272</v>
      </c>
      <c r="E444" s="47">
        <v>0.68627450980392157</v>
      </c>
      <c r="F444" s="47">
        <v>-0.8</v>
      </c>
      <c r="G444" s="47">
        <v>0.79411764705882348</v>
      </c>
    </row>
    <row r="445" spans="1:34" ht="24" customHeight="1" x14ac:dyDescent="0.2">
      <c r="A445" s="48" t="s">
        <v>55</v>
      </c>
      <c r="C445" s="47" t="str">
        <f>IF(C443=C444,"Y","N")</f>
        <v>Y</v>
      </c>
      <c r="D445" s="47" t="str">
        <f>IF(D443=D444,"Y","N")</f>
        <v>Y</v>
      </c>
      <c r="E445" s="47" t="str">
        <f>IF(E443=E444,"Y","N")</f>
        <v>Y</v>
      </c>
      <c r="F445" s="47" t="str">
        <f>IF(F443=F444,"Y","N")</f>
        <v>Y</v>
      </c>
      <c r="G445" s="47" t="str">
        <f>IF(G443=G444,"Y","N")</f>
        <v>Y</v>
      </c>
    </row>
    <row r="446" spans="1:34" ht="24" customHeight="1" x14ac:dyDescent="0.2">
      <c r="A446" s="48"/>
      <c r="C446" s="1"/>
      <c r="D446" s="1"/>
      <c r="E446" s="1"/>
      <c r="F446" s="1"/>
      <c r="G446" s="1"/>
    </row>
    <row r="447" spans="1:34" ht="24" customHeight="1" x14ac:dyDescent="0.2">
      <c r="A447" s="48"/>
      <c r="C447" s="1"/>
      <c r="D447" s="1"/>
      <c r="E447" s="1"/>
      <c r="F447" s="1"/>
      <c r="G447" s="1"/>
    </row>
    <row r="448" spans="1:34" ht="24" customHeight="1" x14ac:dyDescent="0.2">
      <c r="A448" s="48"/>
      <c r="C448" s="1"/>
      <c r="D448" s="1"/>
      <c r="E448" s="1"/>
      <c r="F448" s="1"/>
      <c r="G448" s="1"/>
    </row>
    <row r="449" spans="1:34" ht="24" customHeight="1" x14ac:dyDescent="0.2">
      <c r="A449" s="48"/>
      <c r="C449" s="1"/>
      <c r="D449" s="1"/>
      <c r="E449" s="1"/>
      <c r="F449" s="1"/>
      <c r="G449" s="1"/>
    </row>
    <row r="450" spans="1:34" ht="24" customHeight="1" x14ac:dyDescent="0.2">
      <c r="A450" s="48"/>
      <c r="C450" s="1"/>
      <c r="D450" s="1"/>
      <c r="E450" s="1"/>
      <c r="F450" s="1"/>
      <c r="G450" s="1"/>
    </row>
    <row r="451" spans="1:34" ht="24" customHeight="1" x14ac:dyDescent="0.2">
      <c r="A451" s="48"/>
      <c r="C451" s="1"/>
      <c r="D451" s="1"/>
      <c r="E451" s="1"/>
      <c r="F451" s="1"/>
      <c r="G451" s="1"/>
    </row>
    <row r="454" spans="1:34" s="139" customFormat="1" ht="32" x14ac:dyDescent="0.4">
      <c r="A454" s="139" t="s">
        <v>202</v>
      </c>
    </row>
    <row r="457" spans="1:34" ht="24" customHeight="1" x14ac:dyDescent="0.2">
      <c r="Y457" s="9">
        <v>0.77831678558280781</v>
      </c>
      <c r="Z457" s="9">
        <v>0.68802030247267543</v>
      </c>
      <c r="AA457" s="9">
        <v>0.76609389754587165</v>
      </c>
      <c r="AB457" s="9">
        <v>0.82653753030225052</v>
      </c>
      <c r="AC457" s="9">
        <v>0.63237284189200382</v>
      </c>
      <c r="AD457" s="9">
        <v>0.66844893782903669</v>
      </c>
      <c r="AE457" s="9">
        <v>0.53874052575317055</v>
      </c>
      <c r="AF457" s="9">
        <v>0.7312606125443617</v>
      </c>
      <c r="AG457" s="9">
        <v>0.66577366648628789</v>
      </c>
      <c r="AH457" s="9">
        <v>0.70132551816717004</v>
      </c>
    </row>
    <row r="458" spans="1:34" ht="24" customHeight="1" x14ac:dyDescent="0.2">
      <c r="Y458" s="10">
        <v>1.5300949905285706</v>
      </c>
      <c r="Z458" s="10">
        <v>1.2752371433243841</v>
      </c>
      <c r="AA458" s="10">
        <v>1.4885758110234988</v>
      </c>
      <c r="AB458" s="10">
        <v>1.3118126451754539</v>
      </c>
      <c r="AC458" s="10">
        <v>1.6112604619669557</v>
      </c>
      <c r="AD458" s="10">
        <v>0.99523531815021493</v>
      </c>
      <c r="AE458" s="10">
        <v>1.6035201627509732</v>
      </c>
      <c r="AF458" s="10">
        <v>1.4577821437311713</v>
      </c>
      <c r="AG458" s="10">
        <v>1.743885549083809</v>
      </c>
      <c r="AH458" s="10">
        <v>1.5319316288212337</v>
      </c>
    </row>
    <row r="459" spans="1:34" ht="24" customHeight="1" x14ac:dyDescent="0.2">
      <c r="Y459" s="10">
        <v>1.6721502105387143</v>
      </c>
      <c r="Z459" s="10">
        <v>1.8356141535159192</v>
      </c>
      <c r="AA459" s="10">
        <v>1.9273943110321263</v>
      </c>
      <c r="AB459" s="10">
        <v>1.7208413411103574</v>
      </c>
      <c r="AC459" s="10">
        <v>2.0478230012794807</v>
      </c>
      <c r="AD459" s="10">
        <v>1.6222910222542293</v>
      </c>
      <c r="AE459" s="10">
        <v>1.9003065524930474</v>
      </c>
      <c r="AF459" s="10">
        <v>1.866899182409369</v>
      </c>
      <c r="AG459" s="10">
        <v>2.1022942539970977</v>
      </c>
      <c r="AH459" s="10">
        <v>1.9103359520668661</v>
      </c>
    </row>
    <row r="460" spans="1:34" ht="24" customHeight="1" x14ac:dyDescent="0.2">
      <c r="Y460" s="10">
        <v>0.89838567348500398</v>
      </c>
      <c r="Z460" s="10">
        <v>1.0604084298384118</v>
      </c>
      <c r="AA460" s="10">
        <v>0.91081901611418337</v>
      </c>
      <c r="AB460" s="10">
        <v>1.0045435667470435</v>
      </c>
      <c r="AC460" s="10">
        <v>0.87016262738257977</v>
      </c>
      <c r="AD460" s="10">
        <v>1.2326117878514709</v>
      </c>
      <c r="AE460" s="10">
        <v>0.96134273545658466</v>
      </c>
      <c r="AF460" s="10">
        <v>0.9435915145306597</v>
      </c>
      <c r="AG460" s="10">
        <v>0.84052942298600142</v>
      </c>
      <c r="AH460" s="10">
        <v>0.90744901111977372</v>
      </c>
    </row>
    <row r="461" spans="1:34" ht="24" customHeight="1" x14ac:dyDescent="0.2">
      <c r="Y461" s="11">
        <v>5.9068548186382195</v>
      </c>
      <c r="Z461" s="11">
        <v>5.3195680657484479</v>
      </c>
      <c r="AA461" s="11">
        <v>5.3379267199204401</v>
      </c>
      <c r="AB461" s="11">
        <v>5.4395165620823978</v>
      </c>
      <c r="AC461" s="11">
        <v>5.2663075713035425</v>
      </c>
      <c r="AD461" s="11">
        <v>5.3850809367158297</v>
      </c>
      <c r="AE461" s="11">
        <v>5.5643095258615833</v>
      </c>
      <c r="AF461" s="11">
        <v>5.3763898453267078</v>
      </c>
      <c r="AG461" s="11">
        <v>5.2410334630415631</v>
      </c>
      <c r="AH461" s="11">
        <v>5.3799906451469806</v>
      </c>
    </row>
    <row r="462" spans="1:34" ht="24" customHeight="1" x14ac:dyDescent="0.2">
      <c r="Y462">
        <v>1</v>
      </c>
    </row>
    <row r="464" spans="1:34" ht="24" customHeight="1" x14ac:dyDescent="0.2">
      <c r="Q464" t="s">
        <v>138</v>
      </c>
      <c r="V464" t="s">
        <v>139</v>
      </c>
    </row>
    <row r="465" spans="17:25" ht="24" customHeight="1" x14ac:dyDescent="0.2">
      <c r="Q465" s="134">
        <v>0</v>
      </c>
      <c r="R465" s="134">
        <v>0</v>
      </c>
      <c r="S465" s="134">
        <v>0</v>
      </c>
      <c r="T465" s="134">
        <v>1</v>
      </c>
      <c r="U465" s="134">
        <v>0</v>
      </c>
      <c r="V465" s="4">
        <v>1</v>
      </c>
      <c r="Y465" s="135" cm="1">
        <f t="array" ref="Y465:Y479">MMULT(Q465:V479,Y457:Y462)</f>
        <v>1.898385673485004</v>
      </c>
    </row>
    <row r="466" spans="17:25" ht="24" customHeight="1" x14ac:dyDescent="0.2">
      <c r="Q466" s="134">
        <v>0</v>
      </c>
      <c r="R466" s="134">
        <v>0</v>
      </c>
      <c r="S466" s="134">
        <v>0</v>
      </c>
      <c r="T466" s="134">
        <v>0</v>
      </c>
      <c r="U466" s="134">
        <v>1</v>
      </c>
      <c r="V466" s="4">
        <v>-2</v>
      </c>
      <c r="Y466" s="136">
        <v>3.9068548186382195</v>
      </c>
    </row>
    <row r="467" spans="17:25" ht="24" customHeight="1" x14ac:dyDescent="0.2">
      <c r="Q467" s="134">
        <v>0</v>
      </c>
      <c r="R467" s="134">
        <v>1</v>
      </c>
      <c r="S467" s="134">
        <v>0</v>
      </c>
      <c r="T467" s="134">
        <v>0</v>
      </c>
      <c r="U467" s="134">
        <v>0</v>
      </c>
      <c r="V467" s="4">
        <v>1</v>
      </c>
      <c r="Y467" s="136">
        <v>2.5300949905285703</v>
      </c>
    </row>
    <row r="468" spans="17:25" ht="24" customHeight="1" x14ac:dyDescent="0.2">
      <c r="Q468" s="134">
        <v>0</v>
      </c>
      <c r="R468" s="134">
        <v>0</v>
      </c>
      <c r="S468" s="134">
        <v>1</v>
      </c>
      <c r="T468" s="134">
        <v>1</v>
      </c>
      <c r="U468" s="134">
        <v>0</v>
      </c>
      <c r="V468" s="4">
        <v>5</v>
      </c>
      <c r="Y468" s="136">
        <v>7.5705358840237178</v>
      </c>
    </row>
    <row r="469" spans="17:25" ht="24" customHeight="1" x14ac:dyDescent="0.2">
      <c r="Q469" s="134">
        <v>1</v>
      </c>
      <c r="R469" s="134">
        <v>0</v>
      </c>
      <c r="S469" s="134">
        <v>0</v>
      </c>
      <c r="T469" s="134">
        <v>0</v>
      </c>
      <c r="U469" s="134">
        <v>0</v>
      </c>
      <c r="V469" s="4">
        <v>-2</v>
      </c>
      <c r="Y469" s="136">
        <v>-1.2216832144171921</v>
      </c>
    </row>
    <row r="470" spans="17:25" ht="24" customHeight="1" x14ac:dyDescent="0.2">
      <c r="Q470" s="134">
        <v>1</v>
      </c>
      <c r="R470" s="134">
        <v>0</v>
      </c>
      <c r="S470" s="134">
        <v>1</v>
      </c>
      <c r="T470" s="134">
        <v>0</v>
      </c>
      <c r="U470" s="134">
        <v>0</v>
      </c>
      <c r="V470" s="4">
        <v>0</v>
      </c>
      <c r="Y470" s="136">
        <v>2.4504669961215222</v>
      </c>
    </row>
    <row r="471" spans="17:25" ht="24" customHeight="1" x14ac:dyDescent="0.2">
      <c r="Q471" s="134">
        <v>0</v>
      </c>
      <c r="R471" s="134">
        <v>1</v>
      </c>
      <c r="S471" s="134">
        <v>1</v>
      </c>
      <c r="T471" s="134">
        <v>0</v>
      </c>
      <c r="U471" s="134">
        <v>0</v>
      </c>
      <c r="V471" s="4">
        <v>-1</v>
      </c>
      <c r="Y471" s="136">
        <v>2.2022452010672851</v>
      </c>
    </row>
    <row r="472" spans="17:25" ht="24" customHeight="1" x14ac:dyDescent="0.2">
      <c r="Q472" s="134">
        <v>0</v>
      </c>
      <c r="R472" s="134">
        <v>0</v>
      </c>
      <c r="S472" s="134">
        <v>-1</v>
      </c>
      <c r="T472" s="134">
        <v>1</v>
      </c>
      <c r="U472" s="134">
        <v>0</v>
      </c>
      <c r="V472" s="4">
        <v>2</v>
      </c>
      <c r="Y472" s="136">
        <v>1.2262354629462897</v>
      </c>
    </row>
    <row r="473" spans="17:25" ht="24" customHeight="1" x14ac:dyDescent="0.2">
      <c r="Q473" s="134">
        <v>0</v>
      </c>
      <c r="R473" s="134">
        <v>1</v>
      </c>
      <c r="S473" s="134">
        <v>-1</v>
      </c>
      <c r="T473" s="134">
        <v>0</v>
      </c>
      <c r="U473" s="134">
        <v>0</v>
      </c>
      <c r="V473" s="4">
        <v>1</v>
      </c>
      <c r="Y473" s="136">
        <v>0.8579447799898563</v>
      </c>
    </row>
    <row r="474" spans="17:25" ht="24" customHeight="1" x14ac:dyDescent="0.2">
      <c r="Q474" s="134">
        <v>0</v>
      </c>
      <c r="R474" s="134">
        <v>0</v>
      </c>
      <c r="S474" s="134">
        <v>1</v>
      </c>
      <c r="T474" s="134">
        <v>0</v>
      </c>
      <c r="U474" s="134">
        <v>0</v>
      </c>
      <c r="V474" s="4">
        <v>0</v>
      </c>
      <c r="Y474" s="136">
        <v>1.6721502105387143</v>
      </c>
    </row>
    <row r="475" spans="17:25" ht="24" customHeight="1" x14ac:dyDescent="0.2">
      <c r="Q475" s="134">
        <v>0</v>
      </c>
      <c r="R475" s="134">
        <v>0</v>
      </c>
      <c r="S475" s="134">
        <v>1</v>
      </c>
      <c r="T475" s="134">
        <v>1</v>
      </c>
      <c r="U475" s="134">
        <v>0</v>
      </c>
      <c r="V475" s="4">
        <v>-4</v>
      </c>
      <c r="Y475" s="136">
        <v>-1.4294641159762818</v>
      </c>
    </row>
    <row r="476" spans="17:25" ht="24" customHeight="1" x14ac:dyDescent="0.2">
      <c r="Q476" s="134">
        <v>0</v>
      </c>
      <c r="R476" s="134">
        <v>0</v>
      </c>
      <c r="S476" s="134">
        <v>0</v>
      </c>
      <c r="T476" s="134">
        <v>0</v>
      </c>
      <c r="U476" s="134">
        <v>1</v>
      </c>
      <c r="V476" s="4">
        <v>1</v>
      </c>
      <c r="Y476" s="136">
        <v>6.9068548186382195</v>
      </c>
    </row>
    <row r="477" spans="17:25" ht="24" customHeight="1" x14ac:dyDescent="0.2">
      <c r="Q477" s="134">
        <v>0</v>
      </c>
      <c r="R477" s="134">
        <v>1</v>
      </c>
      <c r="S477" s="134">
        <v>0</v>
      </c>
      <c r="T477" s="134">
        <v>1</v>
      </c>
      <c r="U477" s="134">
        <v>0</v>
      </c>
      <c r="V477" s="4">
        <v>4</v>
      </c>
      <c r="Y477" s="136">
        <v>6.4284806640135743</v>
      </c>
    </row>
    <row r="478" spans="17:25" ht="24" customHeight="1" x14ac:dyDescent="0.2">
      <c r="Q478" s="134">
        <v>0</v>
      </c>
      <c r="R478" s="134">
        <v>1</v>
      </c>
      <c r="S478" s="134">
        <v>1</v>
      </c>
      <c r="T478" s="134">
        <v>0</v>
      </c>
      <c r="U478" s="134">
        <v>0</v>
      </c>
      <c r="V478" s="4">
        <v>0</v>
      </c>
      <c r="Y478" s="136">
        <v>3.2022452010672851</v>
      </c>
    </row>
    <row r="479" spans="17:25" ht="24" customHeight="1" x14ac:dyDescent="0.2">
      <c r="Q479" s="134">
        <v>0</v>
      </c>
      <c r="R479" s="134">
        <v>0</v>
      </c>
      <c r="S479" s="134">
        <v>0</v>
      </c>
      <c r="T479" s="134">
        <v>0</v>
      </c>
      <c r="U479" s="134">
        <v>1</v>
      </c>
      <c r="V479" s="4">
        <v>-1</v>
      </c>
      <c r="Y479" s="137">
        <v>4.9068548186382195</v>
      </c>
    </row>
    <row r="481" spans="21:27" ht="24" customHeight="1" x14ac:dyDescent="0.2">
      <c r="U481" t="s">
        <v>43</v>
      </c>
    </row>
    <row r="483" spans="21:27" ht="24" customHeight="1" x14ac:dyDescent="0.2">
      <c r="W483" t="s">
        <v>140</v>
      </c>
      <c r="Y483" s="1" t="s">
        <v>141</v>
      </c>
      <c r="AA483" t="s">
        <v>142</v>
      </c>
    </row>
    <row r="484" spans="21:27" ht="24" customHeight="1" x14ac:dyDescent="0.2">
      <c r="W484" t="e" cm="1" vm="1">
        <f t="array" aca="1" ref="W484" ca="1">_xlfn.SEQUENCE(20,1,1)</f>
        <v>#VALUE!</v>
      </c>
      <c r="Y484" s="135" cm="1">
        <f t="array" ref="Y484:Y498">EXP(_xlfn.ANCHORARRAY(Y465))/SUM(EXP(_xlfn.ANCHORARRAY(Y465)))</f>
        <v>1.7476173982487703E-3</v>
      </c>
      <c r="AA484" t="s">
        <v>143</v>
      </c>
    </row>
    <row r="485" spans="21:27" ht="24" customHeight="1" x14ac:dyDescent="0.2">
      <c r="Y485" s="136">
        <v>1.3023071544950474E-2</v>
      </c>
      <c r="AA485" t="s">
        <v>144</v>
      </c>
    </row>
    <row r="486" spans="21:27" ht="24" customHeight="1" x14ac:dyDescent="0.2">
      <c r="Y486" s="136">
        <v>3.2869585706395543E-3</v>
      </c>
    </row>
    <row r="487" spans="21:27" ht="24" customHeight="1" x14ac:dyDescent="0.2">
      <c r="Y487" s="136">
        <v>0.50796044688978093</v>
      </c>
    </row>
    <row r="488" spans="21:27" ht="24" customHeight="1" x14ac:dyDescent="0.2">
      <c r="Y488" s="136">
        <v>7.7164519902658368E-5</v>
      </c>
    </row>
    <row r="489" spans="21:27" ht="24" customHeight="1" x14ac:dyDescent="0.2">
      <c r="Y489" s="136">
        <v>3.0353741526106147E-3</v>
      </c>
    </row>
    <row r="490" spans="21:27" ht="24" customHeight="1" x14ac:dyDescent="0.2">
      <c r="Y490" s="136">
        <v>2.3681590973306096E-3</v>
      </c>
    </row>
    <row r="491" spans="21:27" ht="24" customHeight="1" x14ac:dyDescent="0.2">
      <c r="Y491" s="136">
        <v>8.9235000865284762E-4</v>
      </c>
    </row>
    <row r="492" spans="21:27" ht="24" customHeight="1" x14ac:dyDescent="0.2">
      <c r="Y492" s="136">
        <v>6.1743127023375366E-4</v>
      </c>
    </row>
    <row r="493" spans="21:27" ht="24" customHeight="1" x14ac:dyDescent="0.2">
      <c r="Y493" s="136">
        <v>1.3937778116983935E-3</v>
      </c>
    </row>
    <row r="494" spans="21:27" ht="24" customHeight="1" x14ac:dyDescent="0.2">
      <c r="Y494" s="136">
        <v>6.2687299234450089E-5</v>
      </c>
    </row>
    <row r="495" spans="21:27" ht="24" customHeight="1" x14ac:dyDescent="0.2">
      <c r="Y495" s="136">
        <v>0.26157538436941741</v>
      </c>
    </row>
    <row r="496" spans="21:27" ht="24" customHeight="1" x14ac:dyDescent="0.2">
      <c r="Y496" s="136">
        <v>0.16212187449476489</v>
      </c>
    </row>
    <row r="497" spans="20:28" ht="24" customHeight="1" x14ac:dyDescent="0.2">
      <c r="Y497" s="136">
        <v>6.4373238411737713E-3</v>
      </c>
    </row>
    <row r="498" spans="20:28" ht="24" customHeight="1" x14ac:dyDescent="0.2">
      <c r="Y498" s="137">
        <v>3.540037873136094E-2</v>
      </c>
    </row>
    <row r="500" spans="20:28" ht="24" customHeight="1" x14ac:dyDescent="0.2">
      <c r="AB500" t="s">
        <v>145</v>
      </c>
    </row>
    <row r="501" spans="20:28" ht="24" customHeight="1" x14ac:dyDescent="0.2">
      <c r="W501" t="s">
        <v>140</v>
      </c>
      <c r="Y501" t="s">
        <v>146</v>
      </c>
      <c r="AB501" t="s">
        <v>147</v>
      </c>
    </row>
    <row r="502" spans="20:28" ht="24" customHeight="1" x14ac:dyDescent="0.2">
      <c r="T502" s="138" t="s">
        <v>148</v>
      </c>
      <c r="W502" cm="1">
        <f t="array" ref="W502:W516">_xlfn.SEQUENCE(15,1,1)</f>
        <v>1</v>
      </c>
      <c r="Y502" s="135">
        <v>0</v>
      </c>
      <c r="AB502" s="135" cm="1">
        <f t="array" ref="AB502:AB516">_xlfn.ANCHORARRAY(Y484)-Y502:Y516</f>
        <v>1.7476173982487703E-3</v>
      </c>
    </row>
    <row r="503" spans="20:28" ht="24" customHeight="1" x14ac:dyDescent="0.2">
      <c r="T503" t="s">
        <v>149</v>
      </c>
      <c r="W503">
        <v>2</v>
      </c>
      <c r="Y503" s="136">
        <v>0</v>
      </c>
      <c r="AB503" s="136">
        <v>1.3023071544950474E-2</v>
      </c>
    </row>
    <row r="504" spans="20:28" ht="24" customHeight="1" x14ac:dyDescent="0.2">
      <c r="T504" t="s">
        <v>150</v>
      </c>
      <c r="W504">
        <v>3</v>
      </c>
      <c r="Y504" s="136">
        <v>0</v>
      </c>
      <c r="AB504" s="136">
        <v>3.2869585706395543E-3</v>
      </c>
    </row>
    <row r="505" spans="20:28" ht="24" customHeight="1" x14ac:dyDescent="0.2">
      <c r="T505" t="s">
        <v>189</v>
      </c>
      <c r="W505">
        <v>4</v>
      </c>
      <c r="Y505" s="136">
        <v>0</v>
      </c>
      <c r="AB505" s="136">
        <v>0.50796044688978093</v>
      </c>
    </row>
    <row r="506" spans="20:28" ht="24" customHeight="1" x14ac:dyDescent="0.2">
      <c r="T506" t="s">
        <v>151</v>
      </c>
      <c r="W506">
        <v>5</v>
      </c>
      <c r="Y506" s="136">
        <v>0</v>
      </c>
      <c r="AB506" s="136">
        <v>7.7164519902658368E-5</v>
      </c>
    </row>
    <row r="507" spans="20:28" ht="24" customHeight="1" x14ac:dyDescent="0.2">
      <c r="T507" t="s">
        <v>188</v>
      </c>
      <c r="W507">
        <v>6</v>
      </c>
      <c r="Y507" s="136">
        <v>1</v>
      </c>
      <c r="AB507" s="136">
        <v>-0.99696462584738943</v>
      </c>
    </row>
    <row r="508" spans="20:28" ht="24" customHeight="1" x14ac:dyDescent="0.2">
      <c r="W508">
        <v>7</v>
      </c>
      <c r="Y508" s="136">
        <v>0</v>
      </c>
      <c r="AB508" s="136">
        <v>2.3681590973306096E-3</v>
      </c>
    </row>
    <row r="509" spans="20:28" ht="24" customHeight="1" x14ac:dyDescent="0.2">
      <c r="W509">
        <v>8</v>
      </c>
      <c r="Y509" s="136">
        <v>0</v>
      </c>
      <c r="AB509" s="136">
        <v>8.9235000865284762E-4</v>
      </c>
    </row>
    <row r="510" spans="20:28" ht="24" customHeight="1" x14ac:dyDescent="0.2">
      <c r="W510">
        <v>9</v>
      </c>
      <c r="Y510" s="136">
        <v>0</v>
      </c>
      <c r="AB510" s="136">
        <v>6.1743127023375366E-4</v>
      </c>
    </row>
    <row r="511" spans="20:28" ht="24" customHeight="1" x14ac:dyDescent="0.2">
      <c r="W511">
        <v>10</v>
      </c>
      <c r="Y511" s="136">
        <v>0</v>
      </c>
      <c r="AB511" s="136">
        <v>1.3937778116983935E-3</v>
      </c>
    </row>
    <row r="512" spans="20:28" ht="24" customHeight="1" x14ac:dyDescent="0.2">
      <c r="W512">
        <v>11</v>
      </c>
      <c r="Y512" s="136">
        <v>0</v>
      </c>
      <c r="AB512" s="136">
        <v>6.2687299234450089E-5</v>
      </c>
    </row>
    <row r="513" spans="1:28" ht="24" customHeight="1" x14ac:dyDescent="0.2">
      <c r="W513">
        <v>12</v>
      </c>
      <c r="Y513" s="136">
        <v>0</v>
      </c>
      <c r="AB513" s="136">
        <v>0.26157538436941741</v>
      </c>
    </row>
    <row r="514" spans="1:28" ht="24" customHeight="1" x14ac:dyDescent="0.2">
      <c r="W514">
        <v>13</v>
      </c>
      <c r="Y514" s="136">
        <v>0</v>
      </c>
      <c r="AB514" s="136">
        <v>0.16212187449476489</v>
      </c>
    </row>
    <row r="515" spans="1:28" ht="24" customHeight="1" x14ac:dyDescent="0.2">
      <c r="W515">
        <v>14</v>
      </c>
      <c r="Y515" s="136">
        <v>0</v>
      </c>
      <c r="AB515" s="136">
        <v>6.4373238411737713E-3</v>
      </c>
    </row>
    <row r="516" spans="1:28" ht="24" customHeight="1" x14ac:dyDescent="0.2">
      <c r="W516">
        <v>15</v>
      </c>
      <c r="Y516" s="137">
        <v>0</v>
      </c>
      <c r="AB516" s="137">
        <v>3.540037873136094E-2</v>
      </c>
    </row>
    <row r="518" spans="1:28" s="49" customFormat="1" ht="24" customHeight="1" x14ac:dyDescent="0.2"/>
    <row r="519" spans="1:28" ht="24" customHeight="1" x14ac:dyDescent="0.2">
      <c r="C519" s="1">
        <v>1</v>
      </c>
      <c r="D519" s="1">
        <v>2</v>
      </c>
      <c r="E519" s="1">
        <v>3</v>
      </c>
      <c r="F519" s="1">
        <v>4</v>
      </c>
      <c r="G519" s="1">
        <v>5</v>
      </c>
    </row>
    <row r="520" spans="1:28" ht="24" customHeight="1" x14ac:dyDescent="0.2">
      <c r="A520" s="48" t="s">
        <v>54</v>
      </c>
      <c r="B520" s="48"/>
      <c r="C520" s="47">
        <f>Y470</f>
        <v>2.4504669961215222</v>
      </c>
      <c r="D520" s="47">
        <f>Y495</f>
        <v>0.26157538436941741</v>
      </c>
      <c r="E520" s="47">
        <f>Y507</f>
        <v>1</v>
      </c>
      <c r="F520" s="47">
        <f>AB505</f>
        <v>0.50796044688978093</v>
      </c>
      <c r="G520" s="47">
        <f>AB507</f>
        <v>-0.99696462584738943</v>
      </c>
    </row>
    <row r="521" spans="1:28" ht="24" customHeight="1" x14ac:dyDescent="0.2">
      <c r="A521" s="48" t="s">
        <v>53</v>
      </c>
      <c r="B521" s="48"/>
      <c r="C521" s="47">
        <v>2.4504669961215222</v>
      </c>
      <c r="D521" s="47">
        <v>0.26157538436941741</v>
      </c>
      <c r="E521" s="47">
        <v>1</v>
      </c>
      <c r="F521" s="47">
        <v>0.50796044688978093</v>
      </c>
      <c r="G521" s="47">
        <v>-0.99696462584738943</v>
      </c>
    </row>
    <row r="522" spans="1:28" ht="24" customHeight="1" x14ac:dyDescent="0.2">
      <c r="A522" s="48" t="s">
        <v>55</v>
      </c>
      <c r="C522" s="47" t="str">
        <f>IF(C520=C521,"Y","N")</f>
        <v>Y</v>
      </c>
      <c r="D522" s="47" t="str">
        <f>IF(D520=D521,"Y","N")</f>
        <v>Y</v>
      </c>
      <c r="E522" s="47" t="str">
        <f>IF(E520=E521,"Y","N")</f>
        <v>Y</v>
      </c>
      <c r="F522" s="47" t="str">
        <f>IF(F520=F521,"Y","N")</f>
        <v>Y</v>
      </c>
      <c r="G522" s="47" t="str">
        <f>IF(G520=G521,"Y","N")</f>
        <v>Y</v>
      </c>
    </row>
    <row r="527" spans="1:28" s="86" customFormat="1" ht="32" x14ac:dyDescent="0.4">
      <c r="A527" s="139" t="s">
        <v>203</v>
      </c>
    </row>
    <row r="529" spans="6:34" ht="24" customHeight="1" x14ac:dyDescent="0.2">
      <c r="N529" t="s">
        <v>152</v>
      </c>
      <c r="AD529" t="s">
        <v>153</v>
      </c>
    </row>
    <row r="530" spans="6:34" ht="24" customHeight="1" x14ac:dyDescent="0.2">
      <c r="N530" s="1"/>
      <c r="O530" s="1"/>
      <c r="P530" s="1"/>
      <c r="Q530" s="1"/>
    </row>
    <row r="531" spans="6:34" ht="24" customHeight="1" x14ac:dyDescent="0.2">
      <c r="N531" s="13">
        <v>9</v>
      </c>
      <c r="O531" s="13">
        <v>3</v>
      </c>
      <c r="P531" s="13">
        <v>13</v>
      </c>
      <c r="Q531" s="13">
        <v>3</v>
      </c>
      <c r="R531" s="13">
        <v>16</v>
      </c>
      <c r="AD531" s="141">
        <v>66.518289963229634</v>
      </c>
      <c r="AE531" s="141">
        <v>38.941125496954278</v>
      </c>
      <c r="AF531" s="141">
        <v>128.03657992645927</v>
      </c>
      <c r="AG531" s="141">
        <v>40.355339059327363</v>
      </c>
      <c r="AH531" s="141">
        <v>40.355339059327363</v>
      </c>
    </row>
    <row r="532" spans="6:34" ht="24" customHeight="1" x14ac:dyDescent="0.2">
      <c r="N532" s="23">
        <v>7</v>
      </c>
      <c r="O532" s="23">
        <v>1</v>
      </c>
      <c r="P532" s="23">
        <v>8</v>
      </c>
      <c r="Q532" s="23">
        <v>10</v>
      </c>
      <c r="R532" s="23">
        <v>4</v>
      </c>
      <c r="AD532" s="142">
        <v>19.677669529663685</v>
      </c>
      <c r="AE532" s="142">
        <v>11.899494936611664</v>
      </c>
      <c r="AF532" s="142">
        <v>34.526911934581179</v>
      </c>
      <c r="AG532" s="142">
        <v>12.606601717798211</v>
      </c>
      <c r="AH532" s="142">
        <v>11</v>
      </c>
    </row>
    <row r="533" spans="6:34" ht="24" customHeight="1" x14ac:dyDescent="0.2">
      <c r="N533" s="23">
        <v>13</v>
      </c>
      <c r="O533" s="23">
        <v>8</v>
      </c>
      <c r="P533" s="23">
        <v>18</v>
      </c>
      <c r="Q533" s="23">
        <v>10</v>
      </c>
      <c r="R533" s="23">
        <v>8</v>
      </c>
      <c r="AD533" s="142">
        <v>122.37972567696688</v>
      </c>
      <c r="AE533" s="142">
        <v>71.468037431535464</v>
      </c>
      <c r="AF533" s="142">
        <v>241.8807716974934</v>
      </c>
      <c r="AG533" s="142">
        <v>71.468037431535464</v>
      </c>
      <c r="AH533" s="142">
        <v>31</v>
      </c>
    </row>
    <row r="534" spans="6:34" ht="24" customHeight="1" x14ac:dyDescent="0.2">
      <c r="N534" s="23">
        <v>6</v>
      </c>
      <c r="O534" s="23">
        <v>4</v>
      </c>
      <c r="P534" s="23">
        <v>5</v>
      </c>
      <c r="Q534" s="23">
        <v>10</v>
      </c>
      <c r="R534" s="23">
        <v>6</v>
      </c>
      <c r="AD534" s="143">
        <v>61.275649276110343</v>
      </c>
      <c r="AE534" s="143">
        <v>36.526911934581179</v>
      </c>
      <c r="AF534" s="143">
        <v>115.7228714274745</v>
      </c>
      <c r="AG534" s="143">
        <v>37.234018715767725</v>
      </c>
      <c r="AH534" s="143">
        <v>12</v>
      </c>
    </row>
    <row r="535" spans="6:34" ht="24" customHeight="1" x14ac:dyDescent="0.2">
      <c r="N535" s="23">
        <v>6</v>
      </c>
      <c r="O535" s="23">
        <v>1</v>
      </c>
      <c r="P535" s="23">
        <v>8</v>
      </c>
      <c r="Q535" s="23">
        <v>20</v>
      </c>
      <c r="R535" s="23">
        <v>2</v>
      </c>
      <c r="AD535" s="1">
        <v>1</v>
      </c>
      <c r="AE535" s="1">
        <v>1</v>
      </c>
      <c r="AF535" s="1">
        <v>1</v>
      </c>
      <c r="AG535" s="1">
        <v>1</v>
      </c>
      <c r="AH535" s="1">
        <v>1</v>
      </c>
    </row>
    <row r="536" spans="6:34" ht="24" customHeight="1" x14ac:dyDescent="0.2">
      <c r="N536" s="14">
        <v>7</v>
      </c>
      <c r="O536" s="14">
        <v>2</v>
      </c>
      <c r="P536" s="14">
        <v>8</v>
      </c>
      <c r="Q536" s="14">
        <v>10</v>
      </c>
      <c r="R536" s="14">
        <v>0</v>
      </c>
    </row>
    <row r="537" spans="6:34" ht="24" customHeight="1" x14ac:dyDescent="0.2">
      <c r="N537" s="1">
        <v>1</v>
      </c>
      <c r="O537" s="1">
        <v>1</v>
      </c>
      <c r="P537" s="1">
        <v>1</v>
      </c>
      <c r="Q537" s="1">
        <v>1</v>
      </c>
      <c r="R537" s="1">
        <v>1</v>
      </c>
    </row>
    <row r="538" spans="6:34" ht="24" customHeight="1" x14ac:dyDescent="0.2">
      <c r="F538" t="s">
        <v>6</v>
      </c>
      <c r="X538" t="s">
        <v>6</v>
      </c>
    </row>
    <row r="540" spans="6:34" ht="24" customHeight="1" x14ac:dyDescent="0.2">
      <c r="F540" s="144">
        <v>0</v>
      </c>
      <c r="G540" s="144">
        <v>1</v>
      </c>
      <c r="H540" s="144">
        <v>0</v>
      </c>
      <c r="I540" s="144">
        <v>1</v>
      </c>
      <c r="J540" s="144">
        <v>0</v>
      </c>
      <c r="K540" s="144">
        <v>1</v>
      </c>
      <c r="L540" s="145">
        <v>-1</v>
      </c>
      <c r="N540" s="135" cm="1">
        <f t="array" ref="N540:R542">MMULT(F540:L542,N531:R537)</f>
        <v>19</v>
      </c>
      <c r="O540" s="135">
        <v>6</v>
      </c>
      <c r="P540" s="135">
        <v>20</v>
      </c>
      <c r="Q540" s="135">
        <v>29</v>
      </c>
      <c r="R540" s="135">
        <v>9</v>
      </c>
      <c r="X540" s="144">
        <v>0</v>
      </c>
      <c r="Y540" s="144">
        <v>0</v>
      </c>
      <c r="Z540" s="144">
        <v>1</v>
      </c>
      <c r="AA540" s="144">
        <v>-1</v>
      </c>
      <c r="AB540" s="145">
        <v>-1</v>
      </c>
      <c r="AD540" s="135" cm="1">
        <f t="array" ref="AD540:AH542">MMULT(X540:AB542,AD531:AH535)</f>
        <v>60.104076400856542</v>
      </c>
      <c r="AE540" s="135">
        <v>33.941125496954285</v>
      </c>
      <c r="AF540" s="135">
        <v>125.1579002700189</v>
      </c>
      <c r="AG540" s="135">
        <v>33.234018715767739</v>
      </c>
      <c r="AH540" s="135">
        <v>18</v>
      </c>
    </row>
    <row r="541" spans="6:34" ht="24" customHeight="1" x14ac:dyDescent="0.2">
      <c r="F541" s="144">
        <v>0</v>
      </c>
      <c r="G541" s="144">
        <v>-1</v>
      </c>
      <c r="H541" s="144">
        <v>0</v>
      </c>
      <c r="I541" s="144">
        <v>1</v>
      </c>
      <c r="J541" s="144">
        <v>1</v>
      </c>
      <c r="K541" s="144">
        <v>0</v>
      </c>
      <c r="L541" s="145">
        <v>1</v>
      </c>
      <c r="N541" s="136">
        <v>6</v>
      </c>
      <c r="O541" s="136">
        <v>5</v>
      </c>
      <c r="P541" s="136">
        <v>6</v>
      </c>
      <c r="Q541" s="136">
        <v>21</v>
      </c>
      <c r="R541" s="136">
        <v>5</v>
      </c>
      <c r="X541" s="144">
        <v>1</v>
      </c>
      <c r="Y541" s="144">
        <v>1</v>
      </c>
      <c r="Z541" s="144">
        <v>0</v>
      </c>
      <c r="AA541" s="144">
        <v>0</v>
      </c>
      <c r="AB541" s="145">
        <v>0</v>
      </c>
      <c r="AD541" s="136">
        <v>86.195959492893323</v>
      </c>
      <c r="AE541" s="136">
        <v>50.840620433565945</v>
      </c>
      <c r="AF541" s="136">
        <v>162.56349186104046</v>
      </c>
      <c r="AG541" s="136">
        <v>52.961940777125577</v>
      </c>
      <c r="AH541" s="136">
        <v>51.355339059327363</v>
      </c>
    </row>
    <row r="542" spans="6:34" ht="24" customHeight="1" x14ac:dyDescent="0.2">
      <c r="F542" s="144">
        <v>1</v>
      </c>
      <c r="G542" s="144">
        <v>1</v>
      </c>
      <c r="H542" s="144">
        <v>0</v>
      </c>
      <c r="I542" s="144">
        <v>0</v>
      </c>
      <c r="J542" s="144">
        <v>1</v>
      </c>
      <c r="K542" s="144">
        <v>0</v>
      </c>
      <c r="L542" s="145">
        <v>0</v>
      </c>
      <c r="N542" s="137">
        <v>22</v>
      </c>
      <c r="O542" s="137">
        <v>5</v>
      </c>
      <c r="P542" s="137">
        <v>29</v>
      </c>
      <c r="Q542" s="137">
        <v>33</v>
      </c>
      <c r="R542" s="137">
        <v>22</v>
      </c>
      <c r="X542" s="144">
        <v>0</v>
      </c>
      <c r="Y542" s="144">
        <v>0</v>
      </c>
      <c r="Z542" s="144">
        <v>1</v>
      </c>
      <c r="AA542" s="144">
        <v>0</v>
      </c>
      <c r="AB542" s="145">
        <v>1</v>
      </c>
      <c r="AD542" s="137">
        <v>123.37972567696688</v>
      </c>
      <c r="AE542" s="137">
        <v>72.468037431535464</v>
      </c>
      <c r="AF542" s="137">
        <v>242.8807716974934</v>
      </c>
      <c r="AG542" s="137">
        <v>72.468037431535464</v>
      </c>
      <c r="AH542" s="137">
        <v>32</v>
      </c>
    </row>
    <row r="544" spans="6:34" ht="24" customHeight="1" x14ac:dyDescent="0.2">
      <c r="K544" t="s">
        <v>154</v>
      </c>
      <c r="AA544" t="s">
        <v>154</v>
      </c>
    </row>
    <row r="545" spans="2:47" ht="24" customHeight="1" x14ac:dyDescent="0.2">
      <c r="N545" s="146" t="s">
        <v>155</v>
      </c>
      <c r="O545" s="146" t="s">
        <v>156</v>
      </c>
      <c r="P545" s="146" t="s">
        <v>157</v>
      </c>
      <c r="Q545" s="146" t="s">
        <v>158</v>
      </c>
      <c r="R545" s="146" t="s">
        <v>191</v>
      </c>
      <c r="AD545" s="146" t="s">
        <v>159</v>
      </c>
      <c r="AE545" s="146" t="s">
        <v>160</v>
      </c>
      <c r="AF545" s="146" t="s">
        <v>161</v>
      </c>
      <c r="AG545" s="146" t="s">
        <v>162</v>
      </c>
      <c r="AH545" s="146" t="s">
        <v>190</v>
      </c>
    </row>
    <row r="546" spans="2:47" ht="24" customHeight="1" x14ac:dyDescent="0.2">
      <c r="N546" s="147" cm="1">
        <f t="array" ref="N546:N548">N540:N542/SQRT(SUM(N540:N542^2))</f>
        <v>0.64012626450274868</v>
      </c>
      <c r="O546" s="147" cm="1">
        <f t="array" ref="O546:O548">O540:O542/SQRT(SUM(O540:O542^2))</f>
        <v>0.64699663922063044</v>
      </c>
      <c r="P546" s="147" cm="1">
        <f t="array" ref="P546:P548">P540:P542/SQRT(SUM(P540:P542^2))</f>
        <v>0.55967324620847736</v>
      </c>
      <c r="Q546" s="147" cm="1">
        <f t="array" ref="Q546:Q548">Q540:Q542/SQRT(SUM(Q540:Q542^2))</f>
        <v>0.59556918750612509</v>
      </c>
      <c r="R546" s="147" cm="1">
        <f t="array" ref="R546:R548">R540:R542/SQRT(SUM(R540:R542^2))</f>
        <v>0.37052413631667824</v>
      </c>
      <c r="AD546" s="150" cm="1">
        <f t="array" ref="AD546:AD548">AD540:AD542/SQRT(SUM(AD540:AD542^2))</f>
        <v>0.37086587828040002</v>
      </c>
      <c r="AE546" s="150" cm="1">
        <f t="array" ref="AE546:AE548">AE540:AE542/SQRT(SUM(AE540:AE542^2))</f>
        <v>0.35800195899798887</v>
      </c>
      <c r="AF546" s="150" cm="1">
        <f t="array" ref="AF546:AF548">AF540:AF542/SQRT(SUM(AF540:AF542^2))</f>
        <v>0.39365916885764107</v>
      </c>
      <c r="AG546" s="150" cm="1">
        <f t="array" ref="AG546:AG548">AG540:AG542/SQRT(SUM(AG540:AG542^2))</f>
        <v>0.34722376065471139</v>
      </c>
      <c r="AH546" s="150" cm="1">
        <f t="array" ref="AH546:AH548">AH540:AH542/SQRT(SUM(AH540:AH542^2))</f>
        <v>0.28512686247081848</v>
      </c>
    </row>
    <row r="547" spans="2:47" ht="24" customHeight="1" x14ac:dyDescent="0.2">
      <c r="N547" s="148">
        <v>0.20214513615876273</v>
      </c>
      <c r="O547" s="148">
        <v>0.53916386601719202</v>
      </c>
      <c r="P547" s="148">
        <v>0.16790197386254319</v>
      </c>
      <c r="Q547" s="148">
        <v>0.43127423922857333</v>
      </c>
      <c r="R547" s="148">
        <v>0.20584674239815456</v>
      </c>
      <c r="AD547" s="151">
        <v>0.53186309707769008</v>
      </c>
      <c r="AE547" s="151">
        <v>0.53625333413068654</v>
      </c>
      <c r="AF547" s="151">
        <v>0.51131098360190974</v>
      </c>
      <c r="AG547" s="151">
        <v>0.55333796389422996</v>
      </c>
      <c r="AH547" s="151">
        <v>0.81348814983950468</v>
      </c>
    </row>
    <row r="548" spans="2:47" ht="24" customHeight="1" x14ac:dyDescent="0.2">
      <c r="N548" s="149">
        <v>0.74119883258213004</v>
      </c>
      <c r="O548" s="149">
        <v>0.53916386601719202</v>
      </c>
      <c r="P548" s="149">
        <v>0.81152620700229217</v>
      </c>
      <c r="Q548" s="149">
        <v>0.67771666164490096</v>
      </c>
      <c r="R548" s="149">
        <v>0.90572566655188014</v>
      </c>
      <c r="AD548" s="152">
        <v>0.76130161322187884</v>
      </c>
      <c r="AE548" s="152">
        <v>0.76437357292578134</v>
      </c>
      <c r="AF548" s="152">
        <v>0.76393294000347878</v>
      </c>
      <c r="AG548" s="152">
        <v>0.75713457043658206</v>
      </c>
      <c r="AH548" s="152">
        <v>0.50689219994812174</v>
      </c>
    </row>
    <row r="553" spans="2:47" ht="24" customHeight="1" x14ac:dyDescent="0.2">
      <c r="J553" s="146" t="s">
        <v>163</v>
      </c>
    </row>
    <row r="554" spans="2:47" ht="24" customHeight="1" x14ac:dyDescent="0.2">
      <c r="J554" s="146" t="s">
        <v>159</v>
      </c>
      <c r="K554" s="146" t="s">
        <v>160</v>
      </c>
      <c r="L554" s="146" t="s">
        <v>161</v>
      </c>
      <c r="M554" s="146" t="s">
        <v>162</v>
      </c>
      <c r="N554" s="146" t="s">
        <v>190</v>
      </c>
    </row>
    <row r="555" spans="2:47" ht="24" customHeight="1" x14ac:dyDescent="0.2">
      <c r="J555" s="150" cm="1">
        <f t="array" ref="J555:N557">AD546:AH548</f>
        <v>0.37086587828040002</v>
      </c>
      <c r="K555" s="150">
        <v>0.35800195899798887</v>
      </c>
      <c r="L555" s="150">
        <v>0.39365916885764107</v>
      </c>
      <c r="M555" s="150">
        <v>0.34722376065471139</v>
      </c>
      <c r="N555" s="150">
        <v>0.28512686247081848</v>
      </c>
    </row>
    <row r="556" spans="2:47" ht="24" customHeight="1" x14ac:dyDescent="0.2">
      <c r="J556" s="151">
        <v>0.53186309707769008</v>
      </c>
      <c r="K556" s="151">
        <v>0.53625333413068654</v>
      </c>
      <c r="L556" s="151">
        <v>0.51131098360190974</v>
      </c>
      <c r="M556" s="151">
        <v>0.55333796389422996</v>
      </c>
      <c r="N556" s="151">
        <v>0.81348814983950468</v>
      </c>
      <c r="R556" t="s">
        <v>164</v>
      </c>
      <c r="AD556" s="48" t="s">
        <v>165</v>
      </c>
      <c r="AK556" s="48" t="s">
        <v>166</v>
      </c>
      <c r="AO556" s="48" t="s">
        <v>167</v>
      </c>
    </row>
    <row r="557" spans="2:47" ht="24" customHeight="1" x14ac:dyDescent="0.2">
      <c r="J557" s="152">
        <v>0.76130161322187884</v>
      </c>
      <c r="K557" s="152">
        <v>0.76437357292578134</v>
      </c>
      <c r="L557" s="152">
        <v>0.76393294000347878</v>
      </c>
      <c r="M557" s="152">
        <v>0.75713457043658206</v>
      </c>
      <c r="N557" s="152">
        <v>0.50689219994812174</v>
      </c>
      <c r="R557" t="s">
        <v>168</v>
      </c>
      <c r="AO557" t="s">
        <v>169</v>
      </c>
    </row>
    <row r="558" spans="2:47" ht="24" customHeight="1" x14ac:dyDescent="0.2">
      <c r="E558" s="146" t="s">
        <v>170</v>
      </c>
      <c r="I558" t="s">
        <v>171</v>
      </c>
      <c r="J558" s="146" t="s">
        <v>172</v>
      </c>
      <c r="R558" t="s">
        <v>173</v>
      </c>
      <c r="X558" t="s">
        <v>174</v>
      </c>
      <c r="AE558" s="153" t="s">
        <v>181</v>
      </c>
      <c r="AI558" t="s">
        <v>175</v>
      </c>
      <c r="AL558" t="s">
        <v>176</v>
      </c>
    </row>
    <row r="559" spans="2:47" ht="24" customHeight="1" x14ac:dyDescent="0.2">
      <c r="B559" t="s">
        <v>177</v>
      </c>
      <c r="E559" s="146" t="s">
        <v>155</v>
      </c>
      <c r="F559" s="154" cm="1">
        <f t="array" ref="F559:H563">TRANSPOSE(N546:R548)</f>
        <v>0.64012626450274868</v>
      </c>
      <c r="G559" s="155">
        <v>0.20214513615876273</v>
      </c>
      <c r="H559" s="156">
        <v>0.74119883258213004</v>
      </c>
      <c r="J559" s="157" cm="1">
        <f t="array" ref="J559:N563">MMULT(_xlfn.ANCHORARRAY(F559),_xlfn.ANCHORARRAY(J555))/B560</f>
        <v>4.5459519721735164</v>
      </c>
      <c r="K559" s="158">
        <v>4.5206012992535376</v>
      </c>
      <c r="L559" s="158">
        <v>4.6078840247469515</v>
      </c>
      <c r="M559" s="158">
        <v>4.4765444331143778</v>
      </c>
      <c r="N559" s="159">
        <v>3.6133388652110807</v>
      </c>
      <c r="R559" s="165" cm="1">
        <f t="array" ref="R559:V559">EXP(J559:N559)/SUM(EXP(J559:N559))</f>
        <v>0.22907783737907675</v>
      </c>
      <c r="S559" s="166">
        <v>0.22334355115253621</v>
      </c>
      <c r="T559" s="166">
        <v>0.24371363270630075</v>
      </c>
      <c r="U559" s="166">
        <v>0.21371734152585764</v>
      </c>
      <c r="V559" s="167">
        <v>9.0147637236228706E-2</v>
      </c>
      <c r="X559" s="157">
        <v>1</v>
      </c>
      <c r="Y559" s="158">
        <v>0</v>
      </c>
      <c r="Z559" s="158">
        <v>0</v>
      </c>
      <c r="AA559" s="158">
        <v>0</v>
      </c>
      <c r="AB559" s="159">
        <v>0</v>
      </c>
      <c r="AE559" s="168" cm="1">
        <f t="array" ref="AE559:AI563">-X559:AB563*LOG(R559:V563+0.001)</f>
        <v>0.63812521343710837</v>
      </c>
      <c r="AF559" s="169">
        <v>0</v>
      </c>
      <c r="AG559" s="169">
        <v>0</v>
      </c>
      <c r="AH559" s="169">
        <v>0</v>
      </c>
      <c r="AI559" s="170">
        <v>0</v>
      </c>
      <c r="AK559" s="176">
        <f>SUM(_xlfn.ANCHORARRAY(AE559))/4</f>
        <v>0.92187458372367992</v>
      </c>
      <c r="AN559" s="176">
        <f>(AK559+AK565)/2</f>
        <v>0.88948627084261678</v>
      </c>
      <c r="AQ559" s="168" cm="1">
        <f t="array" ref="AQ559:AU563">R559:V563-X559:AB563/B560</f>
        <v>-4.7709221626209235</v>
      </c>
      <c r="AR559" s="169">
        <v>0.22334355115253621</v>
      </c>
      <c r="AS559" s="169">
        <v>0.24371363270630075</v>
      </c>
      <c r="AT559" s="169">
        <v>0.21371734152585764</v>
      </c>
      <c r="AU559" s="170">
        <v>9.0147637236228706E-2</v>
      </c>
    </row>
    <row r="560" spans="2:47" ht="24" customHeight="1" x14ac:dyDescent="0.2">
      <c r="B560" s="140">
        <v>0.2</v>
      </c>
      <c r="E560" s="146" t="s">
        <v>156</v>
      </c>
      <c r="F560" s="154">
        <v>0.64699663922063044</v>
      </c>
      <c r="G560" s="155">
        <v>0.53916386601719202</v>
      </c>
      <c r="H560" s="156">
        <v>0.53916386601719202</v>
      </c>
      <c r="J560" s="160">
        <v>4.6858833072557191</v>
      </c>
      <c r="K560">
        <v>4.6643854788032453</v>
      </c>
      <c r="L560">
        <v>4.7113080160764715</v>
      </c>
      <c r="M560">
        <v>4.6560602206014741</v>
      </c>
      <c r="N560" s="161">
        <v>4.4818874788738565</v>
      </c>
      <c r="R560" s="165" cm="1">
        <f t="array" ref="R560:V560">EXP(J560:N560)/SUM(EXP(J560:N560))</f>
        <v>0.20874363274194155</v>
      </c>
      <c r="S560" s="166">
        <v>0.20430399025387502</v>
      </c>
      <c r="T560" s="166">
        <v>0.21411892184991743</v>
      </c>
      <c r="U560" s="166">
        <v>0.20261016732319928</v>
      </c>
      <c r="V560" s="167">
        <v>0.17022328783106683</v>
      </c>
      <c r="X560" s="160">
        <v>0</v>
      </c>
      <c r="Y560">
        <v>1</v>
      </c>
      <c r="Z560">
        <v>0</v>
      </c>
      <c r="AA560">
        <v>0</v>
      </c>
      <c r="AB560" s="161">
        <v>0</v>
      </c>
      <c r="AE560" s="171">
        <v>0</v>
      </c>
      <c r="AF560" s="1">
        <v>0.68760260967276621</v>
      </c>
      <c r="AG560" s="1">
        <v>0</v>
      </c>
      <c r="AH560" s="1">
        <v>0</v>
      </c>
      <c r="AI560" s="172">
        <v>0</v>
      </c>
      <c r="AQ560" s="171">
        <v>0.20874363274194155</v>
      </c>
      <c r="AR560" s="1">
        <v>-4.7956960097461252</v>
      </c>
      <c r="AS560" s="1">
        <v>0.21411892184991743</v>
      </c>
      <c r="AT560" s="1">
        <v>0.20261016732319928</v>
      </c>
      <c r="AU560" s="172">
        <v>0.17022328783106683</v>
      </c>
    </row>
    <row r="561" spans="1:47" ht="24" customHeight="1" x14ac:dyDescent="0.2">
      <c r="E561" s="146" t="s">
        <v>157</v>
      </c>
      <c r="F561" s="154">
        <v>0.55967324620847736</v>
      </c>
      <c r="G561" s="155">
        <v>0.16790197386254319</v>
      </c>
      <c r="H561" s="156">
        <v>0.81152620700229217</v>
      </c>
      <c r="J561" s="160">
        <v>4.5734039219590823</v>
      </c>
      <c r="K561">
        <v>4.5535564910078001</v>
      </c>
      <c r="L561">
        <v>4.6306111477188949</v>
      </c>
      <c r="M561">
        <v>4.5083646588698434</v>
      </c>
      <c r="N561" s="161">
        <v>3.5376022357753443</v>
      </c>
      <c r="R561" s="165" cm="1">
        <f t="array" ref="R561:V561">EXP(J561:N561)/SUM(EXP(J561:N561))</f>
        <v>0.23088311829967118</v>
      </c>
      <c r="S561" s="166">
        <v>0.22634585698411774</v>
      </c>
      <c r="T561" s="166">
        <v>0.24447641127140701</v>
      </c>
      <c r="U561" s="166">
        <v>0.2163445634790761</v>
      </c>
      <c r="V561" s="167">
        <v>8.1950049965727925E-2</v>
      </c>
      <c r="X561" s="160">
        <v>0</v>
      </c>
      <c r="Y561">
        <v>0</v>
      </c>
      <c r="Z561">
        <v>1</v>
      </c>
      <c r="AA561">
        <v>0</v>
      </c>
      <c r="AB561" s="161">
        <v>0</v>
      </c>
      <c r="AE561" s="171">
        <v>0</v>
      </c>
      <c r="AF561" s="1">
        <v>0</v>
      </c>
      <c r="AG561" s="1">
        <v>0.60999023448545631</v>
      </c>
      <c r="AH561" s="1">
        <v>0</v>
      </c>
      <c r="AI561" s="172">
        <v>0</v>
      </c>
      <c r="AQ561" s="171">
        <v>0.23088311829967118</v>
      </c>
      <c r="AR561" s="1">
        <v>0.22634585698411774</v>
      </c>
      <c r="AS561" s="1">
        <v>-4.7555235887285932</v>
      </c>
      <c r="AT561" s="1">
        <v>0.2163445634790761</v>
      </c>
      <c r="AU561" s="172">
        <v>8.1950049965727925E-2</v>
      </c>
    </row>
    <row r="562" spans="1:47" ht="24" customHeight="1" x14ac:dyDescent="0.2">
      <c r="E562" s="146" t="s">
        <v>158</v>
      </c>
      <c r="F562" s="154">
        <v>0.59556918750612509</v>
      </c>
      <c r="G562" s="155">
        <v>0.43127423922857333</v>
      </c>
      <c r="H562" s="156">
        <v>0.67771666164490096</v>
      </c>
      <c r="J562" s="160">
        <v>4.8310096509237308</v>
      </c>
      <c r="K562">
        <v>4.8125794532493842</v>
      </c>
      <c r="L562">
        <v>4.8634830431637051</v>
      </c>
      <c r="M562">
        <v>4.7927944796147299</v>
      </c>
      <c r="N562" s="161">
        <v>4.3208927316204431</v>
      </c>
      <c r="R562" s="165" cm="1">
        <f t="array" ref="R562:V562">EXP(J562:N562)/SUM(EXP(J562:N562))</f>
        <v>0.21845144946987125</v>
      </c>
      <c r="S562" s="166">
        <v>0.21446222013504676</v>
      </c>
      <c r="T562" s="166">
        <v>0.22566174687531512</v>
      </c>
      <c r="U562" s="166">
        <v>0.21026079040383333</v>
      </c>
      <c r="V562" s="167">
        <v>0.13116379311593354</v>
      </c>
      <c r="X562" s="160">
        <v>0</v>
      </c>
      <c r="Y562">
        <v>0</v>
      </c>
      <c r="Z562">
        <v>0</v>
      </c>
      <c r="AA562">
        <v>1</v>
      </c>
      <c r="AB562" s="161">
        <v>0</v>
      </c>
      <c r="AE562" s="171">
        <v>0</v>
      </c>
      <c r="AF562" s="1">
        <v>0</v>
      </c>
      <c r="AG562" s="1">
        <v>0</v>
      </c>
      <c r="AH562" s="1">
        <v>0.67518109968873985</v>
      </c>
      <c r="AI562" s="172">
        <v>0</v>
      </c>
      <c r="AQ562" s="171">
        <v>0.21845144946987125</v>
      </c>
      <c r="AR562" s="1">
        <v>0.21446222013504676</v>
      </c>
      <c r="AS562" s="1">
        <v>0.22566174687531512</v>
      </c>
      <c r="AT562" s="1">
        <v>-4.7897392095961671</v>
      </c>
      <c r="AU562" s="172">
        <v>0.13116379311593354</v>
      </c>
    </row>
    <row r="563" spans="1:47" ht="24" customHeight="1" x14ac:dyDescent="0.2">
      <c r="E563" s="146" t="s">
        <v>191</v>
      </c>
      <c r="F563" s="154">
        <v>0.37052413631667824</v>
      </c>
      <c r="G563" s="155">
        <v>0.20584674239815456</v>
      </c>
      <c r="H563" s="156">
        <v>0.90572566655188014</v>
      </c>
      <c r="J563" s="162">
        <v>4.682137281284076</v>
      </c>
      <c r="K563" s="163">
        <v>4.676735662106025</v>
      </c>
      <c r="L563" s="163">
        <v>4.7151279757827824</v>
      </c>
      <c r="M563" s="163">
        <v>4.6415690740810778</v>
      </c>
      <c r="N563" s="164">
        <v>3.6610277287480479</v>
      </c>
      <c r="R563" s="165" cm="1">
        <f t="array" ref="R563:V563">EXP(J563:N563)/SUM(EXP(J563:N563))</f>
        <v>0.22995945888848668</v>
      </c>
      <c r="S563" s="166">
        <v>0.22872065425271895</v>
      </c>
      <c r="T563" s="166">
        <v>0.23767251106568471</v>
      </c>
      <c r="U563" s="166">
        <v>0.22081711400532197</v>
      </c>
      <c r="V563" s="167">
        <v>8.2830261787787671E-2</v>
      </c>
      <c r="X563" s="162">
        <v>0</v>
      </c>
      <c r="Y563" s="163">
        <v>0</v>
      </c>
      <c r="Z563" s="163">
        <v>0</v>
      </c>
      <c r="AA563" s="163">
        <v>0</v>
      </c>
      <c r="AB563" s="164">
        <v>1</v>
      </c>
      <c r="AE563" s="173">
        <v>0</v>
      </c>
      <c r="AF563" s="174">
        <v>0</v>
      </c>
      <c r="AG563" s="174">
        <v>0</v>
      </c>
      <c r="AH563" s="174">
        <v>0</v>
      </c>
      <c r="AI563" s="175">
        <v>1.0765991776106489</v>
      </c>
      <c r="AQ563" s="173">
        <v>0.22995945888848668</v>
      </c>
      <c r="AR563" s="174">
        <v>0.22872065425271895</v>
      </c>
      <c r="AS563" s="174">
        <v>0.23767251106568471</v>
      </c>
      <c r="AT563" s="174">
        <v>0.22081711400532197</v>
      </c>
      <c r="AU563" s="175">
        <v>-4.9171697382122126</v>
      </c>
    </row>
    <row r="564" spans="1:47" ht="24" customHeight="1" x14ac:dyDescent="0.2">
      <c r="J564" t="s">
        <v>178</v>
      </c>
      <c r="X564" t="s">
        <v>174</v>
      </c>
      <c r="AE564" s="153" t="s">
        <v>181</v>
      </c>
      <c r="AK564" t="s">
        <v>175</v>
      </c>
    </row>
    <row r="565" spans="1:47" ht="24" customHeight="1" x14ac:dyDescent="0.2">
      <c r="F565" t="s">
        <v>179</v>
      </c>
      <c r="J565" s="135" cm="1">
        <f t="array" ref="J565:J569">EXP(J559:J563)/SUM(EXP(J559:J563))</f>
        <v>0.17687344375208341</v>
      </c>
      <c r="K565" s="135" cm="1">
        <f t="array" ref="K565:K569">EXP(K559:K563)/SUM(EXP(K559:K563))</f>
        <v>0.17555575251772434</v>
      </c>
      <c r="L565" s="135" cm="1">
        <f t="array" ref="L565:L569">EXP(L559:L563)/SUM(EXP(L559:L563))</f>
        <v>0.18062312983302434</v>
      </c>
      <c r="M565" s="135" cm="1">
        <f t="array" ref="M565:M569">EXP(N559:N563)/SUM(EXP(N559:N563))</f>
        <v>0.1353477487649348</v>
      </c>
      <c r="N565" s="135" cm="1">
        <f t="array" ref="N565:N569">EXP(O559:O563)/SUM(EXP(O559:O563))</f>
        <v>0.2</v>
      </c>
      <c r="X565" s="157">
        <v>1</v>
      </c>
      <c r="Y565" s="158">
        <v>0</v>
      </c>
      <c r="Z565" s="158">
        <v>0</v>
      </c>
      <c r="AA565" s="158">
        <v>0</v>
      </c>
      <c r="AB565" s="159">
        <v>0</v>
      </c>
      <c r="AE565" s="168" cm="1">
        <f t="array" ref="AE565:AI569">-X565:AB569*LOG(J565:N569+0.001)</f>
        <v>0.74988888661441566</v>
      </c>
      <c r="AF565" s="158">
        <v>0</v>
      </c>
      <c r="AG565" s="158">
        <v>0</v>
      </c>
      <c r="AH565" s="158">
        <v>0</v>
      </c>
      <c r="AI565" s="158">
        <v>0</v>
      </c>
      <c r="AK565" s="176">
        <f>SUM(_xlfn.ANCHORARRAY(AE565))/4</f>
        <v>0.85709795796155352</v>
      </c>
      <c r="AQ565" s="168" cm="1">
        <f t="array" ref="AQ565:AU569">J565:N569-X565:AB569/B560</f>
        <v>-4.8231265562479164</v>
      </c>
      <c r="AR565" s="169">
        <v>0.17555575251772434</v>
      </c>
      <c r="AS565" s="169">
        <v>0.18062312983302434</v>
      </c>
      <c r="AT565" s="169">
        <v>0.1353477487649348</v>
      </c>
      <c r="AU565" s="170">
        <v>0.2</v>
      </c>
    </row>
    <row r="566" spans="1:47" ht="24" customHeight="1" x14ac:dyDescent="0.2">
      <c r="F566" t="s">
        <v>180</v>
      </c>
      <c r="J566" s="136">
        <v>0.20343891846545079</v>
      </c>
      <c r="K566" s="136">
        <v>0.20270279661287954</v>
      </c>
      <c r="L566" s="136">
        <v>0.20030409689902626</v>
      </c>
      <c r="M566" s="136">
        <v>0.32259446139271508</v>
      </c>
      <c r="N566" s="136">
        <v>0.2</v>
      </c>
      <c r="X566" s="160">
        <v>0</v>
      </c>
      <c r="Y566">
        <v>1</v>
      </c>
      <c r="Z566">
        <v>0</v>
      </c>
      <c r="AA566">
        <v>0</v>
      </c>
      <c r="AB566" s="161">
        <v>0</v>
      </c>
      <c r="AE566" s="160">
        <v>0</v>
      </c>
      <c r="AF566">
        <v>0.69100300857860697</v>
      </c>
      <c r="AG566">
        <v>0</v>
      </c>
      <c r="AH566">
        <v>0</v>
      </c>
      <c r="AI566" s="161">
        <v>0</v>
      </c>
      <c r="AQ566" s="171">
        <v>0.20343891846545079</v>
      </c>
      <c r="AR566" s="1">
        <v>-4.7972972033871208</v>
      </c>
      <c r="AS566" s="1">
        <v>0.20030409689902626</v>
      </c>
      <c r="AT566" s="1">
        <v>0.32259446139271508</v>
      </c>
      <c r="AU566" s="172">
        <v>0.2</v>
      </c>
    </row>
    <row r="567" spans="1:47" ht="24" customHeight="1" x14ac:dyDescent="0.2">
      <c r="J567" s="136">
        <v>0.18179622547598484</v>
      </c>
      <c r="K567" s="136">
        <v>0.1814376125983298</v>
      </c>
      <c r="L567" s="136">
        <v>0.18477517724522266</v>
      </c>
      <c r="M567" s="136">
        <v>0.12547552928625491</v>
      </c>
      <c r="N567" s="136">
        <v>0.2</v>
      </c>
      <c r="X567" s="160">
        <v>0</v>
      </c>
      <c r="Y567">
        <v>0</v>
      </c>
      <c r="Z567">
        <v>1</v>
      </c>
      <c r="AA567">
        <v>0</v>
      </c>
      <c r="AB567" s="161">
        <v>0</v>
      </c>
      <c r="AE567" s="160">
        <v>0</v>
      </c>
      <c r="AF567">
        <v>0</v>
      </c>
      <c r="AG567">
        <v>0.73101231566861868</v>
      </c>
      <c r="AH567">
        <v>0</v>
      </c>
      <c r="AI567" s="161">
        <v>0</v>
      </c>
      <c r="AQ567" s="171">
        <v>0.18179622547598484</v>
      </c>
      <c r="AR567" s="1">
        <v>0.1814376125983298</v>
      </c>
      <c r="AS567" s="1">
        <v>-4.8152248227547769</v>
      </c>
      <c r="AT567" s="1">
        <v>0.12547552928625491</v>
      </c>
      <c r="AU567" s="172">
        <v>0.2</v>
      </c>
    </row>
    <row r="568" spans="1:47" ht="24" customHeight="1" x14ac:dyDescent="0.2">
      <c r="J568" s="136">
        <v>0.23521315569420373</v>
      </c>
      <c r="K568" s="136">
        <v>0.23508210229974183</v>
      </c>
      <c r="L568" s="136">
        <v>0.23322688225397273</v>
      </c>
      <c r="M568" s="136">
        <v>0.27462354969082498</v>
      </c>
      <c r="N568" s="136">
        <v>0.2</v>
      </c>
      <c r="X568" s="160">
        <v>0</v>
      </c>
      <c r="Y568">
        <v>0</v>
      </c>
      <c r="Z568">
        <v>0</v>
      </c>
      <c r="AA568">
        <v>1</v>
      </c>
      <c r="AB568" s="161">
        <v>0</v>
      </c>
      <c r="AE568" s="160">
        <v>0</v>
      </c>
      <c r="AF568">
        <v>0</v>
      </c>
      <c r="AG568">
        <v>0</v>
      </c>
      <c r="AH568">
        <v>0.55968367840506184</v>
      </c>
      <c r="AI568" s="161">
        <v>0</v>
      </c>
      <c r="AQ568" s="171">
        <v>0.23521315569420373</v>
      </c>
      <c r="AR568" s="1">
        <v>0.23508210229974183</v>
      </c>
      <c r="AS568" s="1">
        <v>0.23322688225397273</v>
      </c>
      <c r="AT568" s="1">
        <v>-4.7253764503091746</v>
      </c>
      <c r="AU568" s="172">
        <v>0.2</v>
      </c>
    </row>
    <row r="569" spans="1:47" ht="24" customHeight="1" x14ac:dyDescent="0.2">
      <c r="J569" s="137">
        <v>0.20267825661227715</v>
      </c>
      <c r="K569" s="137">
        <v>0.20522173597132434</v>
      </c>
      <c r="L569" s="137">
        <v>0.20107071376875402</v>
      </c>
      <c r="M569" s="137">
        <v>0.14195871086527015</v>
      </c>
      <c r="N569" s="137">
        <v>0.2</v>
      </c>
      <c r="X569" s="162">
        <v>0</v>
      </c>
      <c r="Y569" s="163">
        <v>0</v>
      </c>
      <c r="Z569" s="163">
        <v>0</v>
      </c>
      <c r="AA569" s="163">
        <v>0</v>
      </c>
      <c r="AB569" s="164">
        <v>1</v>
      </c>
      <c r="AE569" s="162">
        <v>0</v>
      </c>
      <c r="AF569" s="163">
        <v>0</v>
      </c>
      <c r="AG569" s="163">
        <v>0</v>
      </c>
      <c r="AH569" s="163">
        <v>0</v>
      </c>
      <c r="AI569" s="164">
        <v>0.69680394257951106</v>
      </c>
      <c r="AQ569" s="173">
        <v>0.20267825661227715</v>
      </c>
      <c r="AR569" s="174">
        <v>0.20522173597132434</v>
      </c>
      <c r="AS569" s="174">
        <v>0.20107071376875402</v>
      </c>
      <c r="AT569" s="174">
        <v>0.14195871086527015</v>
      </c>
      <c r="AU569" s="175">
        <v>-4.8</v>
      </c>
    </row>
    <row r="571" spans="1:47" s="49" customFormat="1" ht="24" customHeight="1" x14ac:dyDescent="0.2"/>
    <row r="572" spans="1:47" ht="24" customHeight="1" x14ac:dyDescent="0.2">
      <c r="C572" s="1">
        <v>1</v>
      </c>
      <c r="D572" s="1">
        <v>2</v>
      </c>
      <c r="E572" s="1">
        <v>3</v>
      </c>
      <c r="F572" s="1">
        <v>4</v>
      </c>
      <c r="G572" s="1">
        <v>5</v>
      </c>
      <c r="H572" s="1">
        <v>6</v>
      </c>
      <c r="I572" s="1">
        <v>7</v>
      </c>
      <c r="J572" s="1">
        <v>8</v>
      </c>
      <c r="K572" s="1">
        <v>9</v>
      </c>
      <c r="L572" s="1">
        <v>10</v>
      </c>
    </row>
    <row r="573" spans="1:47" ht="24" customHeight="1" x14ac:dyDescent="0.2">
      <c r="A573" s="48" t="s">
        <v>54</v>
      </c>
      <c r="B573" s="48"/>
      <c r="C573" s="47">
        <f>R546</f>
        <v>0.37052413631667824</v>
      </c>
      <c r="D573" s="47">
        <f>J560</f>
        <v>4.6858833072557191</v>
      </c>
      <c r="E573" s="47">
        <f>T559</f>
        <v>0.24371363270630075</v>
      </c>
      <c r="F573" s="47">
        <f>AH561</f>
        <v>0</v>
      </c>
      <c r="G573" s="47">
        <f>AF566</f>
        <v>0.69100300857860697</v>
      </c>
      <c r="H573" s="47">
        <f>AK559</f>
        <v>0.92187458372367992</v>
      </c>
      <c r="I573" s="47">
        <f>AK565</f>
        <v>0.85709795796155352</v>
      </c>
      <c r="J573" s="47">
        <f>AN559</f>
        <v>0.88948627084261678</v>
      </c>
      <c r="K573" s="47">
        <f>AR560</f>
        <v>-4.7956960097461252</v>
      </c>
      <c r="L573" s="47">
        <f>AU567</f>
        <v>0.2</v>
      </c>
    </row>
    <row r="574" spans="1:47" ht="24" customHeight="1" x14ac:dyDescent="0.2">
      <c r="A574" s="48" t="s">
        <v>53</v>
      </c>
      <c r="B574" s="48"/>
      <c r="C574" s="47">
        <v>0.37052413631667824</v>
      </c>
      <c r="D574" s="47">
        <v>4.6858833072557191</v>
      </c>
      <c r="E574" s="47">
        <v>0.24371363270630075</v>
      </c>
      <c r="F574" s="47">
        <v>0</v>
      </c>
      <c r="G574" s="47">
        <v>0.69100300857860697</v>
      </c>
      <c r="H574" s="47">
        <v>0.92187458372367992</v>
      </c>
      <c r="I574" s="47">
        <v>0.85709795796155352</v>
      </c>
      <c r="J574" s="47">
        <v>0.88948627084261678</v>
      </c>
      <c r="K574" s="47">
        <v>-4.7956960097461252</v>
      </c>
      <c r="L574" s="47">
        <v>0.2</v>
      </c>
    </row>
    <row r="575" spans="1:47" ht="24" customHeight="1" x14ac:dyDescent="0.2">
      <c r="A575" s="48" t="s">
        <v>55</v>
      </c>
      <c r="C575" s="47" t="str">
        <f>IF(C573=C574,"Y","N")</f>
        <v>Y</v>
      </c>
      <c r="D575" s="47" t="str">
        <f>IF(D573=D574,"Y","N")</f>
        <v>Y</v>
      </c>
      <c r="E575" s="47" t="str">
        <f>IF(E573=E574,"Y","N")</f>
        <v>Y</v>
      </c>
      <c r="F575" s="47" t="str">
        <f>IF(F573=F574,"Y","N")</f>
        <v>Y</v>
      </c>
      <c r="G575" s="47" t="str">
        <f>IF(G573=G574,"Y","N")</f>
        <v>Y</v>
      </c>
      <c r="H575" s="47" t="str">
        <f t="shared" ref="H575" si="36">IF(H573=H574,"Y","N")</f>
        <v>Y</v>
      </c>
      <c r="I575" s="47" t="str">
        <f t="shared" ref="I575" si="37">IF(I573=I574,"Y","N")</f>
        <v>Y</v>
      </c>
      <c r="J575" s="47" t="str">
        <f t="shared" ref="J575" si="38">IF(J573=J574,"Y","N")</f>
        <v>Y</v>
      </c>
      <c r="K575" s="47" t="str">
        <f t="shared" ref="K575" si="39">IF(K573=K574,"Y","N")</f>
        <v>Y</v>
      </c>
      <c r="L575" s="47" t="str">
        <f t="shared" ref="L575" si="40">IF(L573=L574,"Y","N")</f>
        <v>Y</v>
      </c>
    </row>
  </sheetData>
  <conditionalFormatting sqref="C48:L53">
    <cfRule type="cellIs" dxfId="21" priority="23" operator="equal">
      <formula>"Y"</formula>
    </cfRule>
    <cfRule type="cellIs" dxfId="20" priority="24" stopIfTrue="1" operator="equal">
      <formula>"N"</formula>
    </cfRule>
  </conditionalFormatting>
  <conditionalFormatting sqref="C88:L92">
    <cfRule type="cellIs" dxfId="19" priority="44" stopIfTrue="1" operator="equal">
      <formula>"N"</formula>
    </cfRule>
    <cfRule type="cellIs" dxfId="18" priority="43" operator="equal">
      <formula>"Y"</formula>
    </cfRule>
  </conditionalFormatting>
  <conditionalFormatting sqref="C197:L204">
    <cfRule type="cellIs" dxfId="17" priority="28" stopIfTrue="1" operator="equal">
      <formula>"N"</formula>
    </cfRule>
    <cfRule type="cellIs" dxfId="16" priority="27" operator="equal">
      <formula>"Y"</formula>
    </cfRule>
  </conditionalFormatting>
  <conditionalFormatting sqref="C253:L261">
    <cfRule type="cellIs" dxfId="15" priority="52" stopIfTrue="1" operator="equal">
      <formula>"N"</formula>
    </cfRule>
    <cfRule type="cellIs" dxfId="14" priority="51" operator="equal">
      <formula>"Y"</formula>
    </cfRule>
  </conditionalFormatting>
  <conditionalFormatting sqref="C298:L303">
    <cfRule type="cellIs" dxfId="13" priority="56" stopIfTrue="1" operator="equal">
      <formula>"N"</formula>
    </cfRule>
    <cfRule type="cellIs" dxfId="12" priority="55" operator="equal">
      <formula>"Y"</formula>
    </cfRule>
  </conditionalFormatting>
  <conditionalFormatting sqref="C334:L334">
    <cfRule type="cellIs" dxfId="11" priority="59" operator="equal">
      <formula>"Y"</formula>
    </cfRule>
    <cfRule type="cellIs" dxfId="10" priority="60" stopIfTrue="1" operator="equal">
      <formula>"N"</formula>
    </cfRule>
  </conditionalFormatting>
  <conditionalFormatting sqref="C379:L379">
    <cfRule type="cellIs" dxfId="9" priority="10" stopIfTrue="1" operator="equal">
      <formula>"N"</formula>
    </cfRule>
    <cfRule type="cellIs" dxfId="8" priority="9" operator="equal">
      <formula>"Y"</formula>
    </cfRule>
  </conditionalFormatting>
  <conditionalFormatting sqref="C445:L451">
    <cfRule type="cellIs" dxfId="7" priority="18" operator="equal">
      <formula>"Y"</formula>
    </cfRule>
    <cfRule type="cellIs" dxfId="6" priority="19" stopIfTrue="1" operator="equal">
      <formula>"N"</formula>
    </cfRule>
  </conditionalFormatting>
  <conditionalFormatting sqref="C522:L522">
    <cfRule type="cellIs" dxfId="5" priority="16" stopIfTrue="1" operator="equal">
      <formula>"N"</formula>
    </cfRule>
    <cfRule type="cellIs" dxfId="4" priority="15" operator="equal">
      <formula>"Y"</formula>
    </cfRule>
  </conditionalFormatting>
  <conditionalFormatting sqref="C575:L575">
    <cfRule type="cellIs" dxfId="3" priority="6" stopIfTrue="1" operator="equal">
      <formula>"N"</formula>
    </cfRule>
    <cfRule type="cellIs" dxfId="2" priority="5" operator="equal">
      <formula>"Y"</formula>
    </cfRule>
  </conditionalFormatting>
  <conditionalFormatting sqref="E116:J120 E110:J114 E122:J126">
    <cfRule type="colorScale" priority="4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129:AC137"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1:CA1">
    <cfRule type="cellIs" dxfId="1" priority="2" stopIfTrue="1" operator="equal">
      <formula>"N"</formula>
    </cfRule>
    <cfRule type="cellIs" dxfId="0" priority="1" operator="equal">
      <formula>"Y"</formula>
    </cfRule>
  </conditionalFormatting>
  <conditionalFormatting sqref="K110:O114">
    <cfRule type="colorScale" priority="4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16:O120">
    <cfRule type="colorScale" priority="3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22:O126"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10:U114"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16:U120"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22:U126">
    <cfRule type="colorScale" priority="3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313:S317">
    <cfRule type="dataBar" priority="7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{D0B92032-F06A-5849-B2AA-C11893D2EC93}</x14:id>
        </ext>
      </extLst>
    </cfRule>
  </conditionalFormatting>
  <conditionalFormatting sqref="T313:T317">
    <cfRule type="dataBar" priority="7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{74DE19E7-B112-4349-9868-5E862D884128}</x14:id>
        </ext>
      </extLst>
    </cfRule>
  </conditionalFormatting>
  <conditionalFormatting sqref="U313:U317">
    <cfRule type="dataBar" priority="7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{08336713-57A1-6E43-8B33-C083F60D2AB9}</x14:id>
        </ext>
      </extLst>
    </cfRule>
  </conditionalFormatting>
  <conditionalFormatting sqref="U160:AC184"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V313:V317">
    <cfRule type="dataBar" priority="7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{98955683-FC8F-9A4A-8605-8F05CC37C887}</x14:id>
        </ext>
      </extLst>
    </cfRule>
  </conditionalFormatting>
  <conditionalFormatting sqref="W313:W317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{771B860C-C841-F240-91AC-F453C20277B7}</x14:id>
        </ext>
      </extLst>
    </cfRule>
  </conditionalFormatting>
  <conditionalFormatting sqref="Y484:Y498">
    <cfRule type="dataBar" priority="8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{0DC11905-B082-1445-9B90-0F53BAEBD19E}</x14:id>
        </ext>
      </extLst>
    </cfRule>
  </conditionalFormatting>
  <conditionalFormatting sqref="Y313:AC315 Y317:AC317">
    <cfRule type="dataBar" priority="7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{20B7E21F-CAC7-AA4C-94D0-D297D1F2AFF0}</x14:id>
        </ext>
      </extLst>
    </cfRule>
  </conditionalFormatting>
  <conditionalFormatting sqref="Y316:AC316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{20C6C182-B7E1-0B46-B30E-5DE56A284E0B}</x14:id>
        </ext>
      </extLst>
    </cfRule>
  </conditionalFormatting>
  <conditionalFormatting sqref="Z388:Z396">
    <cfRule type="colorScale" priority="20">
      <colorScale>
        <cfvo type="num" val="0"/>
        <cfvo type="num" val="1"/>
        <color theme="1"/>
        <color theme="0"/>
      </colorScale>
    </cfRule>
  </conditionalFormatting>
  <conditionalFormatting sqref="AA388:AH395">
    <cfRule type="colorScale" priority="22">
      <colorScale>
        <cfvo type="num" val="0"/>
        <cfvo type="num" val="1"/>
        <color theme="1"/>
        <color theme="0"/>
      </colorScale>
    </cfRule>
  </conditionalFormatting>
  <conditionalFormatting sqref="AA396:AH396">
    <cfRule type="colorScale" priority="21">
      <colorScale>
        <cfvo type="num" val="0"/>
        <cfvo type="num" val="1"/>
        <color theme="1"/>
        <color theme="0"/>
      </colorScale>
    </cfRule>
  </conditionalFormatting>
  <conditionalFormatting sqref="AE145:AG147">
    <cfRule type="colorScale" priority="31">
      <colorScale>
        <cfvo type="min"/>
        <cfvo type="max"/>
        <color rgb="FF63BE7B"/>
        <color rgb="FFFFEF9C"/>
      </colorScale>
    </cfRule>
  </conditionalFormatting>
  <conditionalFormatting sqref="AE97:AI101">
    <cfRule type="colorScale" priority="41">
      <colorScale>
        <cfvo type="min"/>
        <cfvo type="max"/>
        <color theme="1" tint="0.34998626667073579"/>
        <color rgb="FFFCFCFF"/>
      </colorScale>
    </cfRule>
  </conditionalFormatting>
  <conditionalFormatting sqref="AE187:AI191">
    <cfRule type="colorScale" priority="34">
      <colorScale>
        <cfvo type="min"/>
        <cfvo type="max"/>
        <color theme="1" tint="0.34998626667073579"/>
        <color rgb="FFFCFCFF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0B92032-F06A-5849-B2AA-C11893D2EC9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S313:S317</xm:sqref>
        </x14:conditionalFormatting>
        <x14:conditionalFormatting xmlns:xm="http://schemas.microsoft.com/office/excel/2006/main">
          <x14:cfRule type="dataBar" id="{74DE19E7-B112-4349-9868-5E862D88412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T313:T317</xm:sqref>
        </x14:conditionalFormatting>
        <x14:conditionalFormatting xmlns:xm="http://schemas.microsoft.com/office/excel/2006/main">
          <x14:cfRule type="dataBar" id="{08336713-57A1-6E43-8B33-C083F60D2AB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U313:U317</xm:sqref>
        </x14:conditionalFormatting>
        <x14:conditionalFormatting xmlns:xm="http://schemas.microsoft.com/office/excel/2006/main">
          <x14:cfRule type="dataBar" id="{98955683-FC8F-9A4A-8605-8F05CC37C88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V313:V317</xm:sqref>
        </x14:conditionalFormatting>
        <x14:conditionalFormatting xmlns:xm="http://schemas.microsoft.com/office/excel/2006/main">
          <x14:cfRule type="dataBar" id="{771B860C-C841-F240-91AC-F453C20277B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W313:W317</xm:sqref>
        </x14:conditionalFormatting>
        <x14:conditionalFormatting xmlns:xm="http://schemas.microsoft.com/office/excel/2006/main">
          <x14:cfRule type="dataBar" id="{0DC11905-B082-1445-9B90-0F53BAEBD19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Y484:Y498</xm:sqref>
        </x14:conditionalFormatting>
        <x14:conditionalFormatting xmlns:xm="http://schemas.microsoft.com/office/excel/2006/main">
          <x14:cfRule type="dataBar" id="{20B7E21F-CAC7-AA4C-94D0-D297D1F2AF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Y313:AC315 Y317:AC317</xm:sqref>
        </x14:conditionalFormatting>
        <x14:conditionalFormatting xmlns:xm="http://schemas.microsoft.com/office/excel/2006/main">
          <x14:cfRule type="dataBar" id="{20C6C182-B7E1-0B46-B30E-5DE56A284E0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Y316:AC316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339653-0c01-4318-ae97-7b543795deb4" xsi:nil="true"/>
    <Instructor xmlns="808fd839-170a-44a4-85e4-5aff044f8a2d" xsi:nil="true"/>
    <lcf76f155ced4ddcb4097134ff3c332f xmlns="808fd839-170a-44a4-85e4-5aff044f8a2d">
      <Terms xmlns="http://schemas.microsoft.com/office/infopath/2007/PartnerControls"/>
    </lcf76f155ced4ddcb4097134ff3c332f>
    <Program_x0020_Affiliation xmlns="808fd839-170a-44a4-85e4-5aff044f8a2d">MS-EE</Program_x0020_Affiliation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1C97D5F27A942A6ECCDFB95DF13FE" ma:contentTypeVersion="20" ma:contentTypeDescription="Create a new document." ma:contentTypeScope="" ma:versionID="8bc5d6f7319d7cacd340f9ed9c566882">
  <xsd:schema xmlns:xsd="http://www.w3.org/2001/XMLSchema" xmlns:xs="http://www.w3.org/2001/XMLSchema" xmlns:p="http://schemas.microsoft.com/office/2006/metadata/properties" xmlns:ns2="808fd839-170a-44a4-85e4-5aff044f8a2d" xmlns:ns3="9f339653-0c01-4318-ae97-7b543795deb4" targetNamespace="http://schemas.microsoft.com/office/2006/metadata/properties" ma:root="true" ma:fieldsID="8857fcbbd3995a6cff8f196c65f19a14" ns2:_="" ns3:_="">
    <xsd:import namespace="808fd839-170a-44a4-85e4-5aff044f8a2d"/>
    <xsd:import namespace="9f339653-0c01-4318-ae97-7b543795d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Instructor" minOccurs="0"/>
                <xsd:element ref="ns2:Program_x0020_Affiliation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fd839-170a-44a4-85e4-5aff044f8a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Instructor" ma:index="10" nillable="true" ma:displayName="Instructor" ma:format="Dropdown" ma:internalName="Instructor">
      <xsd:simpleType>
        <xsd:restriction base="dms:Text">
          <xsd:maxLength value="255"/>
        </xsd:restriction>
      </xsd:simpleType>
    </xsd:element>
    <xsd:element name="Program_x0020_Affiliation" ma:index="11" nillable="true" ma:displayName="Program Affiliation" ma:default="MS-EE" ma:format="Dropdown" ma:internalName="Program_x0020_Affiliation">
      <xsd:simpleType>
        <xsd:restriction base="dms:Choice">
          <xsd:enumeration value="MS-EE"/>
          <xsd:enumeration value="MS-DS"/>
          <xsd:enumeration value="ME-EM"/>
          <xsd:enumeration value="Non-Credit"/>
          <xsd:enumeration value="MS-CS"/>
        </xsd:restriction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2802cc5-2881-4dd7-9d75-38905e9cf7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339653-0c01-4318-ae97-7b543795d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af0b387-c937-4d03-a801-ab4615f1d031}" ma:internalName="TaxCatchAll" ma:showField="CatchAllData" ma:web="9f339653-0c01-4318-ae97-7b543795d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9ADC23-5400-4223-8CDF-713F2CA1A570}">
  <ds:schemaRefs>
    <ds:schemaRef ds:uri="http://schemas.microsoft.com/office/2006/metadata/properties"/>
    <ds:schemaRef ds:uri="http://schemas.microsoft.com/office/infopath/2007/PartnerControls"/>
    <ds:schemaRef ds:uri="9f339653-0c01-4318-ae97-7b543795deb4"/>
    <ds:schemaRef ds:uri="808fd839-170a-44a4-85e4-5aff044f8a2d"/>
  </ds:schemaRefs>
</ds:datastoreItem>
</file>

<file path=customXml/itemProps2.xml><?xml version="1.0" encoding="utf-8"?>
<ds:datastoreItem xmlns:ds="http://schemas.openxmlformats.org/officeDocument/2006/customXml" ds:itemID="{983B57EA-3F04-4A64-B014-722B904918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11102F-30B8-48C0-BA21-4713D66F67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8fd839-170a-44a4-85e4-5aff044f8a2d"/>
    <ds:schemaRef ds:uri="9f339653-0c01-4318-ae97-7b543795d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Yeh</dc:creator>
  <cp:lastModifiedBy>Chandler Farnsworth</cp:lastModifiedBy>
  <dcterms:created xsi:type="dcterms:W3CDTF">2025-02-06T19:50:07Z</dcterms:created>
  <dcterms:modified xsi:type="dcterms:W3CDTF">2025-05-08T20:57:24Z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0x01010055D1C97D5F27A942A6ECCDFB95DF13FE</vt:lpwstr>
  </property>
</Properties>
</file>