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ajgupta\Desktop\Course\Data Analytics Using Excel\GITHUB\Great Learning\"/>
    </mc:Choice>
  </mc:AlternateContent>
  <workbookProtection workbookAlgorithmName="SHA-512" workbookHashValue="ebVEBCWBaXSUeLwd2HUE+bmmvNiPEbdBFoiWjkgGqfC998rsUXutGT40sCQXTjGrRkrBJ7x83s0hgQx6s3OyIQ==" workbookSaltValue="R6aLSeQAHc/z/tjppkROPQ==" workbookSpinCount="100000" lockStructure="1"/>
  <bookViews>
    <workbookView xWindow="0" yWindow="0" windowWidth="20490" windowHeight="7905" tabRatio="652" activeTab="2"/>
  </bookViews>
  <sheets>
    <sheet name="Cells Referencing" sheetId="1" r:id="rId1"/>
    <sheet name="Percentage " sheetId="2" r:id="rId2"/>
    <sheet name="Date" sheetId="3" r:id="rId3"/>
    <sheet name="Concatenate" sheetId="4" r:id="rId4"/>
    <sheet name="Left,Mid,Right" sheetId="5" r:id="rId5"/>
    <sheet name="Trim" sheetId="6" r:id="rId6"/>
    <sheet name="Search,Find" sheetId="7" r:id="rId7"/>
    <sheet name="Round,Floor" sheetId="8" r:id="rId8"/>
    <sheet name="AND,OR" sheetId="9" r:id="rId9"/>
    <sheet name="Conditional Formatting" sheetId="10" r:id="rId10"/>
    <sheet name="Match,Index" sheetId="11" r:id="rId11"/>
    <sheet name="Offset" sheetId="12" r:id="rId12"/>
    <sheet name="Dropdown" sheetId="13" r:id="rId13"/>
    <sheet name="Pvot Table" sheetId="14" r:id="rId14"/>
    <sheet name="Different charts" sheetId="15" r:id="rId15"/>
    <sheet name="Data Validation" sheetId="16" r:id="rId16"/>
    <sheet name="Tree and Map charts" sheetId="17" r:id="rId17"/>
    <sheet name="Subtotal" sheetId="18" r:id="rId18"/>
    <sheet name="Loan Calculater 123" sheetId="19" r:id="rId19"/>
  </sheets>
  <definedNames>
    <definedName name="Age">'Percentage '!$G$16:$G$19</definedName>
    <definedName name="EMI">'Loan Calculater 123'!$C$22</definedName>
    <definedName name="Loan">'Loan Calculater 123'!$C$18</definedName>
    <definedName name="Rate">'Loan Calculater 123'!$C$19</definedName>
    <definedName name="Year">'Loan Calculater 123'!$C$20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3" l="1"/>
  <c r="M24" i="3"/>
  <c r="M25" i="3"/>
  <c r="M26" i="3"/>
  <c r="M27" i="3"/>
  <c r="M28" i="3"/>
  <c r="M29" i="3"/>
  <c r="M30" i="3"/>
  <c r="M31" i="3"/>
  <c r="M32" i="3"/>
  <c r="M33" i="3"/>
  <c r="M22" i="3"/>
  <c r="L23" i="3"/>
  <c r="L24" i="3"/>
  <c r="L25" i="3"/>
  <c r="L26" i="3"/>
  <c r="L27" i="3"/>
  <c r="L28" i="3"/>
  <c r="L29" i="3"/>
  <c r="L30" i="3"/>
  <c r="L31" i="3"/>
  <c r="L32" i="3"/>
  <c r="L33" i="3"/>
  <c r="L22" i="3"/>
  <c r="D23" i="3"/>
  <c r="D24" i="3"/>
  <c r="D25" i="3"/>
  <c r="D26" i="3"/>
  <c r="D27" i="3"/>
  <c r="D28" i="3"/>
  <c r="D29" i="3"/>
  <c r="D30" i="3"/>
  <c r="D31" i="3"/>
  <c r="D32" i="3"/>
  <c r="D33" i="3"/>
  <c r="D22" i="3"/>
  <c r="C23" i="3"/>
  <c r="C24" i="3"/>
  <c r="C25" i="3"/>
  <c r="C26" i="3"/>
  <c r="C27" i="3"/>
  <c r="C28" i="3"/>
  <c r="C29" i="3"/>
  <c r="C30" i="3"/>
  <c r="C31" i="3"/>
  <c r="C32" i="3"/>
  <c r="C33" i="3"/>
  <c r="C22" i="3"/>
  <c r="M5" i="3"/>
  <c r="H6" i="3"/>
  <c r="E4" i="3"/>
  <c r="F22" i="19" l="1"/>
  <c r="F21" i="19"/>
  <c r="F20" i="19"/>
  <c r="B27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C22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A26" i="19"/>
  <c r="C26" i="19" s="1"/>
  <c r="C23" i="19"/>
  <c r="B26" i="19" l="1"/>
  <c r="E92" i="19"/>
  <c r="E88" i="19"/>
  <c r="E84" i="19"/>
  <c r="E80" i="19"/>
  <c r="E76" i="19"/>
  <c r="E72" i="19"/>
  <c r="E68" i="19"/>
  <c r="E64" i="19"/>
  <c r="E60" i="19"/>
  <c r="E56" i="19"/>
  <c r="E52" i="19"/>
  <c r="E48" i="19"/>
  <c r="E44" i="19"/>
  <c r="E93" i="19"/>
  <c r="E89" i="19"/>
  <c r="E85" i="19"/>
  <c r="E81" i="19"/>
  <c r="E77" i="19"/>
  <c r="E73" i="19"/>
  <c r="E69" i="19"/>
  <c r="E65" i="19"/>
  <c r="E61" i="19"/>
  <c r="E57" i="19"/>
  <c r="E53" i="19"/>
  <c r="E49" i="19"/>
  <c r="E45" i="19"/>
  <c r="E95" i="19"/>
  <c r="E91" i="19"/>
  <c r="E87" i="19"/>
  <c r="E83" i="19"/>
  <c r="E79" i="19"/>
  <c r="E75" i="19"/>
  <c r="E71" i="19"/>
  <c r="E67" i="19"/>
  <c r="E63" i="19"/>
  <c r="E59" i="19"/>
  <c r="E55" i="19"/>
  <c r="E51" i="19"/>
  <c r="E47" i="19"/>
  <c r="E43" i="19"/>
  <c r="E94" i="19"/>
  <c r="E90" i="19"/>
  <c r="E86" i="19"/>
  <c r="E82" i="19"/>
  <c r="E78" i="19"/>
  <c r="E74" i="19"/>
  <c r="E70" i="19"/>
  <c r="E66" i="19"/>
  <c r="E62" i="19"/>
  <c r="E58" i="19"/>
  <c r="E54" i="19"/>
  <c r="E50" i="19"/>
  <c r="E46" i="19"/>
  <c r="E42" i="19"/>
  <c r="D26" i="19"/>
  <c r="E26" i="19" s="1"/>
  <c r="F26" i="19"/>
  <c r="A27" i="19"/>
  <c r="F25" i="18"/>
  <c r="F17" i="18"/>
  <c r="H7" i="18"/>
  <c r="A28" i="19" l="1"/>
  <c r="B28" i="19" s="1"/>
  <c r="C27" i="19"/>
  <c r="D27" i="19"/>
  <c r="J14" i="16"/>
  <c r="J4" i="16"/>
  <c r="B29" i="19" l="1"/>
  <c r="E27" i="19"/>
  <c r="A29" i="19"/>
  <c r="D28" i="19"/>
  <c r="C28" i="19"/>
  <c r="F27" i="19"/>
  <c r="C13" i="12"/>
  <c r="B13" i="12"/>
  <c r="B23" i="11"/>
  <c r="C23" i="11"/>
  <c r="B12" i="11"/>
  <c r="E28" i="19" l="1"/>
  <c r="A30" i="19"/>
  <c r="B30" i="19" s="1"/>
  <c r="D29" i="19"/>
  <c r="C29" i="19"/>
  <c r="F28" i="19"/>
  <c r="C18" i="11"/>
  <c r="B18" i="11"/>
  <c r="D12" i="11"/>
  <c r="C12" i="11"/>
  <c r="E29" i="19" l="1"/>
  <c r="A31" i="19"/>
  <c r="B31" i="19" s="1"/>
  <c r="D30" i="19"/>
  <c r="C30" i="19"/>
  <c r="F29" i="19"/>
  <c r="F5" i="9"/>
  <c r="F6" i="9"/>
  <c r="F7" i="9"/>
  <c r="F8" i="9"/>
  <c r="F9" i="9"/>
  <c r="F10" i="9"/>
  <c r="E5" i="9"/>
  <c r="E6" i="9"/>
  <c r="E7" i="9"/>
  <c r="E8" i="9"/>
  <c r="E9" i="9"/>
  <c r="E10" i="9"/>
  <c r="C24" i="8"/>
  <c r="E24" i="8"/>
  <c r="D24" i="8"/>
  <c r="F23" i="8"/>
  <c r="E23" i="8"/>
  <c r="D23" i="8"/>
  <c r="F12" i="8"/>
  <c r="E12" i="8"/>
  <c r="D12" i="8"/>
  <c r="F11" i="8"/>
  <c r="E11" i="8"/>
  <c r="D11" i="8"/>
  <c r="B43" i="7"/>
  <c r="C38" i="7"/>
  <c r="D34" i="7"/>
  <c r="C34" i="7"/>
  <c r="C29" i="7"/>
  <c r="C27" i="7"/>
  <c r="D22" i="7"/>
  <c r="C22" i="7"/>
  <c r="D27" i="7"/>
  <c r="B32" i="19" l="1"/>
  <c r="F30" i="19"/>
  <c r="E30" i="19"/>
  <c r="A32" i="19"/>
  <c r="C31" i="19"/>
  <c r="D31" i="19"/>
  <c r="F17" i="7"/>
  <c r="G17" i="7"/>
  <c r="E17" i="7"/>
  <c r="D17" i="7"/>
  <c r="C17" i="7"/>
  <c r="I12" i="6"/>
  <c r="H12" i="6"/>
  <c r="G12" i="6"/>
  <c r="C13" i="6"/>
  <c r="C12" i="6"/>
  <c r="C11" i="6"/>
  <c r="D22" i="5"/>
  <c r="C22" i="5"/>
  <c r="B22" i="5"/>
  <c r="E14" i="5"/>
  <c r="D13" i="5"/>
  <c r="D14" i="5"/>
  <c r="D15" i="5"/>
  <c r="D16" i="5"/>
  <c r="D17" i="5"/>
  <c r="D18" i="5"/>
  <c r="D19" i="5"/>
  <c r="E13" i="5"/>
  <c r="E15" i="5"/>
  <c r="E16" i="5"/>
  <c r="E17" i="5"/>
  <c r="E18" i="5"/>
  <c r="E19" i="5"/>
  <c r="C13" i="5"/>
  <c r="C14" i="5"/>
  <c r="C15" i="5"/>
  <c r="C16" i="5"/>
  <c r="C17" i="5"/>
  <c r="C18" i="5"/>
  <c r="C19" i="5"/>
  <c r="C21" i="4"/>
  <c r="E17" i="4"/>
  <c r="E12" i="4"/>
  <c r="D2" i="2"/>
  <c r="C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H17" i="2"/>
  <c r="I5" i="2"/>
  <c r="G5" i="2"/>
  <c r="B33" i="19" l="1"/>
  <c r="E31" i="19"/>
  <c r="A33" i="19"/>
  <c r="C32" i="19"/>
  <c r="D32" i="19"/>
  <c r="F31" i="19"/>
  <c r="C17" i="2"/>
  <c r="C15" i="2"/>
  <c r="C13" i="2"/>
  <c r="C11" i="2"/>
  <c r="C9" i="2"/>
  <c r="C7" i="2"/>
  <c r="C5" i="2"/>
  <c r="C3" i="2"/>
  <c r="C16" i="2"/>
  <c r="C14" i="2"/>
  <c r="C12" i="2"/>
  <c r="C10" i="2"/>
  <c r="C8" i="2"/>
  <c r="C6" i="2"/>
  <c r="C4" i="2"/>
  <c r="E12" i="3"/>
  <c r="E5" i="3"/>
  <c r="E6" i="3"/>
  <c r="E7" i="3"/>
  <c r="E8" i="3"/>
  <c r="E9" i="3"/>
  <c r="E10" i="3"/>
  <c r="E11" i="3"/>
  <c r="E32" i="19" l="1"/>
  <c r="A34" i="19"/>
  <c r="B34" i="19" s="1"/>
  <c r="D33" i="19"/>
  <c r="C33" i="19"/>
  <c r="F32" i="19"/>
  <c r="K11" i="2"/>
  <c r="J11" i="2"/>
  <c r="I11" i="2"/>
  <c r="B35" i="19" l="1"/>
  <c r="E33" i="19"/>
  <c r="A35" i="19"/>
  <c r="D34" i="19"/>
  <c r="C34" i="19"/>
  <c r="F33" i="19"/>
  <c r="F25" i="1"/>
  <c r="F26" i="1"/>
  <c r="E26" i="1"/>
  <c r="E25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K2" i="1"/>
  <c r="J2" i="1"/>
  <c r="L1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B36" i="19" l="1"/>
  <c r="E34" i="19"/>
  <c r="F34" i="19"/>
  <c r="A36" i="19"/>
  <c r="C35" i="19"/>
  <c r="D35" i="1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E35" i="19" l="1"/>
  <c r="A37" i="19"/>
  <c r="B37" i="19" s="1"/>
  <c r="D36" i="19"/>
  <c r="C36" i="19"/>
  <c r="F35" i="19"/>
  <c r="E36" i="19" l="1"/>
  <c r="A38" i="19"/>
  <c r="B38" i="19" s="1"/>
  <c r="D37" i="19"/>
  <c r="C37" i="19"/>
  <c r="F36" i="19"/>
  <c r="E37" i="19" l="1"/>
  <c r="F37" i="19"/>
  <c r="A39" i="19"/>
  <c r="B39" i="19" s="1"/>
  <c r="D38" i="19"/>
  <c r="C38" i="19"/>
  <c r="E38" i="19" l="1"/>
  <c r="A40" i="19"/>
  <c r="B40" i="19" s="1"/>
  <c r="C39" i="19"/>
  <c r="D39" i="19"/>
  <c r="F38" i="19"/>
  <c r="B41" i="19" l="1"/>
  <c r="F39" i="19"/>
  <c r="E39" i="19"/>
  <c r="A41" i="19"/>
  <c r="C40" i="19"/>
  <c r="D40" i="19"/>
  <c r="E40" i="19" l="1"/>
  <c r="D41" i="19"/>
  <c r="C41" i="19"/>
  <c r="F40" i="19"/>
  <c r="E41" i="19" l="1"/>
  <c r="F41" i="19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E20" i="1" l="1"/>
</calcChain>
</file>

<file path=xl/sharedStrings.xml><?xml version="1.0" encoding="utf-8"?>
<sst xmlns="http://schemas.openxmlformats.org/spreadsheetml/2006/main" count="314" uniqueCount="176">
  <si>
    <t>Date</t>
  </si>
  <si>
    <t>Region</t>
  </si>
  <si>
    <t>Product</t>
  </si>
  <si>
    <t>Units Sold</t>
  </si>
  <si>
    <t>Revenue (Rs.)</t>
  </si>
  <si>
    <t>West</t>
  </si>
  <si>
    <t>A</t>
  </si>
  <si>
    <t>East</t>
  </si>
  <si>
    <t>B</t>
  </si>
  <si>
    <t>South</t>
  </si>
  <si>
    <t>C</t>
  </si>
  <si>
    <t>North</t>
  </si>
  <si>
    <t>D</t>
  </si>
  <si>
    <t>Percentage(%)</t>
  </si>
  <si>
    <t>Revenue + Persentage</t>
  </si>
  <si>
    <t>Unit Sold</t>
  </si>
  <si>
    <t>Revenue(Rs)</t>
  </si>
  <si>
    <t>Add $ symbol to common point</t>
  </si>
  <si>
    <t xml:space="preserve">Product </t>
  </si>
  <si>
    <t>Price</t>
  </si>
  <si>
    <t>Day 1</t>
  </si>
  <si>
    <t>Day 2</t>
  </si>
  <si>
    <t>Discount</t>
  </si>
  <si>
    <t>Sum</t>
  </si>
  <si>
    <t>Method 2</t>
  </si>
  <si>
    <t>Method 3</t>
  </si>
  <si>
    <t>Percentage</t>
  </si>
  <si>
    <t>type 1</t>
  </si>
  <si>
    <t>type2</t>
  </si>
  <si>
    <t>type3</t>
  </si>
  <si>
    <t>Month</t>
  </si>
  <si>
    <t>Day</t>
  </si>
  <si>
    <t>Year</t>
  </si>
  <si>
    <t>Using Draw Border Grid as following:</t>
  </si>
  <si>
    <t>Method 4:</t>
  </si>
  <si>
    <t>Define name of the Range of Data from Formulas tab:</t>
  </si>
  <si>
    <t>First Name</t>
  </si>
  <si>
    <t>Full Name</t>
  </si>
  <si>
    <t>Mr</t>
  </si>
  <si>
    <t xml:space="preserve">Shon </t>
  </si>
  <si>
    <t>Roy</t>
  </si>
  <si>
    <t>Last Name</t>
  </si>
  <si>
    <t>Prefix</t>
  </si>
  <si>
    <t>Method 01 Using "concatenate funcion":</t>
  </si>
  <si>
    <t>Raj</t>
  </si>
  <si>
    <t>230 Taka</t>
  </si>
  <si>
    <t>Method 02 using "&amp;" :</t>
  </si>
  <si>
    <t>Method 03 using "&amp;B20" :</t>
  </si>
  <si>
    <t>Bangalore</t>
  </si>
  <si>
    <t>Chennei</t>
  </si>
  <si>
    <t>Kochi</t>
  </si>
  <si>
    <t>Kolkata</t>
  </si>
  <si>
    <t>Mumbai</t>
  </si>
  <si>
    <t>Dhaka</t>
  </si>
  <si>
    <t>Dinajpur</t>
  </si>
  <si>
    <t>City Name</t>
  </si>
  <si>
    <t>Left 3 letter</t>
  </si>
  <si>
    <t>Mid letter</t>
  </si>
  <si>
    <t>Right 3 letter</t>
  </si>
  <si>
    <t>Using String"Bangalore" :</t>
  </si>
  <si>
    <t>Hi! How     are you?</t>
  </si>
  <si>
    <t>Before trim:</t>
  </si>
  <si>
    <t>After Trim:</t>
  </si>
  <si>
    <t>What is  your     name?</t>
  </si>
  <si>
    <t xml:space="preserve">Lower Case </t>
  </si>
  <si>
    <t xml:space="preserve">Upper Case </t>
  </si>
  <si>
    <t>Propar Case</t>
  </si>
  <si>
    <t>What is  your name?</t>
  </si>
  <si>
    <t>String</t>
  </si>
  <si>
    <t>Search Function:</t>
  </si>
  <si>
    <t>Hi! I am bad boy,are you?</t>
  </si>
  <si>
    <t>Procedure 01(Location)</t>
  </si>
  <si>
    <t>Procedure 02 (Location)</t>
  </si>
  <si>
    <t>Procedure 03 (Location)</t>
  </si>
  <si>
    <t>Procedure 04 (Location)</t>
  </si>
  <si>
    <t xml:space="preserve"> Procedure 05 (Location)</t>
  </si>
  <si>
    <t>Find Function:</t>
  </si>
  <si>
    <t>Hi! I am bad boy.</t>
  </si>
  <si>
    <t>Hi! Hi! I am bad boy.</t>
  </si>
  <si>
    <t>Replace Funtion:</t>
  </si>
  <si>
    <t>Substitute Funciton: (CASE-SENSITIVE)</t>
  </si>
  <si>
    <t>The 'LEN()' Funtion used to calculate the length of string:</t>
  </si>
  <si>
    <t>The 'CHAR(65)' Displays the character represented by 65 in the computer's character set.</t>
  </si>
  <si>
    <t>Number</t>
  </si>
  <si>
    <t>Procedure 01</t>
  </si>
  <si>
    <t>Procedure 02</t>
  </si>
  <si>
    <t>Procedure 03</t>
  </si>
  <si>
    <t>NAME</t>
  </si>
  <si>
    <t>MATH</t>
  </si>
  <si>
    <t>PHY</t>
  </si>
  <si>
    <t>F</t>
  </si>
  <si>
    <t>V</t>
  </si>
  <si>
    <t>RESULT(AND)</t>
  </si>
  <si>
    <t>RESLT(OF)</t>
  </si>
  <si>
    <t>Match Funtion: -- It is return it match the index number</t>
  </si>
  <si>
    <t>Index Funcion: -- Put index(row number) then returns the exact valo  which valo in the number of row 4.</t>
  </si>
  <si>
    <t>Index and Match Function Operations:</t>
  </si>
  <si>
    <t>Offset:</t>
  </si>
  <si>
    <t>Select Contry Name:</t>
  </si>
  <si>
    <t>Contry Name</t>
  </si>
  <si>
    <t>Bangladesh</t>
  </si>
  <si>
    <t>India</t>
  </si>
  <si>
    <t>Nepal</t>
  </si>
  <si>
    <t>Vhutan</t>
  </si>
  <si>
    <t>Chine</t>
  </si>
  <si>
    <t>Sri anka</t>
  </si>
  <si>
    <t>Cities</t>
  </si>
  <si>
    <t>Dilhi</t>
  </si>
  <si>
    <t>Pune</t>
  </si>
  <si>
    <t>Chennai</t>
  </si>
  <si>
    <t>Hydrabad</t>
  </si>
  <si>
    <t>Population</t>
  </si>
  <si>
    <t>Name</t>
  </si>
  <si>
    <t>Math</t>
  </si>
  <si>
    <t>Science</t>
  </si>
  <si>
    <t>Akesh</t>
  </si>
  <si>
    <t>Rakib</t>
  </si>
  <si>
    <t>Ranjon</t>
  </si>
  <si>
    <t>Suriya</t>
  </si>
  <si>
    <t>Subject</t>
  </si>
  <si>
    <t>Gender</t>
  </si>
  <si>
    <t>Marks</t>
  </si>
  <si>
    <t>Date of Birth</t>
  </si>
  <si>
    <t>Mark</t>
  </si>
  <si>
    <t>Phy</t>
  </si>
  <si>
    <t>Chem</t>
  </si>
  <si>
    <t>Biology</t>
  </si>
  <si>
    <t>English</t>
  </si>
  <si>
    <t>Hindi</t>
  </si>
  <si>
    <t>Male</t>
  </si>
  <si>
    <t>Female</t>
  </si>
  <si>
    <t xml:space="preserve">Chandon Kumar Roy </t>
  </si>
  <si>
    <t>Rajgputa Roy</t>
  </si>
  <si>
    <t>Akhi Islam</t>
  </si>
  <si>
    <t>Risika Roy</t>
  </si>
  <si>
    <t>Badhon Roy</t>
  </si>
  <si>
    <t>Bithi Kumari Roy</t>
  </si>
  <si>
    <t xml:space="preserve">Name </t>
  </si>
  <si>
    <t>Rajgupta Roy</t>
  </si>
  <si>
    <t>VLOOKUP:</t>
  </si>
  <si>
    <t>HLOOKUP:</t>
  </si>
  <si>
    <t>Using 'transpose':</t>
  </si>
  <si>
    <t xml:space="preserve">India </t>
  </si>
  <si>
    <t>Sri Lanka</t>
  </si>
  <si>
    <t>bhutan</t>
  </si>
  <si>
    <t>Malaysia</t>
  </si>
  <si>
    <t xml:space="preserve">Nepal </t>
  </si>
  <si>
    <t xml:space="preserve">Country Name </t>
  </si>
  <si>
    <t>GDP</t>
  </si>
  <si>
    <t>E</t>
  </si>
  <si>
    <t>Product Name</t>
  </si>
  <si>
    <t>Date of Sale</t>
  </si>
  <si>
    <t>Sales Amount ($)</t>
  </si>
  <si>
    <t>% Sales</t>
  </si>
  <si>
    <t>Product A</t>
  </si>
  <si>
    <t>Product B</t>
  </si>
  <si>
    <t>Product C</t>
  </si>
  <si>
    <t xml:space="preserve">Subtotal = </t>
  </si>
  <si>
    <t xml:space="preserve">Subtotal </t>
  </si>
  <si>
    <t>Loan Amount</t>
  </si>
  <si>
    <t>Interest Rate(%)</t>
  </si>
  <si>
    <t xml:space="preserve">Date </t>
  </si>
  <si>
    <t>EMI</t>
  </si>
  <si>
    <t>EMI Date</t>
  </si>
  <si>
    <t>Principle</t>
  </si>
  <si>
    <t xml:space="preserve">Balance </t>
  </si>
  <si>
    <t>Interest</t>
  </si>
  <si>
    <t>#EMI</t>
  </si>
  <si>
    <t xml:space="preserve">Total Principle </t>
  </si>
  <si>
    <t>Total Interest</t>
  </si>
  <si>
    <t>Total Paid</t>
  </si>
  <si>
    <t>TODAY MONTH</t>
  </si>
  <si>
    <t>Month with 0</t>
  </si>
  <si>
    <t>Month without 0</t>
  </si>
  <si>
    <t>Abbreviated month name</t>
  </si>
  <si>
    <t>Full 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</si>
</sst>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0.5"/>
      <color rgb="FF000000"/>
      <name val="Segoe UI"/>
      <family val="2"/>
    </font>
    <font>
      <sz val="10.5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44" fontId="11" fillId="0" borderId="0" applyFont="0" applyFill="0" applyBorder="0" applyAlignment="0" applyProtection="0"/>
  </cellStyleXfs>
  <cellXfs count="128">
    <xf numFmtId="0" fontId="0" fillId="0" borderId="0" xfId="0"/>
    <xf numFmtId="0" fontId="2" fillId="2" borderId="1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2" fontId="0" fillId="0" borderId="3" xfId="0" applyNumberFormat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14" fontId="2" fillId="2" borderId="7" xfId="0" applyNumberFormat="1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2" fontId="0" fillId="0" borderId="9" xfId="0" applyNumberFormat="1" applyBorder="1" applyAlignment="1">
      <alignment vertical="center"/>
    </xf>
    <xf numFmtId="0" fontId="5" fillId="0" borderId="0" xfId="0" applyFont="1" applyAlignment="1">
      <alignment horizontal="center"/>
    </xf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0" borderId="0" xfId="0" applyFont="1"/>
    <xf numFmtId="164" fontId="7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6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7" xfId="0" applyBorder="1"/>
    <xf numFmtId="0" fontId="3" fillId="0" borderId="1" xfId="0" applyFont="1" applyBorder="1"/>
    <xf numFmtId="0" fontId="0" fillId="0" borderId="1" xfId="0" applyBorder="1"/>
    <xf numFmtId="9" fontId="0" fillId="0" borderId="1" xfId="0" applyNumberFormat="1" applyBorder="1"/>
    <xf numFmtId="0" fontId="0" fillId="5" borderId="1" xfId="0" applyFill="1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ont="1" applyFill="1" applyBorder="1"/>
    <xf numFmtId="0" fontId="2" fillId="2" borderId="9" xfId="0" applyFont="1" applyFill="1" applyBorder="1" applyAlignment="1">
      <alignment vertical="center" wrapText="1"/>
    </xf>
    <xf numFmtId="2" fontId="6" fillId="3" borderId="9" xfId="1" applyNumberFormat="1" applyFont="1" applyFill="1" applyBorder="1" applyAlignment="1">
      <alignment vertical="center"/>
    </xf>
    <xf numFmtId="2" fontId="0" fillId="0" borderId="9" xfId="0" applyNumberFormat="1" applyFont="1" applyBorder="1" applyAlignment="1">
      <alignment vertical="center"/>
    </xf>
    <xf numFmtId="2" fontId="0" fillId="4" borderId="9" xfId="0" applyNumberFormat="1" applyFont="1" applyFill="1" applyBorder="1" applyAlignment="1">
      <alignment vertical="center"/>
    </xf>
    <xf numFmtId="0" fontId="2" fillId="2" borderId="13" xfId="0" applyFont="1" applyFill="1" applyBorder="1" applyAlignment="1">
      <alignment vertical="center" wrapText="1"/>
    </xf>
    <xf numFmtId="0" fontId="0" fillId="7" borderId="9" xfId="0" applyFont="1" applyFill="1" applyBorder="1"/>
    <xf numFmtId="0" fontId="0" fillId="0" borderId="9" xfId="0" applyFont="1" applyBorder="1"/>
    <xf numFmtId="0" fontId="1" fillId="2" borderId="0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0" fillId="6" borderId="1" xfId="0" applyFont="1" applyFill="1" applyBorder="1"/>
    <xf numFmtId="0" fontId="8" fillId="0" borderId="0" xfId="0" applyFont="1"/>
    <xf numFmtId="0" fontId="4" fillId="0" borderId="1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7" borderId="1" xfId="0" applyFont="1" applyFill="1" applyBorder="1"/>
    <xf numFmtId="6" fontId="3" fillId="7" borderId="1" xfId="0" applyNumberFormat="1" applyFont="1" applyFill="1" applyBorder="1"/>
    <xf numFmtId="0" fontId="5" fillId="0" borderId="0" xfId="0" applyFont="1"/>
    <xf numFmtId="0" fontId="0" fillId="9" borderId="0" xfId="0" applyFill="1"/>
    <xf numFmtId="0" fontId="9" fillId="8" borderId="1" xfId="0" applyFont="1" applyFill="1" applyBorder="1"/>
    <xf numFmtId="0" fontId="0" fillId="9" borderId="1" xfId="0" applyFill="1" applyBorder="1"/>
    <xf numFmtId="0" fontId="0" fillId="10" borderId="1" xfId="0" applyFont="1" applyFill="1" applyBorder="1"/>
    <xf numFmtId="0" fontId="10" fillId="0" borderId="0" xfId="0" applyFont="1"/>
    <xf numFmtId="0" fontId="8" fillId="9" borderId="1" xfId="0" applyFont="1" applyFill="1" applyBorder="1"/>
    <xf numFmtId="0" fontId="8" fillId="11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Alignment="1">
      <alignment horizontal="left"/>
    </xf>
    <xf numFmtId="0" fontId="0" fillId="0" borderId="14" xfId="0" applyBorder="1"/>
    <xf numFmtId="0" fontId="0" fillId="13" borderId="1" xfId="0" applyFill="1" applyBorder="1"/>
    <xf numFmtId="0" fontId="3" fillId="13" borderId="1" xfId="0" applyFont="1" applyFill="1" applyBorder="1"/>
    <xf numFmtId="0" fontId="0" fillId="1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3" fillId="0" borderId="0" xfId="0" applyFont="1" applyBorder="1"/>
    <xf numFmtId="0" fontId="3" fillId="13" borderId="1" xfId="0" applyFont="1" applyFill="1" applyBorder="1" applyAlignment="1">
      <alignment horizontal="center"/>
    </xf>
    <xf numFmtId="44" fontId="0" fillId="0" borderId="14" xfId="2" applyFont="1" applyBorder="1"/>
    <xf numFmtId="44" fontId="0" fillId="0" borderId="5" xfId="2" applyFont="1" applyBorder="1"/>
    <xf numFmtId="0" fontId="1" fillId="14" borderId="16" xfId="0" applyFont="1" applyFill="1" applyBorder="1" applyAlignment="1">
      <alignment vertical="center" wrapText="1"/>
    </xf>
    <xf numFmtId="0" fontId="1" fillId="14" borderId="17" xfId="0" applyFont="1" applyFill="1" applyBorder="1" applyAlignment="1">
      <alignment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14" borderId="18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14" fontId="2" fillId="0" borderId="19" xfId="0" applyNumberFormat="1" applyFont="1" applyBorder="1" applyAlignment="1">
      <alignment horizontal="center" vertical="center" wrapText="1"/>
    </xf>
    <xf numFmtId="6" fontId="2" fillId="0" borderId="19" xfId="0" applyNumberFormat="1" applyFont="1" applyBorder="1" applyAlignment="1">
      <alignment horizontal="center" vertical="center" wrapText="1"/>
    </xf>
    <xf numFmtId="0" fontId="3" fillId="15" borderId="1" xfId="0" applyFont="1" applyFill="1" applyBorder="1"/>
    <xf numFmtId="2" fontId="3" fillId="15" borderId="1" xfId="0" applyNumberFormat="1" applyFont="1" applyFill="1" applyBorder="1"/>
    <xf numFmtId="9" fontId="0" fillId="0" borderId="0" xfId="0" applyNumberFormat="1"/>
    <xf numFmtId="0" fontId="3" fillId="13" borderId="0" xfId="0" applyFont="1" applyFill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6" borderId="1" xfId="0" applyFill="1" applyBorder="1" applyAlignment="1">
      <alignment horizontal="left" vertical="center"/>
    </xf>
    <xf numFmtId="44" fontId="0" fillId="16" borderId="1" xfId="0" applyNumberFormat="1" applyFill="1" applyBorder="1" applyAlignment="1">
      <alignment horizontal="right" vertical="center"/>
    </xf>
    <xf numFmtId="9" fontId="0" fillId="16" borderId="1" xfId="0" applyNumberFormat="1" applyFill="1" applyBorder="1" applyAlignment="1">
      <alignment horizontal="right" vertical="center"/>
    </xf>
    <xf numFmtId="0" fontId="0" fillId="16" borderId="1" xfId="0" applyFill="1" applyBorder="1" applyAlignment="1">
      <alignment horizontal="right" vertical="center"/>
    </xf>
    <xf numFmtId="14" fontId="0" fillId="16" borderId="1" xfId="0" applyNumberFormat="1" applyFill="1" applyBorder="1" applyAlignment="1">
      <alignment horizontal="right" vertical="center"/>
    </xf>
    <xf numFmtId="0" fontId="0" fillId="17" borderId="1" xfId="0" applyFont="1" applyFill="1" applyBorder="1" applyAlignment="1">
      <alignment horizontal="left" vertical="center"/>
    </xf>
    <xf numFmtId="8" fontId="12" fillId="17" borderId="1" xfId="0" applyNumberFormat="1" applyFont="1" applyFill="1" applyBorder="1" applyAlignment="1" applyProtection="1">
      <alignment horizontal="right" vertical="center"/>
      <protection hidden="1"/>
    </xf>
    <xf numFmtId="8" fontId="0" fillId="16" borderId="1" xfId="0" applyNumberFormat="1" applyFill="1" applyBorder="1" applyAlignment="1" applyProtection="1">
      <alignment horizontal="right" vertical="center"/>
      <protection hidden="1"/>
    </xf>
    <xf numFmtId="8" fontId="0" fillId="0" borderId="0" xfId="0" applyNumberFormat="1" applyAlignment="1" applyProtection="1">
      <alignment horizontal="center" vertical="center"/>
      <protection hidden="1"/>
    </xf>
    <xf numFmtId="14" fontId="13" fillId="0" borderId="0" xfId="0" applyNumberFormat="1" applyFont="1" applyAlignment="1" applyProtection="1">
      <alignment horizontal="center" vertical="center"/>
      <protection hidden="1"/>
    </xf>
    <xf numFmtId="8" fontId="13" fillId="0" borderId="0" xfId="0" applyNumberFormat="1" applyFont="1" applyAlignment="1" applyProtection="1">
      <alignment horizontal="center" vertical="center"/>
      <protection hidden="1"/>
    </xf>
    <xf numFmtId="14" fontId="0" fillId="0" borderId="0" xfId="0" applyNumberFormat="1" applyFont="1" applyAlignment="1" applyProtection="1">
      <alignment horizontal="center" vertical="center"/>
      <protection hidden="1"/>
    </xf>
    <xf numFmtId="8" fontId="0" fillId="0" borderId="0" xfId="0" applyNumberFormat="1" applyFont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14" fontId="0" fillId="0" borderId="0" xfId="0" applyNumberFormat="1" applyProtection="1">
      <protection hidden="1"/>
    </xf>
    <xf numFmtId="8" fontId="0" fillId="0" borderId="0" xfId="0" applyNumberFormat="1" applyProtection="1">
      <protection hidden="1"/>
    </xf>
    <xf numFmtId="0" fontId="13" fillId="0" borderId="0" xfId="0" applyFont="1" applyAlignment="1" applyProtection="1">
      <alignment horizontal="center" vertical="center"/>
      <protection hidden="1"/>
    </xf>
    <xf numFmtId="14" fontId="0" fillId="0" borderId="0" xfId="0" applyNumberFormat="1" applyAlignment="1">
      <alignment horizontal="left"/>
    </xf>
    <xf numFmtId="0" fontId="0" fillId="15" borderId="0" xfId="0" applyFill="1"/>
    <xf numFmtId="0" fontId="3" fillId="15" borderId="1" xfId="0" applyFont="1" applyFill="1" applyBorder="1" applyAlignment="1">
      <alignment horizontal="left"/>
    </xf>
    <xf numFmtId="0" fontId="14" fillId="15" borderId="1" xfId="0" applyFont="1" applyFill="1" applyBorder="1"/>
  </cellXfs>
  <cellStyles count="3">
    <cellStyle name="Bad" xfId="1" builtinId="27"/>
    <cellStyle name="Currency" xfId="2" builtinId="4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164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Segoe UI"/>
        <scheme val="none"/>
      </font>
      <numFmt numFmtId="19" formatCode="m/d/yyyy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Cities vs</a:t>
            </a:r>
            <a:r>
              <a:rPr lang="en-US" baseline="0"/>
              <a:t> </a:t>
            </a:r>
            <a:r>
              <a:rPr lang="en-US"/>
              <a:t>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'Different charts'!$B$3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'Different charts'!$A$4:$A$10</c:f>
              <c:strCache>
                <c:ptCount val="7"/>
                <c:pt idx="0">
                  <c:v>Bangalore</c:v>
                </c:pt>
                <c:pt idx="1">
                  <c:v>Kolkata</c:v>
                </c:pt>
                <c:pt idx="2">
                  <c:v>Dilhi</c:v>
                </c:pt>
                <c:pt idx="3">
                  <c:v>Pune</c:v>
                </c:pt>
                <c:pt idx="4">
                  <c:v>Chennai</c:v>
                </c:pt>
                <c:pt idx="5">
                  <c:v>Hydrabad</c:v>
                </c:pt>
                <c:pt idx="6">
                  <c:v>Mumbai</c:v>
                </c:pt>
              </c:strCache>
            </c:strRef>
          </c:cat>
          <c:val>
            <c:numRef>
              <c:f>'Different charts'!$B$4:$B$10</c:f>
              <c:numCache>
                <c:formatCode>General</c:formatCode>
                <c:ptCount val="7"/>
                <c:pt idx="0">
                  <c:v>30000000</c:v>
                </c:pt>
                <c:pt idx="1">
                  <c:v>35000000</c:v>
                </c:pt>
                <c:pt idx="2">
                  <c:v>40000000</c:v>
                </c:pt>
                <c:pt idx="3">
                  <c:v>25000000</c:v>
                </c:pt>
                <c:pt idx="4">
                  <c:v>25000000</c:v>
                </c:pt>
                <c:pt idx="5">
                  <c:v>2000000</c:v>
                </c:pt>
                <c:pt idx="6">
                  <c:v>37500000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643608"/>
        <c:axId val="217644000"/>
      </c:barChart>
      <c:catAx>
        <c:axId val="217643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Cities</a:t>
                </a:r>
              </a:p>
            </c:rich>
          </c:tx>
          <c:layout>
            <c:manualLayout>
              <c:xMode val="edge"/>
              <c:yMode val="edge"/>
              <c:x val="0.40501946631671037"/>
              <c:y val="0.89383758328581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44000"/>
        <c:crosses val="autoZero"/>
        <c:auto val="1"/>
        <c:lblAlgn val="ctr"/>
        <c:lblOffset val="100"/>
        <c:noMultiLvlLbl val="0"/>
      </c:catAx>
      <c:valAx>
        <c:axId val="2176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Populatioin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43608"/>
        <c:crosses val="autoZero"/>
        <c:crossBetween val="between"/>
        <c:min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Cities vs</a:t>
            </a:r>
            <a:r>
              <a:rPr lang="en-US" baseline="0"/>
              <a:t> </a:t>
            </a:r>
            <a:r>
              <a:rPr lang="en-US"/>
              <a:t>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'Different charts'!$B$3</c:f>
              <c:strCache>
                <c:ptCount val="1"/>
                <c:pt idx="0">
                  <c:v>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explosion val="28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'Different charts'!$A$4:$A$10</c:f>
              <c:strCache>
                <c:ptCount val="7"/>
                <c:pt idx="0">
                  <c:v>Bangalore</c:v>
                </c:pt>
                <c:pt idx="1">
                  <c:v>Kolkata</c:v>
                </c:pt>
                <c:pt idx="2">
                  <c:v>Dilhi</c:v>
                </c:pt>
                <c:pt idx="3">
                  <c:v>Pune</c:v>
                </c:pt>
                <c:pt idx="4">
                  <c:v>Chennai</c:v>
                </c:pt>
                <c:pt idx="5">
                  <c:v>Hydrabad</c:v>
                </c:pt>
                <c:pt idx="6">
                  <c:v>Mumbai</c:v>
                </c:pt>
              </c:strCache>
            </c:strRef>
          </c:cat>
          <c:val>
            <c:numRef>
              <c:f>'Different charts'!$B$4:$B$10</c:f>
              <c:numCache>
                <c:formatCode>General</c:formatCode>
                <c:ptCount val="7"/>
                <c:pt idx="0">
                  <c:v>30000000</c:v>
                </c:pt>
                <c:pt idx="1">
                  <c:v>35000000</c:v>
                </c:pt>
                <c:pt idx="2">
                  <c:v>40000000</c:v>
                </c:pt>
                <c:pt idx="3">
                  <c:v>25000000</c:v>
                </c:pt>
                <c:pt idx="4">
                  <c:v>25000000</c:v>
                </c:pt>
                <c:pt idx="5">
                  <c:v>2000000</c:v>
                </c:pt>
                <c:pt idx="6">
                  <c:v>37500000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11342105249359"/>
          <c:y val="0.26240981401203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charts'!$B$3</c:f>
              <c:strCache>
                <c:ptCount val="1"/>
                <c:pt idx="0">
                  <c:v>Population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glow rad="139700">
                <a:schemeClr val="accent1">
                  <a:lumMod val="60000"/>
                  <a:lumOff val="40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'Different charts'!$A$4:$A$10</c:f>
              <c:strCache>
                <c:ptCount val="7"/>
                <c:pt idx="0">
                  <c:v>Bangalore</c:v>
                </c:pt>
                <c:pt idx="1">
                  <c:v>Kolkata</c:v>
                </c:pt>
                <c:pt idx="2">
                  <c:v>Dilhi</c:v>
                </c:pt>
                <c:pt idx="3">
                  <c:v>Pune</c:v>
                </c:pt>
                <c:pt idx="4">
                  <c:v>Chennai</c:v>
                </c:pt>
                <c:pt idx="5">
                  <c:v>Hydrabad</c:v>
                </c:pt>
                <c:pt idx="6">
                  <c:v>Mumbai</c:v>
                </c:pt>
              </c:strCache>
            </c:strRef>
          </c:cat>
          <c:val>
            <c:numRef>
              <c:f>'Different charts'!$B$4:$B$10</c:f>
              <c:numCache>
                <c:formatCode>General</c:formatCode>
                <c:ptCount val="7"/>
                <c:pt idx="0">
                  <c:v>30000000</c:v>
                </c:pt>
                <c:pt idx="1">
                  <c:v>35000000</c:v>
                </c:pt>
                <c:pt idx="2">
                  <c:v>40000000</c:v>
                </c:pt>
                <c:pt idx="3">
                  <c:v>25000000</c:v>
                </c:pt>
                <c:pt idx="4">
                  <c:v>25000000</c:v>
                </c:pt>
                <c:pt idx="5">
                  <c:v>2000000</c:v>
                </c:pt>
                <c:pt idx="6">
                  <c:v>37500000</c:v>
                </c:pt>
              </c:numCache>
            </c:numRef>
          </c:val>
          <c:smooth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7641256"/>
        <c:axId val="217645568"/>
      </c:lineChart>
      <c:catAx>
        <c:axId val="21764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45568"/>
        <c:crosses val="autoZero"/>
        <c:auto val="1"/>
        <c:lblAlgn val="ctr"/>
        <c:lblOffset val="100"/>
        <c:noMultiLvlLbl val="0"/>
      </c:catAx>
      <c:valAx>
        <c:axId val="2176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4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Rader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'Different charts'!$B$12</c:f>
              <c:strCache>
                <c:ptCount val="1"/>
                <c:pt idx="0">
                  <c:v>Math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'Different charts'!$A$13:$A$17</c:f>
              <c:strCache>
                <c:ptCount val="5"/>
                <c:pt idx="0">
                  <c:v>Akesh</c:v>
                </c:pt>
                <c:pt idx="1">
                  <c:v>Roy</c:v>
                </c:pt>
                <c:pt idx="2">
                  <c:v>Rakib</c:v>
                </c:pt>
                <c:pt idx="3">
                  <c:v>Ranjon</c:v>
                </c:pt>
                <c:pt idx="4">
                  <c:v>Suriya</c:v>
                </c:pt>
              </c:strCache>
            </c:strRef>
          </c:cat>
          <c:val>
            <c:numRef>
              <c:f>'Different charts'!$B$13:$B$17</c:f>
              <c:numCache>
                <c:formatCode>General</c:formatCode>
                <c:ptCount val="5"/>
                <c:pt idx="0">
                  <c:v>80</c:v>
                </c:pt>
                <c:pt idx="1">
                  <c:v>65</c:v>
                </c:pt>
                <c:pt idx="2">
                  <c:v>46</c:v>
                </c:pt>
                <c:pt idx="3">
                  <c:v>86</c:v>
                </c:pt>
                <c:pt idx="4">
                  <c:v>69</c:v>
                </c:pt>
              </c:numCache>
            </c:numRef>
          </c:val>
        </c:ser>
        <c:ser>
          <c:idx val="1"/>
          <c:order val="1"/>
          <c:tx>
            <c:strRef>
              <c:f>'Different charts'!$C$12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'Different charts'!$A$13:$A$17</c:f>
              <c:strCache>
                <c:ptCount val="5"/>
                <c:pt idx="0">
                  <c:v>Akesh</c:v>
                </c:pt>
                <c:pt idx="1">
                  <c:v>Roy</c:v>
                </c:pt>
                <c:pt idx="2">
                  <c:v>Rakib</c:v>
                </c:pt>
                <c:pt idx="3">
                  <c:v>Ranjon</c:v>
                </c:pt>
                <c:pt idx="4">
                  <c:v>Suriya</c:v>
                </c:pt>
              </c:strCache>
            </c:strRef>
          </c:cat>
          <c:val>
            <c:numRef>
              <c:f>'Different charts'!$C$13:$C$17</c:f>
              <c:numCache>
                <c:formatCode>General</c:formatCode>
                <c:ptCount val="5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78</c:v>
                </c:pt>
                <c:pt idx="4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46744"/>
        <c:axId val="217646352"/>
      </c:radarChart>
      <c:catAx>
        <c:axId val="2176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46352"/>
        <c:crosses val="autoZero"/>
        <c:auto val="1"/>
        <c:lblAlgn val="ctr"/>
        <c:lblOffset val="100"/>
        <c:noMultiLvlLbl val="0"/>
      </c:catAx>
      <c:valAx>
        <c:axId val="2176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Combination Chart(Combo Chart)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'Different charts'!$B$12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'Different charts'!$A$13:$A$17</c:f>
              <c:strCache>
                <c:ptCount val="5"/>
                <c:pt idx="0">
                  <c:v>Akesh</c:v>
                </c:pt>
                <c:pt idx="1">
                  <c:v>Roy</c:v>
                </c:pt>
                <c:pt idx="2">
                  <c:v>Rakib</c:v>
                </c:pt>
                <c:pt idx="3">
                  <c:v>Ranjon</c:v>
                </c:pt>
                <c:pt idx="4">
                  <c:v>Suriya</c:v>
                </c:pt>
              </c:strCache>
            </c:strRef>
          </c:cat>
          <c:val>
            <c:numRef>
              <c:f>'Different charts'!$B$13:$B$17</c:f>
              <c:numCache>
                <c:formatCode>General</c:formatCode>
                <c:ptCount val="5"/>
                <c:pt idx="0">
                  <c:v>80</c:v>
                </c:pt>
                <c:pt idx="1">
                  <c:v>65</c:v>
                </c:pt>
                <c:pt idx="2">
                  <c:v>46</c:v>
                </c:pt>
                <c:pt idx="3">
                  <c:v>86</c:v>
                </c:pt>
                <c:pt idx="4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94592200"/>
        <c:axId val="294593376"/>
      </c:barChart>
      <c:lineChart>
        <c:grouping val="standard"/>
        <c:varyColors val="0"/>
        <c:ser>
          <c:idx val="1"/>
          <c:order val="1"/>
          <c:tx>
            <c:strRef>
              <c:f>'Different charts'!$C$12</c:f>
              <c:strCache>
                <c:ptCount val="1"/>
                <c:pt idx="0">
                  <c:v>Science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'Different charts'!$A$13:$A$17</c:f>
              <c:strCache>
                <c:ptCount val="5"/>
                <c:pt idx="0">
                  <c:v>Akesh</c:v>
                </c:pt>
                <c:pt idx="1">
                  <c:v>Roy</c:v>
                </c:pt>
                <c:pt idx="2">
                  <c:v>Rakib</c:v>
                </c:pt>
                <c:pt idx="3">
                  <c:v>Ranjon</c:v>
                </c:pt>
                <c:pt idx="4">
                  <c:v>Suriya</c:v>
                </c:pt>
              </c:strCache>
            </c:strRef>
          </c:cat>
          <c:val>
            <c:numRef>
              <c:f>'Different charts'!$C$13:$C$17</c:f>
              <c:numCache>
                <c:formatCode>General</c:formatCode>
                <c:ptCount val="5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78</c:v>
                </c:pt>
                <c:pt idx="4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596120"/>
        <c:axId val="294594944"/>
      </c:lineChart>
      <c:catAx>
        <c:axId val="29459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93376"/>
        <c:crosses val="autoZero"/>
        <c:auto val="1"/>
        <c:lblAlgn val="ctr"/>
        <c:lblOffset val="100"/>
        <c:noMultiLvlLbl val="0"/>
      </c:catAx>
      <c:valAx>
        <c:axId val="2945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92200"/>
        <c:crosses val="autoZero"/>
        <c:crossBetween val="between"/>
      </c:valAx>
      <c:valAx>
        <c:axId val="2945949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96120"/>
        <c:crosses val="max"/>
        <c:crossBetween val="between"/>
      </c:valAx>
      <c:catAx>
        <c:axId val="294596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594944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'Different charts'!$B$12</c:f>
              <c:strCache>
                <c:ptCount val="1"/>
                <c:pt idx="0">
                  <c:v>Math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'Different charts'!$A$13:$A$17</c:f>
              <c:strCache>
                <c:ptCount val="5"/>
                <c:pt idx="0">
                  <c:v>Akesh</c:v>
                </c:pt>
                <c:pt idx="1">
                  <c:v>Roy</c:v>
                </c:pt>
                <c:pt idx="2">
                  <c:v>Rakib</c:v>
                </c:pt>
                <c:pt idx="3">
                  <c:v>Ranjon</c:v>
                </c:pt>
                <c:pt idx="4">
                  <c:v>Suriya</c:v>
                </c:pt>
              </c:strCache>
            </c:strRef>
          </c:xVal>
          <c:yVal>
            <c:numRef>
              <c:f>'Different charts'!$B$13:$B$17</c:f>
              <c:numCache>
                <c:formatCode>General</c:formatCode>
                <c:ptCount val="5"/>
                <c:pt idx="0">
                  <c:v>80</c:v>
                </c:pt>
                <c:pt idx="1">
                  <c:v>65</c:v>
                </c:pt>
                <c:pt idx="2">
                  <c:v>46</c:v>
                </c:pt>
                <c:pt idx="3">
                  <c:v>86</c:v>
                </c:pt>
                <c:pt idx="4">
                  <c:v>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'Different charts'!$C$12</c:f>
              <c:strCache>
                <c:ptCount val="1"/>
                <c:pt idx="0">
                  <c:v>Science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strRef>
              <c:f>'Different charts'!$A$13:$A$17</c:f>
              <c:strCache>
                <c:ptCount val="5"/>
                <c:pt idx="0">
                  <c:v>Akesh</c:v>
                </c:pt>
                <c:pt idx="1">
                  <c:v>Roy</c:v>
                </c:pt>
                <c:pt idx="2">
                  <c:v>Rakib</c:v>
                </c:pt>
                <c:pt idx="3">
                  <c:v>Ranjon</c:v>
                </c:pt>
                <c:pt idx="4">
                  <c:v>Suriya</c:v>
                </c:pt>
              </c:strCache>
            </c:strRef>
          </c:xVal>
          <c:yVal>
            <c:numRef>
              <c:f>'Different charts'!$C$13:$C$17</c:f>
              <c:numCache>
                <c:formatCode>General</c:formatCode>
                <c:ptCount val="5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78</c:v>
                </c:pt>
                <c:pt idx="4">
                  <c:v>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1416"/>
        <c:axId val="294591808"/>
      </c:scatterChart>
      <c:valAx>
        <c:axId val="29459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91808"/>
        <c:crosses val="autoZero"/>
        <c:crossBetween val="midCat"/>
      </c:valAx>
      <c:valAx>
        <c:axId val="2945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9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4</xdr:col>
      <xdr:colOff>66676</xdr:colOff>
      <xdr:row>20</xdr:row>
      <xdr:rowOff>0</xdr:rowOff>
    </xdr:to>
    <xdr:sp macro="" textlink="">
      <xdr:nvSpPr>
        <xdr:cNvPr id="3" name="TextBox 2"/>
        <xdr:cNvSpPr txBox="1"/>
      </xdr:nvSpPr>
      <xdr:spPr>
        <a:xfrm>
          <a:off x="0" y="3629025"/>
          <a:ext cx="3124201" cy="38100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ysClr val="windowText" lastClr="000000"/>
              </a:solidFill>
            </a:rPr>
            <a:t>Ctrl</a:t>
          </a:r>
          <a:r>
            <a:rPr lang="en-US" sz="1400" b="1" baseline="0">
              <a:solidFill>
                <a:sysClr val="windowText" lastClr="000000"/>
              </a:solidFill>
            </a:rPr>
            <a:t> + T = Return the table form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228600</xdr:colOff>
      <xdr:row>19</xdr:row>
      <xdr:rowOff>180975</xdr:rowOff>
    </xdr:to>
    <xdr:sp macro="" textlink="">
      <xdr:nvSpPr>
        <xdr:cNvPr id="6" name="TextBox 5"/>
        <xdr:cNvSpPr txBox="1"/>
      </xdr:nvSpPr>
      <xdr:spPr>
        <a:xfrm>
          <a:off x="6353175" y="3629025"/>
          <a:ext cx="1990725" cy="37147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Relative</a:t>
          </a:r>
          <a:r>
            <a:rPr lang="en-US" sz="1600" b="1" baseline="0"/>
            <a:t> Referencing</a:t>
          </a:r>
          <a:endParaRPr lang="en-US" sz="1600" b="1"/>
        </a:p>
      </xdr:txBody>
    </xdr:sp>
    <xdr:clientData/>
  </xdr:twoCellAnchor>
  <xdr:twoCellAnchor>
    <xdr:from>
      <xdr:col>9</xdr:col>
      <xdr:colOff>0</xdr:colOff>
      <xdr:row>18</xdr:row>
      <xdr:rowOff>1</xdr:rowOff>
    </xdr:from>
    <xdr:to>
      <xdr:col>12</xdr:col>
      <xdr:colOff>9525</xdr:colOff>
      <xdr:row>19</xdr:row>
      <xdr:rowOff>171451</xdr:rowOff>
    </xdr:to>
    <xdr:sp macro="" textlink="">
      <xdr:nvSpPr>
        <xdr:cNvPr id="8" name="TextBox 7"/>
        <xdr:cNvSpPr txBox="1"/>
      </xdr:nvSpPr>
      <xdr:spPr>
        <a:xfrm>
          <a:off x="8724900" y="3629026"/>
          <a:ext cx="2190750" cy="36195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Absulative</a:t>
          </a:r>
          <a:r>
            <a:rPr lang="en-US" sz="1400" b="1" baseline="0"/>
            <a:t> Referencing</a:t>
          </a:r>
          <a:endParaRPr lang="en-US" sz="1400" b="1"/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685800</xdr:colOff>
      <xdr:row>30</xdr:row>
      <xdr:rowOff>180975</xdr:rowOff>
    </xdr:to>
    <xdr:sp macro="" textlink="">
      <xdr:nvSpPr>
        <xdr:cNvPr id="10" name="TextBox 9"/>
        <xdr:cNvSpPr txBox="1"/>
      </xdr:nvSpPr>
      <xdr:spPr>
        <a:xfrm>
          <a:off x="3057525" y="5724525"/>
          <a:ext cx="1762125" cy="37147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ysClr val="windowText" lastClr="000000"/>
              </a:solidFill>
            </a:rPr>
            <a:t>Mixed</a:t>
          </a:r>
          <a:r>
            <a:rPr lang="en-US" sz="1400" b="1" baseline="0">
              <a:solidFill>
                <a:sysClr val="windowText" lastClr="000000"/>
              </a:solidFill>
            </a:rPr>
            <a:t> Referencing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104774</xdr:colOff>
      <xdr:row>23</xdr:row>
      <xdr:rowOff>123825</xdr:rowOff>
    </xdr:from>
    <xdr:to>
      <xdr:col>11</xdr:col>
      <xdr:colOff>609599</xdr:colOff>
      <xdr:row>34</xdr:row>
      <xdr:rowOff>95250</xdr:rowOff>
    </xdr:to>
    <xdr:sp macro="" textlink="">
      <xdr:nvSpPr>
        <xdr:cNvPr id="11" name="TextBox 10"/>
        <xdr:cNvSpPr txBox="1"/>
      </xdr:nvSpPr>
      <xdr:spPr>
        <a:xfrm>
          <a:off x="6457949" y="4705350"/>
          <a:ext cx="4448175" cy="206692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cell referencing?</a:t>
          </a:r>
        </a:p>
        <a:p>
          <a:pPr algn="l"/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cell reference refers to a cell or a range of cells on a worksheet and can 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used in a formula so that Microsoft Office Excel can find the values or  data that you want that formula to calculate.</a:t>
          </a:r>
          <a:endParaRPr lang="en-US" sz="12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2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key element of a formula is the cell reference, and there are three types: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1.Relative</a:t>
          </a:r>
        </a:p>
        <a:p>
          <a:pPr algn="l"/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2.Absolute</a:t>
          </a:r>
        </a:p>
        <a:p>
          <a:pPr algn="l"/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3.Mixed</a:t>
          </a:r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18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" name="TextBox 1"/>
        <xdr:cNvSpPr txBox="1"/>
      </xdr:nvSpPr>
      <xdr:spPr>
        <a:xfrm>
          <a:off x="1581150" y="3400424"/>
          <a:ext cx="4895850" cy="590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t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=SUBTOTAL(9,F7:F15)</a:t>
          </a:r>
        </a:p>
        <a:p>
          <a:pPr fontAlgn="t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sum of the subtotal of the cells F7:F15, using 9 as the first argument.</a:t>
          </a:r>
        </a:p>
        <a:p>
          <a:endParaRPr lang="en-US" sz="1100"/>
        </a:p>
      </xdr:txBody>
    </xdr:sp>
    <xdr:clientData/>
  </xdr:twoCellAnchor>
  <xdr:twoCellAnchor>
    <xdr:from>
      <xdr:col>2</xdr:col>
      <xdr:colOff>609599</xdr:colOff>
      <xdr:row>27</xdr:row>
      <xdr:rowOff>190499</xdr:rowOff>
    </xdr:from>
    <xdr:to>
      <xdr:col>6</xdr:col>
      <xdr:colOff>742949</xdr:colOff>
      <xdr:row>30</xdr:row>
      <xdr:rowOff>133350</xdr:rowOff>
    </xdr:to>
    <xdr:sp macro="" textlink="">
      <xdr:nvSpPr>
        <xdr:cNvPr id="3" name="TextBox 2"/>
        <xdr:cNvSpPr txBox="1"/>
      </xdr:nvSpPr>
      <xdr:spPr>
        <a:xfrm>
          <a:off x="1828799" y="5133974"/>
          <a:ext cx="4029075" cy="514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t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=SUBTOTAL(1,F7:F15)</a:t>
          </a:r>
        </a:p>
        <a:p>
          <a:pPr fontAlgn="t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average of the subtotal of the cells F7:F15, using 1 as the first argument.</a:t>
          </a:r>
        </a:p>
        <a:p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47625</xdr:rowOff>
    </xdr:from>
    <xdr:to>
      <xdr:col>10</xdr:col>
      <xdr:colOff>600075</xdr:colOff>
      <xdr:row>14</xdr:row>
      <xdr:rowOff>180975</xdr:rowOff>
    </xdr:to>
    <xdr:sp macro="" textlink="">
      <xdr:nvSpPr>
        <xdr:cNvPr id="2" name="TextBox 1"/>
        <xdr:cNvSpPr txBox="1"/>
      </xdr:nvSpPr>
      <xdr:spPr>
        <a:xfrm>
          <a:off x="600075" y="238125"/>
          <a:ext cx="7019925" cy="260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PMT function in Excel?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Excel PMT function is a financial function that calculates the payment for a loan based on a constant interest rate, the number of periods and the loan amount.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"PMT" stands for "payment", hence the function's name.</a:t>
          </a:r>
        </a:p>
        <a:p>
          <a:endParaRPr lang="en-US" sz="1100"/>
        </a:p>
        <a:p>
          <a:endParaRPr lang="en-US" sz="1100"/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PMT function syntax has the following arguments: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 Required. The interest rate for the loan.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Nper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Required. The total number of payments for the loan.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Pv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     Required. The present value, or the total amount that a series of future payments is worth now; also known as               	the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principal.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Fv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     Optional. The future value, or a cash balance you want to attain after the last payment is made. If fv is omitted, it 	is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assumed to be 0 (zero), that is, the future value of a loan is 0.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Type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Optional. The number 0 (zero) or 1 and indicates when payments are due.</a:t>
          </a:r>
        </a:p>
        <a:p>
          <a:endParaRPr lang="en-US" sz="1100"/>
        </a:p>
      </xdr:txBody>
    </xdr:sp>
    <xdr:clientData/>
  </xdr:twoCellAnchor>
  <xdr:twoCellAnchor>
    <xdr:from>
      <xdr:col>7</xdr:col>
      <xdr:colOff>600074</xdr:colOff>
      <xdr:row>24</xdr:row>
      <xdr:rowOff>0</xdr:rowOff>
    </xdr:from>
    <xdr:to>
      <xdr:col>12</xdr:col>
      <xdr:colOff>609599</xdr:colOff>
      <xdr:row>40</xdr:row>
      <xdr:rowOff>19050</xdr:rowOff>
    </xdr:to>
    <xdr:sp macro="" textlink="">
      <xdr:nvSpPr>
        <xdr:cNvPr id="3" name="TextBox 2"/>
        <xdr:cNvSpPr txBox="1"/>
      </xdr:nvSpPr>
      <xdr:spPr>
        <a:xfrm>
          <a:off x="6867524" y="4572000"/>
          <a:ext cx="3057525" cy="306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</a:p>
        <a:p>
          <a:r>
            <a:rPr lang="en-US" sz="1100"/>
            <a:t>1. &lt; &gt; </a:t>
          </a:r>
          <a:r>
            <a:rPr lang="en-US" sz="1100" baseline="0"/>
            <a:t> means is not  equal.</a:t>
          </a:r>
        </a:p>
        <a:p>
          <a:r>
            <a:rPr lang="en-US" sz="1100" baseline="0"/>
            <a:t>2. =IFERROR(PMT(C19/12,C20*12,-C18),"")</a:t>
          </a:r>
        </a:p>
        <a:p>
          <a:r>
            <a:rPr lang="en-US" sz="1100" baseline="0"/>
            <a:t>3. =IF(EMI&lt;&gt;"",1,""</a:t>
          </a:r>
        </a:p>
        <a:p>
          <a:r>
            <a:rPr lang="en-US" sz="1100" baseline="0"/>
            <a:t>4. =IF(A26&lt;Year*12,A26+1,""</a:t>
          </a:r>
        </a:p>
        <a:p>
          <a:r>
            <a:rPr lang="en-US" sz="1100" baseline="0"/>
            <a:t>5. =PPMT(Rate/12,A26,Year*12,-Loan) - Principle</a:t>
          </a:r>
        </a:p>
        <a:p>
          <a:r>
            <a:rPr lang="en-US" sz="1100" baseline="0"/>
            <a:t>6. =IPMT(Rate/12,A26,Year*12,-Loan  - Interest</a:t>
          </a:r>
        </a:p>
        <a:p>
          <a:r>
            <a:rPr lang="en-US" sz="1100" baseline="0"/>
            <a:t>7.  =C26+D26 - total amount with interest</a:t>
          </a:r>
        </a:p>
        <a:p>
          <a:r>
            <a:rPr lang="en-US" sz="1100" baseline="0"/>
            <a:t>8. =Loan-C26</a:t>
          </a:r>
        </a:p>
        <a:p>
          <a:r>
            <a:rPr lang="en-US" sz="1100" baseline="0"/>
            <a:t>9. =F26-C27</a:t>
          </a:r>
        </a:p>
        <a:p>
          <a:r>
            <a:rPr lang="en-US" sz="1100" baseline="0"/>
            <a:t>10.=IF(A27&lt;&gt;"",DATE(YEAR(B26),MONTH(B26)+1,DAY(B26)),"")</a:t>
          </a:r>
        </a:p>
        <a:p>
          <a:endParaRPr lang="en-US" sz="1100" baseline="0"/>
        </a:p>
        <a:p>
          <a:r>
            <a:rPr lang="en-US" sz="1100" baseline="0"/>
            <a:t>Here,</a:t>
          </a:r>
        </a:p>
        <a:p>
          <a:r>
            <a:rPr lang="en-US" sz="1100" baseline="0"/>
            <a:t>          The Principle column is represent per month installment.</a:t>
          </a:r>
        </a:p>
        <a:p>
          <a:endParaRPr lang="en-US" sz="1100" baseline="0"/>
        </a:p>
        <a:p>
          <a:r>
            <a:rPr lang="en-US" sz="1100" baseline="0"/>
            <a:t>-- Ctrl + ;  = current date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74543</xdr:rowOff>
    </xdr:from>
    <xdr:to>
      <xdr:col>10</xdr:col>
      <xdr:colOff>0</xdr:colOff>
      <xdr:row>4</xdr:row>
      <xdr:rowOff>8283</xdr:rowOff>
    </xdr:to>
    <xdr:sp macro="" textlink="">
      <xdr:nvSpPr>
        <xdr:cNvPr id="2" name="TextBox 1"/>
        <xdr:cNvSpPr txBox="1"/>
      </xdr:nvSpPr>
      <xdr:spPr>
        <a:xfrm>
          <a:off x="3735457" y="265043"/>
          <a:ext cx="2551043" cy="505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=MONTH(TODAY()) - returns the number of the current month.</a:t>
          </a:r>
        </a:p>
      </xdr:txBody>
    </xdr:sp>
    <xdr:clientData/>
  </xdr:twoCellAnchor>
  <xdr:twoCellAnchor>
    <xdr:from>
      <xdr:col>11</xdr:col>
      <xdr:colOff>8283</xdr:colOff>
      <xdr:row>1</xdr:row>
      <xdr:rowOff>91108</xdr:rowOff>
    </xdr:from>
    <xdr:to>
      <xdr:col>15</xdr:col>
      <xdr:colOff>1</xdr:colOff>
      <xdr:row>4</xdr:row>
      <xdr:rowOff>0</xdr:rowOff>
    </xdr:to>
    <xdr:sp macro="" textlink="">
      <xdr:nvSpPr>
        <xdr:cNvPr id="3" name="TextBox 2"/>
        <xdr:cNvSpPr txBox="1"/>
      </xdr:nvSpPr>
      <xdr:spPr>
        <a:xfrm>
          <a:off x="7065066" y="281608"/>
          <a:ext cx="2443370" cy="480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=MONTH(A1)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- returns the month of a date in cell A1.</a:t>
          </a:r>
          <a:endParaRPr lang="en-US" sz="1100"/>
        </a:p>
      </xdr:txBody>
    </xdr:sp>
    <xdr:clientData/>
  </xdr:twoCellAnchor>
  <xdr:twoCellAnchor>
    <xdr:from>
      <xdr:col>0</xdr:col>
      <xdr:colOff>612912</xdr:colOff>
      <xdr:row>13</xdr:row>
      <xdr:rowOff>173935</xdr:rowOff>
    </xdr:from>
    <xdr:to>
      <xdr:col>7</xdr:col>
      <xdr:colOff>952499</xdr:colOff>
      <xdr:row>19</xdr:row>
      <xdr:rowOff>0</xdr:rowOff>
    </xdr:to>
    <xdr:sp macro="" textlink="">
      <xdr:nvSpPr>
        <xdr:cNvPr id="4" name="TextBox 3"/>
        <xdr:cNvSpPr txBox="1"/>
      </xdr:nvSpPr>
      <xdr:spPr>
        <a:xfrm>
          <a:off x="612912" y="2650435"/>
          <a:ext cx="4770783" cy="96906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TEXT function in Excel - extract month as a text string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 alternative way to get a month number from an Excel date is using the TEXT function: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=TEXT(A2, "m") - returns a month number without a leading zero, as 1 - 12.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=TEXT(A2,"mm") - returns a month number with a leading zero, as 01 - 12.</a:t>
          </a:r>
        </a:p>
        <a:p>
          <a:endParaRPr lang="en-US" sz="1100"/>
        </a:p>
      </xdr:txBody>
    </xdr:sp>
    <xdr:clientData/>
  </xdr:twoCellAnchor>
  <xdr:twoCellAnchor>
    <xdr:from>
      <xdr:col>9</xdr:col>
      <xdr:colOff>7041</xdr:colOff>
      <xdr:row>14</xdr:row>
      <xdr:rowOff>0</xdr:rowOff>
    </xdr:from>
    <xdr:to>
      <xdr:col>16</xdr:col>
      <xdr:colOff>604631</xdr:colOff>
      <xdr:row>19</xdr:row>
      <xdr:rowOff>16565</xdr:rowOff>
    </xdr:to>
    <xdr:sp macro="" textlink="">
      <xdr:nvSpPr>
        <xdr:cNvPr id="5" name="TextBox 4"/>
        <xdr:cNvSpPr txBox="1"/>
      </xdr:nvSpPr>
      <xdr:spPr>
        <a:xfrm>
          <a:off x="6517171" y="2667000"/>
          <a:ext cx="4838286" cy="96906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to extract month name from date in Excel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case you want to get a month name rather than a number, you use the TEXT function again, but with a different date code: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=TEXT(A2, "mmm") - returns an abbreviated month name, as Jan - Dec.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=TEXT(A2,"mmmm") - returns a full month name, as January - December.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180975</xdr:rowOff>
    </xdr:from>
    <xdr:to>
      <xdr:col>10</xdr:col>
      <xdr:colOff>600076</xdr:colOff>
      <xdr:row>8</xdr:row>
      <xdr:rowOff>9525</xdr:rowOff>
    </xdr:to>
    <xdr:sp macro="" textlink="">
      <xdr:nvSpPr>
        <xdr:cNvPr id="2" name="TextBox 1"/>
        <xdr:cNvSpPr txBox="1"/>
      </xdr:nvSpPr>
      <xdr:spPr>
        <a:xfrm>
          <a:off x="628650" y="561975"/>
          <a:ext cx="7400926" cy="971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-The Concatenate funcion is used to join the strings.</a:t>
          </a:r>
        </a:p>
        <a:p>
          <a:r>
            <a:rPr lang="en-US" sz="1400"/>
            <a:t>-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 </a:t>
          </a:r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CONCATENATE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one of the 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text functions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to join two or more text strings into one string.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=CONCATENATE(B2, " ",C2)</a:t>
          </a:r>
          <a:endParaRPr lang="en-US" sz="1400"/>
        </a:p>
        <a:p>
          <a:r>
            <a:rPr lang="en-US" sz="1400"/>
            <a:t>-" " is </a:t>
          </a:r>
          <a:r>
            <a:rPr lang="en-US" sz="1400" baseline="0"/>
            <a:t> add to use the space in between.</a:t>
          </a:r>
          <a:endParaRPr 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0</xdr:colOff>
      <xdr:row>8</xdr:row>
      <xdr:rowOff>180975</xdr:rowOff>
    </xdr:to>
    <xdr:sp macro="" textlink="">
      <xdr:nvSpPr>
        <xdr:cNvPr id="2" name="TextBox 1"/>
        <xdr:cNvSpPr txBox="1"/>
      </xdr:nvSpPr>
      <xdr:spPr>
        <a:xfrm>
          <a:off x="619125" y="581025"/>
          <a:ext cx="4867275" cy="11239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Description,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 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Mid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and 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Right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functions return a portion of a string.</a:t>
          </a:r>
        </a:p>
        <a:p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-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returns the beginning characters of a string.</a:t>
          </a:r>
        </a:p>
        <a:p>
          <a:pPr algn="l"/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-Mid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returns the middle characters of a string.</a:t>
          </a:r>
        </a:p>
        <a:p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-Right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returns the ending characters of a string.</a:t>
          </a:r>
        </a:p>
        <a:p>
          <a:endParaRPr lang="en-US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0</xdr:colOff>
      <xdr:row>7</xdr:row>
      <xdr:rowOff>180976</xdr:rowOff>
    </xdr:to>
    <xdr:sp macro="" textlink="">
      <xdr:nvSpPr>
        <xdr:cNvPr id="2" name="TextBox 1"/>
        <xdr:cNvSpPr txBox="1"/>
      </xdr:nvSpPr>
      <xdr:spPr>
        <a:xfrm>
          <a:off x="609600" y="571500"/>
          <a:ext cx="8201025" cy="9429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Description,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Removes all spaces from text except for single spaces between words. Use TRIM on text that you have received from another application that may have irregular spacing.</a:t>
          </a:r>
        </a:p>
        <a:p>
          <a:r>
            <a:rPr lang="en-US" sz="1100"/>
            <a:t>=TRIM(TEXT)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0</xdr:rowOff>
    </xdr:from>
    <xdr:to>
      <xdr:col>9</xdr:col>
      <xdr:colOff>9524</xdr:colOff>
      <xdr:row>13</xdr:row>
      <xdr:rowOff>0</xdr:rowOff>
    </xdr:to>
    <xdr:sp macro="" textlink="">
      <xdr:nvSpPr>
        <xdr:cNvPr id="2" name="TextBox 1"/>
        <xdr:cNvSpPr txBox="1"/>
      </xdr:nvSpPr>
      <xdr:spPr>
        <a:xfrm>
          <a:off x="600075" y="190500"/>
          <a:ext cx="10401299" cy="2286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 SEARCH function,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SEARCH function in Excel is very similar to FIND in that it also returns the location of a substring in a text string. Is syntax and arguments are akin to those of FIND: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SEARCH(find_text, within_text, [start_num])			"Case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-Insenstive"</a:t>
          </a:r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 FIND function,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FIND function in Excel is used to return the position of a specific character or substring within a text string.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syntax of the Excel Find function is as follows: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FIND(find_text, within_text, [start_num])			"Case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-Senstive"</a:t>
          </a:r>
          <a:endParaRPr lang="en-US">
            <a:effectLst/>
          </a:endParaRPr>
        </a:p>
        <a:p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first 2 arguments are required, the last one is optional.			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Find_text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- the character or substring you want to find.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Within_text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- the text string to be searched within. Usually it's supplied as a cell reference, but you can also type the string directly in the formula.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Start_num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- an optional argument that specifies from which character the search shall begin. If omitted, the search starts from the 1</a:t>
          </a:r>
          <a:r>
            <a:rPr lang="en-US" sz="11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character of the within_text string.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0</xdr:rowOff>
    </xdr:from>
    <xdr:to>
      <xdr:col>13</xdr:col>
      <xdr:colOff>0</xdr:colOff>
      <xdr:row>5</xdr:row>
      <xdr:rowOff>180975</xdr:rowOff>
    </xdr:to>
    <xdr:sp macro="" textlink="">
      <xdr:nvSpPr>
        <xdr:cNvPr id="2" name="TextBox 1"/>
        <xdr:cNvSpPr txBox="1"/>
      </xdr:nvSpPr>
      <xdr:spPr>
        <a:xfrm>
          <a:off x="1238250" y="381000"/>
          <a:ext cx="8410575" cy="7524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 ROUND function,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ROUND is the major rounding function in Excel that rounds a numeric value to a specified number of digits.</a:t>
          </a:r>
        </a:p>
        <a:p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Syntax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ROUND(number, num_digits)</a:t>
          </a:r>
        </a:p>
        <a:p>
          <a:endParaRPr lang="en-US" sz="12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12</xdr:col>
      <xdr:colOff>590550</xdr:colOff>
      <xdr:row>18</xdr:row>
      <xdr:rowOff>9525</xdr:rowOff>
    </xdr:to>
    <xdr:sp macro="" textlink="">
      <xdr:nvSpPr>
        <xdr:cNvPr id="3" name="TextBox 2"/>
        <xdr:cNvSpPr txBox="1"/>
      </xdr:nvSpPr>
      <xdr:spPr>
        <a:xfrm>
          <a:off x="1219200" y="2667000"/>
          <a:ext cx="8410575" cy="771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 FLOOR function,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FLOOR function in Excel is used to round a given number down, to the nearest multiple of a specified significance.</a:t>
          </a:r>
        </a:p>
        <a:p>
          <a:r>
            <a:rPr lang="en-US" sz="1200"/>
            <a:t>	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Syntax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FLOOR(number, significance)</a:t>
          </a:r>
          <a:endParaRPr lang="en-US" sz="12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</xdr:row>
      <xdr:rowOff>0</xdr:rowOff>
    </xdr:from>
    <xdr:to>
      <xdr:col>10</xdr:col>
      <xdr:colOff>304800</xdr:colOff>
      <xdr:row>7</xdr:row>
      <xdr:rowOff>9525</xdr:rowOff>
    </xdr:to>
    <xdr:sp macro="" textlink="">
      <xdr:nvSpPr>
        <xdr:cNvPr id="2" name="TextBox 1"/>
        <xdr:cNvSpPr txBox="1"/>
      </xdr:nvSpPr>
      <xdr:spPr>
        <a:xfrm>
          <a:off x="352425" y="381000"/>
          <a:ext cx="6048375" cy="9620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What is Slicers?</a:t>
          </a:r>
          <a:endParaRPr lang="en-US" sz="1400" b="1" i="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4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Slicers provide buttons that you can click to filter tables, or PivotTables.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addition to quick filtering, slicers also indicate the current filtering state, which makes it easy to understand what exactly is currently displayed.</a:t>
          </a:r>
          <a:endParaRPr lang="en-US" sz="14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95248</xdr:colOff>
      <xdr:row>1</xdr:row>
      <xdr:rowOff>24847</xdr:rowOff>
    </xdr:from>
    <xdr:to>
      <xdr:col>13</xdr:col>
      <xdr:colOff>256760</xdr:colOff>
      <xdr:row>8</xdr:row>
      <xdr:rowOff>182218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368575</xdr:colOff>
      <xdr:row>10</xdr:row>
      <xdr:rowOff>99392</xdr:rowOff>
    </xdr:from>
    <xdr:to>
      <xdr:col>13</xdr:col>
      <xdr:colOff>256761</xdr:colOff>
      <xdr:row>18</xdr:row>
      <xdr:rowOff>91110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459684</xdr:colOff>
      <xdr:row>19</xdr:row>
      <xdr:rowOff>66261</xdr:rowOff>
    </xdr:from>
    <xdr:to>
      <xdr:col>13</xdr:col>
      <xdr:colOff>281608</xdr:colOff>
      <xdr:row>27</xdr:row>
      <xdr:rowOff>66261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111815</xdr:colOff>
      <xdr:row>19</xdr:row>
      <xdr:rowOff>57979</xdr:rowOff>
    </xdr:from>
    <xdr:to>
      <xdr:col>6</xdr:col>
      <xdr:colOff>57978</xdr:colOff>
      <xdr:row>27</xdr:row>
      <xdr:rowOff>79513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99392</xdr:colOff>
      <xdr:row>10</xdr:row>
      <xdr:rowOff>149087</xdr:rowOff>
    </xdr:from>
    <xdr:to>
      <xdr:col>6</xdr:col>
      <xdr:colOff>33131</xdr:colOff>
      <xdr:row>18</xdr:row>
      <xdr:rowOff>137491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99391</xdr:colOff>
      <xdr:row>1</xdr:row>
      <xdr:rowOff>0</xdr:rowOff>
    </xdr:from>
    <xdr:to>
      <xdr:col>5</xdr:col>
      <xdr:colOff>579781</xdr:colOff>
      <xdr:row>9</xdr:row>
      <xdr:rowOff>8283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17" totalsRowShown="0" headerRowDxfId="45" dataDxfId="43" headerRowBorderDxfId="44" tableBorderDxfId="42" totalsRowBorderDxfId="41">
  <autoFilter ref="A1:F17"/>
  <tableColumns count="6">
    <tableColumn id="1" name="Date" dataDxfId="40"/>
    <tableColumn id="2" name="Region" dataDxfId="39"/>
    <tableColumn id="3" name="Product" dataDxfId="38"/>
    <tableColumn id="4" name="Units Sold" dataDxfId="37"/>
    <tableColumn id="5" name="Revenue (Rs.)" dataDxfId="36"/>
    <tableColumn id="6" name="Percentage(%)" dataDxfId="35">
      <calculatedColumnFormula>($E$2-$D$2)/D2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D17" totalsRowShown="0" headerRowDxfId="34" tableBorderDxfId="33">
  <autoFilter ref="A1:D17"/>
  <tableColumns count="4">
    <tableColumn id="1" name="Units Sold" dataDxfId="32"/>
    <tableColumn id="2" name="Revenue (Rs.)" dataDxfId="31"/>
    <tableColumn id="3" name="Percentage(%)" dataDxfId="30">
      <calculatedColumnFormula>($E$2-$D$2)/A2</calculatedColumnFormula>
    </tableColumn>
    <tableColumn id="4" name="Sum" dataDxfId="29">
      <calculatedColumnFormula>'Percentage '!$A2+'Percentage '!$B2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E12" totalsRowShown="0">
  <autoFilter ref="B3:E12"/>
  <tableColumns count="4">
    <tableColumn id="1" name="Day"/>
    <tableColumn id="2" name="Month"/>
    <tableColumn id="3" name="Year"/>
    <tableColumn id="4" name="Date" dataDxfId="28">
      <calculatedColumnFormula>DATE(D4,C4,B4)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B11:E12" totalsRowShown="0" headerRowDxfId="27" headerRowBorderDxfId="26" tableBorderDxfId="25" totalsRowBorderDxfId="24">
  <autoFilter ref="B11:E12"/>
  <tableColumns count="4">
    <tableColumn id="1" name="Prefix" dataDxfId="23"/>
    <tableColumn id="2" name="First Name" dataDxfId="22"/>
    <tableColumn id="3" name="Last Name" dataDxfId="21"/>
    <tableColumn id="4" name="Full Name" dataDxfId="20">
      <calculatedColumnFormula>CONCATENATE(B12," ",C12," ",D12)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B16:E17" totalsRowShown="0" headerRowDxfId="19" headerRowBorderDxfId="18" tableBorderDxfId="17" totalsRowBorderDxfId="16">
  <autoFilter ref="B16:E17"/>
  <tableColumns count="4">
    <tableColumn id="1" name="Prefix" dataDxfId="15"/>
    <tableColumn id="2" name="First Name" dataDxfId="14"/>
    <tableColumn id="3" name="Last Name" dataDxfId="13"/>
    <tableColumn id="4" name="Full Name" dataDxfId="12">
      <calculatedColumnFormula>B17&amp;" "&amp;C17&amp;" "&amp;D17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B12:E19" totalsRowShown="0">
  <autoFilter ref="B12:E19"/>
  <tableColumns count="4">
    <tableColumn id="1" name="City Name"/>
    <tableColumn id="2" name="Left 3 letter" dataDxfId="11">
      <calculatedColumnFormula>LEFT(Table10[[#This Row],[City Name]],3)</calculatedColumnFormula>
    </tableColumn>
    <tableColumn id="3" name="Mid letter" dataDxfId="10">
      <calculatedColumnFormula>MID(Table10[[#This Row],[City Name]],4,3)</calculatedColumnFormula>
    </tableColumn>
    <tableColumn id="4" name="Right 3 letter" dataDxfId="9">
      <calculatedColumnFormula>RIGHT(Table10[[#This Row],[City Name]],3)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le4" displayName="Table4" ref="B4:F10" totalsRowShown="0">
  <autoFilter ref="B4:F10"/>
  <tableColumns count="5">
    <tableColumn id="1" name="NAME"/>
    <tableColumn id="2" name="MATH"/>
    <tableColumn id="3" name="PHY"/>
    <tableColumn id="4" name="RESULT(AND)" dataDxfId="8">
      <calculatedColumnFormula>IF(AND(Table4[[#This Row],[MATH]]&gt;40,Table4[[#This Row],[PHY]]&gt;40),"PASS","FAIL")</calculatedColumnFormula>
    </tableColumn>
    <tableColumn id="5" name="RESLT(OF)" dataDxfId="7">
      <calculatedColumnFormula>IF(OR(Table4[[#This Row],[MATH]]&gt;40,Table4[[#This Row],[PHY]]&gt;40),"PASS","FAIL")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A3:B10" totalsRowShown="0" headerRowDxfId="6" dataDxfId="5">
  <autoFilter ref="A3:B10"/>
  <tableColumns count="2">
    <tableColumn id="1" name="Cities" dataDxfId="4"/>
    <tableColumn id="2" name="Population" dataDxf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Table5" displayName="Table5" ref="A12:C17" totalsRowShown="0">
  <autoFilter ref="A12:C17"/>
  <tableColumns count="3">
    <tableColumn id="1" name="Name"/>
    <tableColumn id="2" name="Math"/>
    <tableColumn id="3" name="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1"/>
  <sheetViews>
    <sheetView topLeftCell="D1" workbookViewId="0">
      <selection activeCell="D1" sqref="D1:F17"/>
    </sheetView>
  </sheetViews>
  <sheetFormatPr defaultRowHeight="15" x14ac:dyDescent="0.25"/>
  <cols>
    <col min="2" max="2" width="9.85546875" customWidth="1"/>
    <col min="3" max="3" width="10.7109375" customWidth="1"/>
    <col min="4" max="5" width="16.140625" customWidth="1"/>
    <col min="6" max="6" width="24.140625" customWidth="1"/>
    <col min="8" max="8" width="26.42578125" customWidth="1"/>
    <col min="10" max="10" width="10.140625" customWidth="1"/>
    <col min="11" max="11" width="13.42578125" customWidth="1"/>
  </cols>
  <sheetData>
    <row r="1" spans="1:13" ht="18.75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13</v>
      </c>
      <c r="H1" s="10" t="s">
        <v>14</v>
      </c>
      <c r="J1" s="13" t="s">
        <v>15</v>
      </c>
      <c r="K1" s="13" t="s">
        <v>16</v>
      </c>
      <c r="L1">
        <f>10%</f>
        <v>0.1</v>
      </c>
      <c r="M1" s="12" t="s">
        <v>17</v>
      </c>
    </row>
    <row r="2" spans="1:13" ht="15.75" x14ac:dyDescent="0.25">
      <c r="A2" s="2">
        <v>44197</v>
      </c>
      <c r="B2" s="1" t="s">
        <v>5</v>
      </c>
      <c r="C2" s="1" t="s">
        <v>6</v>
      </c>
      <c r="D2" s="1">
        <v>150</v>
      </c>
      <c r="E2" s="1">
        <v>3000</v>
      </c>
      <c r="F2" s="3">
        <f>($E$2-$D$2)/D2</f>
        <v>19</v>
      </c>
      <c r="H2" s="11">
        <f>Table1[[#This Row],[Revenue (Rs.)]]+Table1[[#This Row],[Percentage(%)]]</f>
        <v>3019</v>
      </c>
      <c r="J2">
        <f>$L$1*Table1[[#This Row],[Units Sold]]</f>
        <v>15</v>
      </c>
      <c r="K2">
        <f>$L$1*Table1[[#This Row],[Revenue (Rs.)]]</f>
        <v>300</v>
      </c>
    </row>
    <row r="3" spans="1:13" ht="15.75" x14ac:dyDescent="0.25">
      <c r="A3" s="2">
        <v>44197</v>
      </c>
      <c r="B3" s="1" t="s">
        <v>7</v>
      </c>
      <c r="C3" s="1" t="s">
        <v>8</v>
      </c>
      <c r="D3" s="1">
        <v>250</v>
      </c>
      <c r="E3" s="1">
        <v>5000</v>
      </c>
      <c r="F3" s="3">
        <f t="shared" ref="F3:F17" si="0">($E$2-$D$2)/D3</f>
        <v>11.4</v>
      </c>
      <c r="H3" s="11">
        <f>Table1[[#This Row],[Revenue (Rs.)]]+Table1[[#This Row],[Percentage(%)]]</f>
        <v>5011.3999999999996</v>
      </c>
      <c r="J3">
        <f>$L$1*Table1[[#This Row],[Units Sold]]</f>
        <v>25</v>
      </c>
      <c r="K3">
        <f>$L$1*Table1[[#This Row],[Revenue (Rs.)]]</f>
        <v>500</v>
      </c>
    </row>
    <row r="4" spans="1:13" ht="15.75" x14ac:dyDescent="0.25">
      <c r="A4" s="2">
        <v>44197</v>
      </c>
      <c r="B4" s="1" t="s">
        <v>9</v>
      </c>
      <c r="C4" s="1" t="s">
        <v>10</v>
      </c>
      <c r="D4" s="1">
        <v>175</v>
      </c>
      <c r="E4" s="1">
        <v>3500</v>
      </c>
      <c r="F4" s="3">
        <f t="shared" si="0"/>
        <v>16.285714285714285</v>
      </c>
      <c r="H4" s="11">
        <f>Table1[[#This Row],[Revenue (Rs.)]]+Table1[[#This Row],[Percentage(%)]]</f>
        <v>3516.2857142857142</v>
      </c>
      <c r="J4">
        <f>$L$1*Table1[[#This Row],[Units Sold]]</f>
        <v>17.5</v>
      </c>
      <c r="K4">
        <f>$L$1*Table1[[#This Row],[Revenue (Rs.)]]</f>
        <v>350</v>
      </c>
    </row>
    <row r="5" spans="1:13" ht="15.75" x14ac:dyDescent="0.25">
      <c r="A5" s="2">
        <v>44197</v>
      </c>
      <c r="B5" s="1" t="s">
        <v>11</v>
      </c>
      <c r="C5" s="1" t="s">
        <v>12</v>
      </c>
      <c r="D5" s="1">
        <v>200</v>
      </c>
      <c r="E5" s="1">
        <v>4000</v>
      </c>
      <c r="F5" s="3">
        <f t="shared" si="0"/>
        <v>14.25</v>
      </c>
      <c r="H5" s="11">
        <f>Table1[[#This Row],[Revenue (Rs.)]]+Table1[[#This Row],[Percentage(%)]]</f>
        <v>4014.25</v>
      </c>
      <c r="J5">
        <f>$L$1*Table1[[#This Row],[Units Sold]]</f>
        <v>20</v>
      </c>
      <c r="K5">
        <f>$L$1*Table1[[#This Row],[Revenue (Rs.)]]</f>
        <v>400</v>
      </c>
    </row>
    <row r="6" spans="1:13" ht="15.75" x14ac:dyDescent="0.25">
      <c r="A6" s="2">
        <v>44198</v>
      </c>
      <c r="B6" s="1" t="s">
        <v>5</v>
      </c>
      <c r="C6" s="1" t="s">
        <v>8</v>
      </c>
      <c r="D6" s="1">
        <v>175</v>
      </c>
      <c r="E6" s="1">
        <v>3500</v>
      </c>
      <c r="F6" s="3">
        <f t="shared" si="0"/>
        <v>16.285714285714285</v>
      </c>
      <c r="H6" s="11">
        <f>Table1[[#This Row],[Revenue (Rs.)]]+Table1[[#This Row],[Percentage(%)]]</f>
        <v>3516.2857142857142</v>
      </c>
      <c r="J6">
        <f>$L$1*Table1[[#This Row],[Units Sold]]</f>
        <v>17.5</v>
      </c>
      <c r="K6">
        <f>$L$1*Table1[[#This Row],[Revenue (Rs.)]]</f>
        <v>350</v>
      </c>
    </row>
    <row r="7" spans="1:13" ht="15.75" x14ac:dyDescent="0.25">
      <c r="A7" s="2">
        <v>44198</v>
      </c>
      <c r="B7" s="1" t="s">
        <v>7</v>
      </c>
      <c r="C7" s="1" t="s">
        <v>10</v>
      </c>
      <c r="D7" s="1">
        <v>200</v>
      </c>
      <c r="E7" s="1">
        <v>4000</v>
      </c>
      <c r="F7" s="3">
        <f t="shared" si="0"/>
        <v>14.25</v>
      </c>
      <c r="H7" s="11">
        <f>Table1[[#This Row],[Revenue (Rs.)]]+Table1[[#This Row],[Percentage(%)]]</f>
        <v>4014.25</v>
      </c>
      <c r="J7">
        <f>$L$1*Table1[[#This Row],[Units Sold]]</f>
        <v>20</v>
      </c>
      <c r="K7">
        <f>$L$1*Table1[[#This Row],[Revenue (Rs.)]]</f>
        <v>400</v>
      </c>
    </row>
    <row r="8" spans="1:13" ht="15.75" x14ac:dyDescent="0.25">
      <c r="A8" s="2">
        <v>44198</v>
      </c>
      <c r="B8" s="1" t="s">
        <v>9</v>
      </c>
      <c r="C8" s="1" t="s">
        <v>12</v>
      </c>
      <c r="D8" s="1">
        <v>150</v>
      </c>
      <c r="E8" s="1">
        <v>3000</v>
      </c>
      <c r="F8" s="3">
        <f t="shared" si="0"/>
        <v>19</v>
      </c>
      <c r="H8" s="11">
        <f>Table1[[#This Row],[Revenue (Rs.)]]+Table1[[#This Row],[Percentage(%)]]</f>
        <v>3019</v>
      </c>
      <c r="J8">
        <f>$L$1*Table1[[#This Row],[Units Sold]]</f>
        <v>15</v>
      </c>
      <c r="K8">
        <f>$L$1*Table1[[#This Row],[Revenue (Rs.)]]</f>
        <v>300</v>
      </c>
    </row>
    <row r="9" spans="1:13" ht="15.75" x14ac:dyDescent="0.25">
      <c r="A9" s="2">
        <v>44198</v>
      </c>
      <c r="B9" s="1" t="s">
        <v>11</v>
      </c>
      <c r="C9" s="1" t="s">
        <v>6</v>
      </c>
      <c r="D9" s="1">
        <v>225</v>
      </c>
      <c r="E9" s="1">
        <v>4500</v>
      </c>
      <c r="F9" s="3">
        <f t="shared" si="0"/>
        <v>12.666666666666666</v>
      </c>
      <c r="H9" s="11">
        <f>Table1[[#This Row],[Revenue (Rs.)]]+Table1[[#This Row],[Percentage(%)]]</f>
        <v>4512.666666666667</v>
      </c>
      <c r="J9">
        <f>$L$1*Table1[[#This Row],[Units Sold]]</f>
        <v>22.5</v>
      </c>
      <c r="K9">
        <f>$L$1*Table1[[#This Row],[Revenue (Rs.)]]</f>
        <v>450</v>
      </c>
    </row>
    <row r="10" spans="1:13" ht="15.75" x14ac:dyDescent="0.25">
      <c r="A10" s="2">
        <v>44199</v>
      </c>
      <c r="B10" s="1" t="s">
        <v>5</v>
      </c>
      <c r="C10" s="1" t="s">
        <v>10</v>
      </c>
      <c r="D10" s="1">
        <v>200</v>
      </c>
      <c r="E10" s="1">
        <v>4000</v>
      </c>
      <c r="F10" s="3">
        <f t="shared" si="0"/>
        <v>14.25</v>
      </c>
      <c r="H10" s="11">
        <f>Table1[[#This Row],[Revenue (Rs.)]]+Table1[[#This Row],[Percentage(%)]]</f>
        <v>4014.25</v>
      </c>
      <c r="J10">
        <f>$L$1*Table1[[#This Row],[Units Sold]]</f>
        <v>20</v>
      </c>
      <c r="K10">
        <f>$L$1*Table1[[#This Row],[Revenue (Rs.)]]</f>
        <v>400</v>
      </c>
    </row>
    <row r="11" spans="1:13" ht="15.75" x14ac:dyDescent="0.25">
      <c r="A11" s="2">
        <v>44199</v>
      </c>
      <c r="B11" s="1" t="s">
        <v>7</v>
      </c>
      <c r="C11" s="1" t="s">
        <v>12</v>
      </c>
      <c r="D11" s="1">
        <v>150</v>
      </c>
      <c r="E11" s="1">
        <v>3000</v>
      </c>
      <c r="F11" s="3">
        <f t="shared" si="0"/>
        <v>19</v>
      </c>
      <c r="H11" s="11">
        <f>Table1[[#This Row],[Revenue (Rs.)]]+Table1[[#This Row],[Percentage(%)]]</f>
        <v>3019</v>
      </c>
      <c r="J11">
        <f>$L$1*Table1[[#This Row],[Units Sold]]</f>
        <v>15</v>
      </c>
      <c r="K11">
        <f>$L$1*Table1[[#This Row],[Revenue (Rs.)]]</f>
        <v>300</v>
      </c>
    </row>
    <row r="12" spans="1:13" ht="15.75" x14ac:dyDescent="0.25">
      <c r="A12" s="2">
        <v>44199</v>
      </c>
      <c r="B12" s="1" t="s">
        <v>9</v>
      </c>
      <c r="C12" s="1" t="s">
        <v>6</v>
      </c>
      <c r="D12" s="1">
        <v>225</v>
      </c>
      <c r="E12" s="1">
        <v>4500</v>
      </c>
      <c r="F12" s="3">
        <f t="shared" si="0"/>
        <v>12.666666666666666</v>
      </c>
      <c r="H12" s="11">
        <f>Table1[[#This Row],[Revenue (Rs.)]]+Table1[[#This Row],[Percentage(%)]]</f>
        <v>4512.666666666667</v>
      </c>
      <c r="J12">
        <f>$L$1*Table1[[#This Row],[Units Sold]]</f>
        <v>22.5</v>
      </c>
      <c r="K12">
        <f>$L$1*Table1[[#This Row],[Revenue (Rs.)]]</f>
        <v>450</v>
      </c>
    </row>
    <row r="13" spans="1:13" ht="15.75" x14ac:dyDescent="0.25">
      <c r="A13" s="2">
        <v>44199</v>
      </c>
      <c r="B13" s="1" t="s">
        <v>11</v>
      </c>
      <c r="C13" s="1" t="s">
        <v>8</v>
      </c>
      <c r="D13" s="1">
        <v>175</v>
      </c>
      <c r="E13" s="1">
        <v>3500</v>
      </c>
      <c r="F13" s="3">
        <f t="shared" si="0"/>
        <v>16.285714285714285</v>
      </c>
      <c r="H13" s="11">
        <f>Table1[[#This Row],[Revenue (Rs.)]]+Table1[[#This Row],[Percentage(%)]]</f>
        <v>3516.2857142857142</v>
      </c>
      <c r="J13">
        <f>$L$1*Table1[[#This Row],[Units Sold]]</f>
        <v>17.5</v>
      </c>
      <c r="K13">
        <f>$L$1*Table1[[#This Row],[Revenue (Rs.)]]</f>
        <v>350</v>
      </c>
    </row>
    <row r="14" spans="1:13" ht="15.75" x14ac:dyDescent="0.25">
      <c r="A14" s="2">
        <v>44200</v>
      </c>
      <c r="B14" s="1" t="s">
        <v>5</v>
      </c>
      <c r="C14" s="1" t="s">
        <v>12</v>
      </c>
      <c r="D14" s="1">
        <v>175</v>
      </c>
      <c r="E14" s="1">
        <v>3500</v>
      </c>
      <c r="F14" s="3">
        <f t="shared" si="0"/>
        <v>16.285714285714285</v>
      </c>
      <c r="H14" s="11">
        <f>Table1[[#This Row],[Revenue (Rs.)]]+Table1[[#This Row],[Percentage(%)]]</f>
        <v>3516.2857142857142</v>
      </c>
      <c r="J14">
        <f>$L$1*Table1[[#This Row],[Units Sold]]</f>
        <v>17.5</v>
      </c>
      <c r="K14">
        <f>$L$1*Table1[[#This Row],[Revenue (Rs.)]]</f>
        <v>350</v>
      </c>
    </row>
    <row r="15" spans="1:13" ht="15.75" x14ac:dyDescent="0.25">
      <c r="A15" s="2">
        <v>44200</v>
      </c>
      <c r="B15" s="1" t="s">
        <v>7</v>
      </c>
      <c r="C15" s="1" t="s">
        <v>6</v>
      </c>
      <c r="D15" s="1">
        <v>225</v>
      </c>
      <c r="E15" s="1">
        <v>4500</v>
      </c>
      <c r="F15" s="3">
        <f t="shared" si="0"/>
        <v>12.666666666666666</v>
      </c>
      <c r="H15" s="11">
        <f>Table1[[#This Row],[Revenue (Rs.)]]+Table1[[#This Row],[Percentage(%)]]</f>
        <v>4512.666666666667</v>
      </c>
      <c r="J15">
        <f>$L$1*Table1[[#This Row],[Units Sold]]</f>
        <v>22.5</v>
      </c>
      <c r="K15">
        <f>$L$1*Table1[[#This Row],[Revenue (Rs.)]]</f>
        <v>450</v>
      </c>
    </row>
    <row r="16" spans="1:13" ht="15.75" x14ac:dyDescent="0.25">
      <c r="A16" s="2">
        <v>44200</v>
      </c>
      <c r="B16" s="1" t="s">
        <v>9</v>
      </c>
      <c r="C16" s="1" t="s">
        <v>8</v>
      </c>
      <c r="D16" s="1">
        <v>200</v>
      </c>
      <c r="E16" s="1">
        <v>4000</v>
      </c>
      <c r="F16" s="3">
        <f t="shared" si="0"/>
        <v>14.25</v>
      </c>
      <c r="H16" s="11">
        <f>Table1[[#This Row],[Revenue (Rs.)]]+Table1[[#This Row],[Percentage(%)]]</f>
        <v>4014.25</v>
      </c>
      <c r="J16">
        <f>$L$1*Table1[[#This Row],[Units Sold]]</f>
        <v>20</v>
      </c>
      <c r="K16">
        <f>$L$1*Table1[[#This Row],[Revenue (Rs.)]]</f>
        <v>400</v>
      </c>
    </row>
    <row r="17" spans="1:11" ht="15.75" x14ac:dyDescent="0.25">
      <c r="A17" s="7">
        <v>44200</v>
      </c>
      <c r="B17" s="8" t="s">
        <v>11</v>
      </c>
      <c r="C17" s="8" t="s">
        <v>10</v>
      </c>
      <c r="D17" s="8">
        <v>150</v>
      </c>
      <c r="E17" s="8">
        <v>3000</v>
      </c>
      <c r="F17" s="9">
        <f t="shared" si="0"/>
        <v>19</v>
      </c>
      <c r="H17" s="11">
        <f>Table1[[#This Row],[Revenue (Rs.)]]+Table1[[#This Row],[Percentage(%)]]</f>
        <v>3019</v>
      </c>
      <c r="J17">
        <f>$L$1*Table1[[#This Row],[Units Sold]]</f>
        <v>15</v>
      </c>
      <c r="K17">
        <f>$L$1*Table1[[#This Row],[Revenue (Rs.)]]</f>
        <v>300</v>
      </c>
    </row>
    <row r="20" spans="1:11" x14ac:dyDescent="0.25">
      <c r="E20">
        <f ca="1">MAX(IF((A2:A17&gt;=E20)*(A2:A17&lt;=E20),D2:D17))</f>
        <v>0</v>
      </c>
    </row>
    <row r="24" spans="1:11" x14ac:dyDescent="0.25">
      <c r="A24" s="15" t="s">
        <v>18</v>
      </c>
      <c r="B24" s="15" t="s">
        <v>19</v>
      </c>
      <c r="D24" s="15" t="s">
        <v>19</v>
      </c>
      <c r="E24" s="15" t="s">
        <v>20</v>
      </c>
      <c r="F24" s="15" t="s">
        <v>21</v>
      </c>
    </row>
    <row r="25" spans="1:11" x14ac:dyDescent="0.25">
      <c r="A25" s="17" t="s">
        <v>6</v>
      </c>
      <c r="B25" s="17">
        <v>100</v>
      </c>
      <c r="D25" s="14">
        <v>100</v>
      </c>
      <c r="E25" s="14">
        <f>$B25*(1-B$31)</f>
        <v>80</v>
      </c>
      <c r="F25" s="14">
        <f>$B25*(1-C$31)</f>
        <v>90</v>
      </c>
    </row>
    <row r="26" spans="1:11" x14ac:dyDescent="0.25">
      <c r="A26" s="17" t="s">
        <v>8</v>
      </c>
      <c r="B26" s="17">
        <v>50</v>
      </c>
      <c r="D26" s="14">
        <v>50</v>
      </c>
      <c r="E26" s="14">
        <f>$B26*(1-B$31)</f>
        <v>40</v>
      </c>
      <c r="F26" s="14">
        <f>$B26*(1-C$31)</f>
        <v>45</v>
      </c>
    </row>
    <row r="30" spans="1:11" x14ac:dyDescent="0.25">
      <c r="A30" s="14"/>
      <c r="B30" s="15" t="s">
        <v>20</v>
      </c>
      <c r="C30" s="15" t="s">
        <v>21</v>
      </c>
    </row>
    <row r="31" spans="1:11" x14ac:dyDescent="0.25">
      <c r="A31" s="15" t="s">
        <v>22</v>
      </c>
      <c r="B31" s="16">
        <v>0.2</v>
      </c>
      <c r="C31" s="16">
        <v>0.1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C4:C10"/>
  <sheetViews>
    <sheetView workbookViewId="0">
      <selection activeCell="C3" sqref="C3:C10"/>
    </sheetView>
  </sheetViews>
  <sheetFormatPr defaultRowHeight="15" x14ac:dyDescent="0.25"/>
  <cols>
    <col min="3" max="3" width="16.5703125" customWidth="1"/>
    <col min="4" max="4" width="19.7109375" customWidth="1"/>
    <col min="5" max="5" width="16.7109375" customWidth="1"/>
  </cols>
  <sheetData>
    <row r="4" spans="3:3" x14ac:dyDescent="0.25">
      <c r="C4" s="29">
        <v>50</v>
      </c>
    </row>
    <row r="5" spans="3:3" x14ac:dyDescent="0.25">
      <c r="C5" s="29">
        <v>63</v>
      </c>
    </row>
    <row r="6" spans="3:3" x14ac:dyDescent="0.25">
      <c r="C6" s="29">
        <v>410</v>
      </c>
    </row>
    <row r="7" spans="3:3" x14ac:dyDescent="0.25">
      <c r="C7" s="29">
        <v>54</v>
      </c>
    </row>
    <row r="8" spans="3:3" x14ac:dyDescent="0.25">
      <c r="C8" s="29">
        <v>552</v>
      </c>
    </row>
    <row r="9" spans="3:3" x14ac:dyDescent="0.25">
      <c r="C9" s="29">
        <v>24</v>
      </c>
    </row>
    <row r="10" spans="3:3" x14ac:dyDescent="0.25">
      <c r="C10" s="29">
        <v>200</v>
      </c>
    </row>
  </sheetData>
  <conditionalFormatting sqref="C4:C10">
    <cfRule type="cellIs" dxfId="2" priority="1" operator="lessThan">
      <formula>100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F23"/>
  <sheetViews>
    <sheetView workbookViewId="0">
      <selection activeCell="C2" sqref="C2:D8"/>
    </sheetView>
  </sheetViews>
  <sheetFormatPr defaultRowHeight="15" x14ac:dyDescent="0.25"/>
  <cols>
    <col min="2" max="2" width="13.42578125" customWidth="1"/>
    <col min="3" max="3" width="13.85546875" customWidth="1"/>
    <col min="4" max="4" width="15" customWidth="1"/>
  </cols>
  <sheetData>
    <row r="2" spans="2:6" x14ac:dyDescent="0.25">
      <c r="C2" s="29">
        <v>50</v>
      </c>
      <c r="D2" s="65">
        <v>36</v>
      </c>
    </row>
    <row r="3" spans="2:6" x14ac:dyDescent="0.25">
      <c r="C3" s="29">
        <v>63</v>
      </c>
      <c r="D3" s="65">
        <v>63</v>
      </c>
    </row>
    <row r="4" spans="2:6" x14ac:dyDescent="0.25">
      <c r="C4" s="29">
        <v>410</v>
      </c>
      <c r="D4" s="65">
        <v>63</v>
      </c>
    </row>
    <row r="5" spans="2:6" x14ac:dyDescent="0.25">
      <c r="C5" s="29">
        <v>54</v>
      </c>
      <c r="D5" s="65">
        <v>36</v>
      </c>
    </row>
    <row r="6" spans="2:6" x14ac:dyDescent="0.25">
      <c r="C6" s="29">
        <v>552</v>
      </c>
      <c r="D6" s="65">
        <v>31</v>
      </c>
    </row>
    <row r="7" spans="2:6" x14ac:dyDescent="0.25">
      <c r="C7" s="29">
        <v>24</v>
      </c>
      <c r="D7" s="65">
        <v>52</v>
      </c>
    </row>
    <row r="8" spans="2:6" x14ac:dyDescent="0.25">
      <c r="C8" s="29">
        <v>200</v>
      </c>
      <c r="D8" s="65">
        <v>25</v>
      </c>
    </row>
    <row r="10" spans="2:6" ht="23.25" x14ac:dyDescent="0.35">
      <c r="B10" s="67" t="s">
        <v>94</v>
      </c>
    </row>
    <row r="11" spans="2:6" ht="15.75" x14ac:dyDescent="0.25">
      <c r="B11" s="68" t="s">
        <v>84</v>
      </c>
      <c r="C11" s="68" t="s">
        <v>85</v>
      </c>
      <c r="D11" s="68" t="s">
        <v>86</v>
      </c>
    </row>
    <row r="12" spans="2:6" ht="15.75" x14ac:dyDescent="0.25">
      <c r="B12" s="68">
        <f>MATCH(54,'Conditional Formatting'!C4:C10)</f>
        <v>4</v>
      </c>
      <c r="C12" s="68">
        <f>MATCH(F12,'Conditional Formatting'!C4:C10)</f>
        <v>7</v>
      </c>
      <c r="D12" s="69">
        <f>MATCH(F12,'Conditional Formatting'!C4:C10)</f>
        <v>7</v>
      </c>
      <c r="F12">
        <v>200</v>
      </c>
    </row>
    <row r="16" spans="2:6" ht="18.75" x14ac:dyDescent="0.3">
      <c r="B16" s="62" t="s">
        <v>95</v>
      </c>
    </row>
    <row r="17" spans="2:4" ht="15.75" x14ac:dyDescent="0.25">
      <c r="B17" s="68" t="s">
        <v>84</v>
      </c>
      <c r="C17" s="68" t="s">
        <v>85</v>
      </c>
      <c r="D17" s="70">
        <v>6</v>
      </c>
    </row>
    <row r="18" spans="2:4" ht="15.75" x14ac:dyDescent="0.25">
      <c r="B18" s="68">
        <f>INDEX('Conditional Formatting'!C4:C10,2)</f>
        <v>63</v>
      </c>
      <c r="C18" s="68">
        <f>INDEX('Conditional Formatting'!C4:C10,D17)</f>
        <v>24</v>
      </c>
    </row>
    <row r="21" spans="2:4" ht="18.75" x14ac:dyDescent="0.3">
      <c r="B21" s="62" t="s">
        <v>96</v>
      </c>
    </row>
    <row r="22" spans="2:4" ht="15.75" x14ac:dyDescent="0.25">
      <c r="B22" s="68" t="s">
        <v>84</v>
      </c>
      <c r="C22" s="68" t="s">
        <v>85</v>
      </c>
    </row>
    <row r="23" spans="2:4" x14ac:dyDescent="0.25">
      <c r="B23" s="70">
        <f>INDEX(D2:D8,MATCH(200,C2:C8))</f>
        <v>25</v>
      </c>
      <c r="C23" s="70">
        <f>INDEX(D2:D8,7)</f>
        <v>25</v>
      </c>
    </row>
  </sheetData>
  <conditionalFormatting sqref="C2:C8">
    <cfRule type="cellIs" dxfId="1" priority="1" operator="lessThan">
      <formula>100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3:C13"/>
  <sheetViews>
    <sheetView workbookViewId="0">
      <selection activeCell="H20" sqref="H20"/>
    </sheetView>
  </sheetViews>
  <sheetFormatPr defaultRowHeight="15" x14ac:dyDescent="0.25"/>
  <sheetData>
    <row r="3" spans="2:3" x14ac:dyDescent="0.25">
      <c r="B3" s="29">
        <v>50</v>
      </c>
      <c r="C3" s="65">
        <v>36</v>
      </c>
    </row>
    <row r="4" spans="2:3" x14ac:dyDescent="0.25">
      <c r="B4" s="29">
        <v>63</v>
      </c>
      <c r="C4" s="65">
        <v>63</v>
      </c>
    </row>
    <row r="5" spans="2:3" x14ac:dyDescent="0.25">
      <c r="B5" s="29">
        <v>410</v>
      </c>
      <c r="C5" s="65">
        <v>63</v>
      </c>
    </row>
    <row r="6" spans="2:3" x14ac:dyDescent="0.25">
      <c r="B6" s="29">
        <v>54</v>
      </c>
      <c r="C6" s="65">
        <v>36</v>
      </c>
    </row>
    <row r="7" spans="2:3" x14ac:dyDescent="0.25">
      <c r="B7" s="29">
        <v>552</v>
      </c>
      <c r="C7" s="65">
        <v>31</v>
      </c>
    </row>
    <row r="8" spans="2:3" x14ac:dyDescent="0.25">
      <c r="B8" s="29">
        <v>24</v>
      </c>
      <c r="C8" s="65">
        <v>52</v>
      </c>
    </row>
    <row r="9" spans="2:3" x14ac:dyDescent="0.25">
      <c r="B9" s="29">
        <v>200</v>
      </c>
      <c r="C9" s="65">
        <v>25</v>
      </c>
    </row>
    <row r="12" spans="2:3" ht="18.75" x14ac:dyDescent="0.3">
      <c r="B12" s="62" t="s">
        <v>97</v>
      </c>
    </row>
    <row r="13" spans="2:3" x14ac:dyDescent="0.25">
      <c r="B13" s="70">
        <f ca="1">OFFSET(B5,3,1,1,1)</f>
        <v>52</v>
      </c>
      <c r="C13" s="70">
        <f ca="1">SUM(OFFSET(B3,5,1,2,1))</f>
        <v>77</v>
      </c>
    </row>
  </sheetData>
  <conditionalFormatting sqref="B3:B9">
    <cfRule type="cellIs" dxfId="0" priority="1" operator="lessThan">
      <formula>100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4:J12"/>
  <sheetViews>
    <sheetView zoomScale="115" zoomScaleNormal="115" workbookViewId="0">
      <selection activeCell="F8" sqref="F8"/>
    </sheetView>
  </sheetViews>
  <sheetFormatPr defaultRowHeight="15" x14ac:dyDescent="0.25"/>
  <cols>
    <col min="1" max="1" width="13.140625" customWidth="1"/>
    <col min="3" max="3" width="19" customWidth="1"/>
  </cols>
  <sheetData>
    <row r="4" spans="1:10" x14ac:dyDescent="0.25">
      <c r="J4" t="s">
        <v>10</v>
      </c>
    </row>
    <row r="6" spans="1:10" x14ac:dyDescent="0.25">
      <c r="A6" s="28" t="s">
        <v>99</v>
      </c>
    </row>
    <row r="7" spans="1:10" x14ac:dyDescent="0.25">
      <c r="A7" s="29" t="s">
        <v>100</v>
      </c>
      <c r="C7" s="12" t="s">
        <v>98</v>
      </c>
      <c r="D7" s="71" t="s">
        <v>103</v>
      </c>
    </row>
    <row r="8" spans="1:10" x14ac:dyDescent="0.25">
      <c r="A8" s="29" t="s">
        <v>101</v>
      </c>
    </row>
    <row r="9" spans="1:10" x14ac:dyDescent="0.25">
      <c r="A9" s="29" t="s">
        <v>102</v>
      </c>
    </row>
    <row r="10" spans="1:10" x14ac:dyDescent="0.25">
      <c r="A10" s="29" t="s">
        <v>103</v>
      </c>
    </row>
    <row r="11" spans="1:10" x14ac:dyDescent="0.25">
      <c r="A11" s="29" t="s">
        <v>104</v>
      </c>
    </row>
    <row r="12" spans="1:10" x14ac:dyDescent="0.25">
      <c r="A12" s="29" t="s">
        <v>105</v>
      </c>
    </row>
  </sheetData>
  <dataValidations count="2">
    <dataValidation type="list" allowBlank="1" showInputMessage="1" showErrorMessage="1" sqref="F10">
      <formula1>$K$8:$K$10</formula1>
    </dataValidation>
    <dataValidation type="list" allowBlank="1" showInputMessage="1" showErrorMessage="1" sqref="D7">
      <formula1>$A$7:$A$12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E11" sqref="E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3:C17"/>
  <sheetViews>
    <sheetView zoomScale="115" zoomScaleNormal="115" workbookViewId="0">
      <selection activeCell="C17" sqref="A12:C17"/>
    </sheetView>
  </sheetViews>
  <sheetFormatPr defaultRowHeight="15" x14ac:dyDescent="0.25"/>
  <cols>
    <col min="1" max="1" width="11.42578125" customWidth="1"/>
    <col min="2" max="2" width="12.140625" customWidth="1"/>
    <col min="3" max="3" width="9.85546875" customWidth="1"/>
  </cols>
  <sheetData>
    <row r="3" spans="1:3" x14ac:dyDescent="0.25">
      <c r="A3" s="12" t="s">
        <v>106</v>
      </c>
      <c r="B3" s="12" t="s">
        <v>111</v>
      </c>
    </row>
    <row r="4" spans="1:3" x14ac:dyDescent="0.25">
      <c r="A4" s="72" t="s">
        <v>48</v>
      </c>
      <c r="B4" s="72">
        <v>30000000</v>
      </c>
    </row>
    <row r="5" spans="1:3" x14ac:dyDescent="0.25">
      <c r="A5" s="72" t="s">
        <v>51</v>
      </c>
      <c r="B5" s="72">
        <v>35000000</v>
      </c>
    </row>
    <row r="6" spans="1:3" x14ac:dyDescent="0.25">
      <c r="A6" s="72" t="s">
        <v>107</v>
      </c>
      <c r="B6" s="72">
        <v>40000000</v>
      </c>
    </row>
    <row r="7" spans="1:3" x14ac:dyDescent="0.25">
      <c r="A7" s="72" t="s">
        <v>108</v>
      </c>
      <c r="B7" s="72">
        <v>25000000</v>
      </c>
    </row>
    <row r="8" spans="1:3" x14ac:dyDescent="0.25">
      <c r="A8" s="72" t="s">
        <v>109</v>
      </c>
      <c r="B8" s="72">
        <v>25000000</v>
      </c>
    </row>
    <row r="9" spans="1:3" x14ac:dyDescent="0.25">
      <c r="A9" s="72" t="s">
        <v>110</v>
      </c>
      <c r="B9" s="72">
        <v>2000000</v>
      </c>
    </row>
    <row r="10" spans="1:3" x14ac:dyDescent="0.25">
      <c r="A10" s="72" t="s">
        <v>52</v>
      </c>
      <c r="B10" s="72">
        <v>37500000</v>
      </c>
    </row>
    <row r="12" spans="1:3" x14ac:dyDescent="0.25">
      <c r="A12" s="72" t="s">
        <v>112</v>
      </c>
      <c r="B12" t="s">
        <v>113</v>
      </c>
      <c r="C12" t="s">
        <v>114</v>
      </c>
    </row>
    <row r="13" spans="1:3" x14ac:dyDescent="0.25">
      <c r="A13" t="s">
        <v>115</v>
      </c>
      <c r="B13">
        <v>80</v>
      </c>
      <c r="C13">
        <v>75</v>
      </c>
    </row>
    <row r="14" spans="1:3" x14ac:dyDescent="0.25">
      <c r="A14" t="s">
        <v>40</v>
      </c>
      <c r="B14">
        <v>65</v>
      </c>
      <c r="C14">
        <v>80</v>
      </c>
    </row>
    <row r="15" spans="1:3" x14ac:dyDescent="0.25">
      <c r="A15" t="s">
        <v>116</v>
      </c>
      <c r="B15">
        <v>46</v>
      </c>
      <c r="C15">
        <v>85</v>
      </c>
    </row>
    <row r="16" spans="1:3" x14ac:dyDescent="0.25">
      <c r="A16" t="s">
        <v>117</v>
      </c>
      <c r="B16">
        <v>86</v>
      </c>
      <c r="C16">
        <v>78</v>
      </c>
    </row>
    <row r="17" spans="1:3" x14ac:dyDescent="0.25">
      <c r="A17" t="s">
        <v>118</v>
      </c>
      <c r="B17">
        <v>69</v>
      </c>
      <c r="C17">
        <v>78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J16"/>
  <sheetViews>
    <sheetView workbookViewId="0">
      <selection activeCell="F19" sqref="F19"/>
    </sheetView>
  </sheetViews>
  <sheetFormatPr defaultRowHeight="15" x14ac:dyDescent="0.25"/>
  <cols>
    <col min="1" max="1" width="18.42578125" customWidth="1"/>
    <col min="2" max="2" width="19.140625" customWidth="1"/>
    <col min="3" max="3" width="14" customWidth="1"/>
    <col min="4" max="4" width="14.7109375" customWidth="1"/>
    <col min="5" max="5" width="10.85546875" customWidth="1"/>
    <col min="6" max="6" width="11.85546875" customWidth="1"/>
    <col min="7" max="7" width="16.140625" customWidth="1"/>
    <col min="9" max="9" width="21.28515625" customWidth="1"/>
    <col min="10" max="10" width="12.28515625" customWidth="1"/>
  </cols>
  <sheetData>
    <row r="2" spans="1:10" x14ac:dyDescent="0.25">
      <c r="I2" s="12" t="s">
        <v>139</v>
      </c>
    </row>
    <row r="3" spans="1:10" x14ac:dyDescent="0.25">
      <c r="A3" s="76" t="s">
        <v>112</v>
      </c>
      <c r="B3" s="76" t="s">
        <v>120</v>
      </c>
      <c r="C3" s="76" t="s">
        <v>123</v>
      </c>
      <c r="D3" s="76" t="s">
        <v>122</v>
      </c>
      <c r="E3" s="76" t="s">
        <v>119</v>
      </c>
      <c r="G3" s="74" t="s">
        <v>119</v>
      </c>
      <c r="I3" s="75" t="s">
        <v>137</v>
      </c>
      <c r="J3" s="75" t="s">
        <v>121</v>
      </c>
    </row>
    <row r="4" spans="1:10" x14ac:dyDescent="0.25">
      <c r="A4" s="83" t="s">
        <v>131</v>
      </c>
      <c r="B4" s="83" t="s">
        <v>129</v>
      </c>
      <c r="C4" s="83">
        <v>20</v>
      </c>
      <c r="D4" s="84">
        <v>35100</v>
      </c>
      <c r="E4" s="85" t="s">
        <v>125</v>
      </c>
      <c r="G4" s="32" t="s">
        <v>113</v>
      </c>
      <c r="I4" s="33" t="s">
        <v>134</v>
      </c>
      <c r="J4" s="33">
        <f>VLOOKUP(I4,A3:E9,3,0)</f>
        <v>36</v>
      </c>
    </row>
    <row r="5" spans="1:10" x14ac:dyDescent="0.25">
      <c r="A5" s="85" t="s">
        <v>132</v>
      </c>
      <c r="B5" s="85" t="s">
        <v>129</v>
      </c>
      <c r="C5" s="85">
        <v>30</v>
      </c>
      <c r="D5" s="84">
        <v>42100</v>
      </c>
      <c r="E5" s="85" t="s">
        <v>124</v>
      </c>
      <c r="G5" s="73" t="s">
        <v>124</v>
      </c>
    </row>
    <row r="6" spans="1:10" x14ac:dyDescent="0.25">
      <c r="A6" s="85" t="s">
        <v>133</v>
      </c>
      <c r="B6" s="85" t="s">
        <v>130</v>
      </c>
      <c r="C6" s="85">
        <v>52</v>
      </c>
      <c r="D6" s="84">
        <v>41406</v>
      </c>
      <c r="E6" s="85" t="s">
        <v>126</v>
      </c>
      <c r="G6" s="73" t="s">
        <v>125</v>
      </c>
    </row>
    <row r="7" spans="1:10" x14ac:dyDescent="0.25">
      <c r="A7" s="85" t="s">
        <v>134</v>
      </c>
      <c r="B7" s="85" t="s">
        <v>130</v>
      </c>
      <c r="C7" s="85">
        <v>36</v>
      </c>
      <c r="D7" s="84">
        <v>40669</v>
      </c>
      <c r="E7" s="85" t="s">
        <v>125</v>
      </c>
      <c r="G7" s="73" t="s">
        <v>126</v>
      </c>
    </row>
    <row r="8" spans="1:10" x14ac:dyDescent="0.25">
      <c r="A8" s="85" t="s">
        <v>135</v>
      </c>
      <c r="B8" s="85" t="s">
        <v>129</v>
      </c>
      <c r="C8" s="85">
        <v>85</v>
      </c>
      <c r="D8" s="84">
        <v>40301</v>
      </c>
      <c r="E8" s="85" t="s">
        <v>125</v>
      </c>
      <c r="G8" s="73" t="s">
        <v>127</v>
      </c>
    </row>
    <row r="9" spans="1:10" x14ac:dyDescent="0.25">
      <c r="A9" s="86" t="s">
        <v>136</v>
      </c>
      <c r="B9" s="86" t="s">
        <v>130</v>
      </c>
      <c r="C9" s="86">
        <v>69</v>
      </c>
      <c r="D9" s="87">
        <v>35923</v>
      </c>
      <c r="E9" s="86" t="s">
        <v>125</v>
      </c>
      <c r="G9" s="33" t="s">
        <v>128</v>
      </c>
    </row>
    <row r="11" spans="1:10" x14ac:dyDescent="0.25">
      <c r="A11" s="12" t="s">
        <v>141</v>
      </c>
    </row>
    <row r="12" spans="1:10" s="34" customFormat="1" x14ac:dyDescent="0.25">
      <c r="A12" s="76" t="s">
        <v>112</v>
      </c>
      <c r="B12" s="77" t="s">
        <v>131</v>
      </c>
      <c r="C12" s="78" t="s">
        <v>138</v>
      </c>
      <c r="D12" s="78" t="s">
        <v>133</v>
      </c>
      <c r="E12" s="78" t="s">
        <v>134</v>
      </c>
      <c r="F12" s="78" t="s">
        <v>135</v>
      </c>
      <c r="G12" s="79" t="s">
        <v>136</v>
      </c>
      <c r="I12" s="88" t="s">
        <v>140</v>
      </c>
    </row>
    <row r="13" spans="1:10" x14ac:dyDescent="0.25">
      <c r="A13" s="76" t="s">
        <v>120</v>
      </c>
      <c r="B13" s="77" t="s">
        <v>129</v>
      </c>
      <c r="C13" s="78" t="s">
        <v>129</v>
      </c>
      <c r="D13" s="78" t="s">
        <v>130</v>
      </c>
      <c r="E13" s="78" t="s">
        <v>130</v>
      </c>
      <c r="F13" s="78" t="s">
        <v>129</v>
      </c>
      <c r="G13" s="79" t="s">
        <v>130</v>
      </c>
      <c r="I13" s="89" t="s">
        <v>112</v>
      </c>
      <c r="J13" s="89" t="s">
        <v>119</v>
      </c>
    </row>
    <row r="14" spans="1:10" x14ac:dyDescent="0.25">
      <c r="A14" s="76" t="s">
        <v>123</v>
      </c>
      <c r="B14" s="77">
        <v>20</v>
      </c>
      <c r="C14" s="78">
        <v>30</v>
      </c>
      <c r="D14" s="78">
        <v>52</v>
      </c>
      <c r="E14" s="78">
        <v>36</v>
      </c>
      <c r="F14" s="78">
        <v>85</v>
      </c>
      <c r="G14" s="79">
        <v>69</v>
      </c>
      <c r="I14" s="33" t="s">
        <v>138</v>
      </c>
      <c r="J14" s="33" t="str">
        <f>HLOOKUP(I14,A12:G16,5,0)</f>
        <v>Phy</v>
      </c>
    </row>
    <row r="15" spans="1:10" x14ac:dyDescent="0.25">
      <c r="A15" s="76" t="s">
        <v>122</v>
      </c>
      <c r="B15" s="80">
        <v>35100</v>
      </c>
      <c r="C15" s="81">
        <v>42100</v>
      </c>
      <c r="D15" s="81">
        <v>41406</v>
      </c>
      <c r="E15" s="81">
        <v>40669</v>
      </c>
      <c r="F15" s="81">
        <v>40301</v>
      </c>
      <c r="G15" s="82">
        <v>35923</v>
      </c>
    </row>
    <row r="16" spans="1:10" x14ac:dyDescent="0.25">
      <c r="A16" s="76" t="s">
        <v>119</v>
      </c>
      <c r="B16" s="77" t="s">
        <v>125</v>
      </c>
      <c r="C16" s="78" t="s">
        <v>124</v>
      </c>
      <c r="D16" s="78" t="s">
        <v>126</v>
      </c>
      <c r="E16" s="78" t="s">
        <v>125</v>
      </c>
      <c r="F16" s="78" t="s">
        <v>125</v>
      </c>
      <c r="G16" s="79" t="s">
        <v>125</v>
      </c>
    </row>
  </sheetData>
  <dataValidations count="6">
    <dataValidation type="textLength" allowBlank="1" showInputMessage="1" showErrorMessage="1" errorTitle="Invalid Input" error="Pleace inter valid input between 0 to 20 Char_x000a_" promptTitle="Input" prompt="Input value between 0 to 20 Char" sqref="A4:A9 B12:G12">
      <formula1>1</formula1>
      <formula2>20</formula2>
    </dataValidation>
    <dataValidation type="list" allowBlank="1" showInputMessage="1" showErrorMessage="1" sqref="B4:B9 B13:G13">
      <formula1>"Male,Female"</formula1>
    </dataValidation>
    <dataValidation type="decimal" allowBlank="1" showInputMessage="1" showErrorMessage="1" errorTitle="Valid input" error="Please input your valid marks_x000a_" promptTitle="Input" prompt="Please input your marks" sqref="C4:C9 B14:G14">
      <formula1>0</formula1>
      <formula2>100</formula2>
    </dataValidation>
    <dataValidation type="date" allowBlank="1" showInputMessage="1" showErrorMessage="1" errorTitle="Invalid input" error="Invalid date" promptTitle="Input" prompt="Please input your birth date" sqref="D4:D9 B15:G15">
      <formula1>34700</formula1>
      <formula2>42370</formula2>
    </dataValidation>
    <dataValidation type="list" allowBlank="1" showInputMessage="1" showErrorMessage="1" errorTitle="Invalid input" error="Please choose correct subject_x000a_" promptTitle="Input" prompt="Please inter your subject" sqref="E4:E9 B16:G16">
      <formula1>$G$4:$G$9</formula1>
    </dataValidation>
    <dataValidation type="textLength" allowBlank="1" showInputMessage="1" showErrorMessage="1" errorTitle="Invalid Name" error="Please write your correct name_x000a_" promptTitle="Input" prompt="Please write your name" sqref="I4">
      <formula1>0</formula1>
      <formula2>20</formula2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B9"/>
  <sheetViews>
    <sheetView zoomScaleNormal="100" workbookViewId="0">
      <selection activeCell="J9" sqref="J9"/>
    </sheetView>
  </sheetViews>
  <sheetFormatPr defaultRowHeight="15" x14ac:dyDescent="0.25"/>
  <cols>
    <col min="1" max="1" width="14" customWidth="1"/>
    <col min="2" max="2" width="14.28515625" bestFit="1" customWidth="1"/>
  </cols>
  <sheetData>
    <row r="2" spans="1:2" x14ac:dyDescent="0.25">
      <c r="A2" s="75" t="s">
        <v>147</v>
      </c>
      <c r="B2" s="75" t="s">
        <v>148</v>
      </c>
    </row>
    <row r="3" spans="1:2" x14ac:dyDescent="0.25">
      <c r="A3" s="73" t="s">
        <v>100</v>
      </c>
      <c r="B3" s="90">
        <v>100000</v>
      </c>
    </row>
    <row r="4" spans="1:2" x14ac:dyDescent="0.25">
      <c r="A4" s="73" t="s">
        <v>142</v>
      </c>
      <c r="B4" s="90">
        <v>150000</v>
      </c>
    </row>
    <row r="5" spans="1:2" x14ac:dyDescent="0.25">
      <c r="A5" s="73" t="s">
        <v>143</v>
      </c>
      <c r="B5" s="90">
        <v>60000</v>
      </c>
    </row>
    <row r="6" spans="1:2" x14ac:dyDescent="0.25">
      <c r="A6" s="73" t="s">
        <v>144</v>
      </c>
      <c r="B6" s="90">
        <v>70000</v>
      </c>
    </row>
    <row r="7" spans="1:2" x14ac:dyDescent="0.25">
      <c r="A7" s="73" t="s">
        <v>104</v>
      </c>
      <c r="B7" s="90">
        <v>160000</v>
      </c>
    </row>
    <row r="8" spans="1:2" x14ac:dyDescent="0.25">
      <c r="A8" s="73" t="s">
        <v>145</v>
      </c>
      <c r="B8" s="90">
        <v>1700000</v>
      </c>
    </row>
    <row r="9" spans="1:2" x14ac:dyDescent="0.25">
      <c r="A9" s="33" t="s">
        <v>146</v>
      </c>
      <c r="B9" s="91">
        <v>1200000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C4:I25"/>
  <sheetViews>
    <sheetView workbookViewId="0">
      <selection activeCell="K17" sqref="K17"/>
    </sheetView>
  </sheetViews>
  <sheetFormatPr defaultRowHeight="15" x14ac:dyDescent="0.25"/>
  <cols>
    <col min="4" max="4" width="15.85546875" customWidth="1"/>
    <col min="5" max="5" width="16" customWidth="1"/>
    <col min="6" max="6" width="17.42578125" customWidth="1"/>
    <col min="7" max="7" width="11.28515625" customWidth="1"/>
  </cols>
  <sheetData>
    <row r="4" spans="3:9" ht="15.75" thickBot="1" x14ac:dyDescent="0.3"/>
    <row r="5" spans="3:9" ht="16.5" thickBot="1" x14ac:dyDescent="0.3">
      <c r="C5" s="92"/>
      <c r="D5" s="93" t="s">
        <v>6</v>
      </c>
      <c r="E5" s="93" t="s">
        <v>8</v>
      </c>
      <c r="F5" s="93" t="s">
        <v>10</v>
      </c>
      <c r="G5" s="93" t="s">
        <v>12</v>
      </c>
      <c r="H5" s="93" t="s">
        <v>149</v>
      </c>
    </row>
    <row r="6" spans="3:9" ht="16.5" thickBot="1" x14ac:dyDescent="0.3">
      <c r="C6" s="94">
        <v>1</v>
      </c>
      <c r="D6" s="95" t="s">
        <v>150</v>
      </c>
      <c r="E6" s="95" t="s">
        <v>151</v>
      </c>
      <c r="F6" s="95" t="s">
        <v>152</v>
      </c>
      <c r="G6" s="95" t="s">
        <v>1</v>
      </c>
      <c r="H6" s="95" t="s">
        <v>153</v>
      </c>
      <c r="I6" s="96"/>
    </row>
    <row r="7" spans="3:9" ht="16.5" thickBot="1" x14ac:dyDescent="0.3">
      <c r="C7" s="97">
        <v>2</v>
      </c>
      <c r="D7" s="98" t="s">
        <v>154</v>
      </c>
      <c r="E7" s="99">
        <v>44562</v>
      </c>
      <c r="F7" s="100">
        <v>500</v>
      </c>
      <c r="G7" s="98" t="s">
        <v>5</v>
      </c>
      <c r="H7" s="98">
        <f>SUMIF(D7:D15,"Product A",F7:F15)</f>
        <v>2600</v>
      </c>
      <c r="I7" s="96"/>
    </row>
    <row r="8" spans="3:9" ht="16.5" thickBot="1" x14ac:dyDescent="0.3">
      <c r="C8" s="97">
        <v>3</v>
      </c>
      <c r="D8" s="98" t="s">
        <v>155</v>
      </c>
      <c r="E8" s="99">
        <v>44563</v>
      </c>
      <c r="F8" s="100">
        <v>1200</v>
      </c>
      <c r="G8" s="98" t="s">
        <v>7</v>
      </c>
      <c r="H8" s="98"/>
      <c r="I8" s="96"/>
    </row>
    <row r="9" spans="3:9" ht="16.5" hidden="1" thickBot="1" x14ac:dyDescent="0.3">
      <c r="C9" s="97">
        <v>4</v>
      </c>
      <c r="D9" s="98" t="s">
        <v>156</v>
      </c>
      <c r="E9" s="99">
        <v>44564</v>
      </c>
      <c r="F9" s="100">
        <v>750</v>
      </c>
      <c r="G9" s="98" t="s">
        <v>5</v>
      </c>
      <c r="H9" s="98"/>
      <c r="I9" s="96"/>
    </row>
    <row r="10" spans="3:9" ht="16.5" hidden="1" thickBot="1" x14ac:dyDescent="0.3">
      <c r="C10" s="97">
        <v>5</v>
      </c>
      <c r="D10" s="98" t="s">
        <v>154</v>
      </c>
      <c r="E10" s="99">
        <v>44565</v>
      </c>
      <c r="F10" s="100">
        <v>900</v>
      </c>
      <c r="G10" s="98" t="s">
        <v>11</v>
      </c>
      <c r="H10" s="98"/>
      <c r="I10" s="96"/>
    </row>
    <row r="11" spans="3:9" ht="16.5" thickBot="1" x14ac:dyDescent="0.3">
      <c r="C11" s="97">
        <v>6</v>
      </c>
      <c r="D11" s="98" t="s">
        <v>155</v>
      </c>
      <c r="E11" s="99">
        <v>44566</v>
      </c>
      <c r="F11" s="100">
        <v>1800</v>
      </c>
      <c r="G11" s="98" t="s">
        <v>9</v>
      </c>
      <c r="H11" s="98"/>
      <c r="I11" s="96"/>
    </row>
    <row r="12" spans="3:9" ht="16.5" thickBot="1" x14ac:dyDescent="0.3">
      <c r="C12" s="97">
        <v>7</v>
      </c>
      <c r="D12" s="98" t="s">
        <v>156</v>
      </c>
      <c r="E12" s="99">
        <v>44567</v>
      </c>
      <c r="F12" s="100">
        <v>1000</v>
      </c>
      <c r="G12" s="98" t="s">
        <v>7</v>
      </c>
      <c r="H12" s="98"/>
      <c r="I12" s="96"/>
    </row>
    <row r="13" spans="3:9" ht="16.5" thickBot="1" x14ac:dyDescent="0.3">
      <c r="C13" s="97">
        <v>8</v>
      </c>
      <c r="D13" s="98" t="s">
        <v>154</v>
      </c>
      <c r="E13" s="99">
        <v>44568</v>
      </c>
      <c r="F13" s="100">
        <v>1200</v>
      </c>
      <c r="G13" s="98" t="s">
        <v>11</v>
      </c>
      <c r="H13" s="98"/>
      <c r="I13" s="96"/>
    </row>
    <row r="14" spans="3:9" ht="16.5" thickBot="1" x14ac:dyDescent="0.3">
      <c r="C14" s="97">
        <v>9</v>
      </c>
      <c r="D14" s="98" t="s">
        <v>155</v>
      </c>
      <c r="E14" s="99">
        <v>44569</v>
      </c>
      <c r="F14" s="100">
        <v>1500</v>
      </c>
      <c r="G14" s="98" t="s">
        <v>5</v>
      </c>
      <c r="H14" s="98"/>
      <c r="I14" s="96"/>
    </row>
    <row r="15" spans="3:9" ht="16.5" thickBot="1" x14ac:dyDescent="0.3">
      <c r="C15" s="97">
        <v>10</v>
      </c>
      <c r="D15" s="98" t="s">
        <v>156</v>
      </c>
      <c r="E15" s="99">
        <v>44570</v>
      </c>
      <c r="F15" s="100">
        <v>1000</v>
      </c>
      <c r="G15" s="98" t="s">
        <v>9</v>
      </c>
      <c r="H15" s="98"/>
      <c r="I15" s="96"/>
    </row>
    <row r="17" spans="5:6" x14ac:dyDescent="0.25">
      <c r="E17" s="101" t="s">
        <v>157</v>
      </c>
      <c r="F17" s="101">
        <f>SUBTOTAL(9,F7:F15)</f>
        <v>9850</v>
      </c>
    </row>
    <row r="25" spans="5:6" x14ac:dyDescent="0.25">
      <c r="E25" s="101" t="s">
        <v>158</v>
      </c>
      <c r="F25" s="102">
        <f>SUBTOTAL(1,F7:F15)</f>
        <v>1094.4444444444443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8:N95"/>
  <sheetViews>
    <sheetView topLeftCell="A16" workbookViewId="0">
      <selection activeCell="H20" sqref="H20"/>
    </sheetView>
  </sheetViews>
  <sheetFormatPr defaultRowHeight="15" x14ac:dyDescent="0.25"/>
  <cols>
    <col min="1" max="1" width="13.5703125" customWidth="1"/>
    <col min="2" max="2" width="16.85546875" customWidth="1"/>
    <col min="3" max="3" width="16.5703125" customWidth="1"/>
    <col min="4" max="4" width="12.42578125" customWidth="1"/>
    <col min="5" max="5" width="14.42578125" customWidth="1"/>
    <col min="6" max="6" width="14.5703125" customWidth="1"/>
  </cols>
  <sheetData>
    <row r="8" spans="1:14" x14ac:dyDescent="0.25">
      <c r="A8" s="103"/>
    </row>
    <row r="16" spans="1:14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5"/>
      <c r="B18" s="107" t="s">
        <v>159</v>
      </c>
      <c r="C18" s="108">
        <v>100000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107" t="s">
        <v>160</v>
      </c>
      <c r="C19" s="109">
        <v>0.06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spans="1:14" x14ac:dyDescent="0.25">
      <c r="A20" s="35"/>
      <c r="B20" s="107" t="s">
        <v>32</v>
      </c>
      <c r="C20" s="110">
        <v>1.5</v>
      </c>
      <c r="D20" s="35"/>
      <c r="E20" s="112" t="s">
        <v>168</v>
      </c>
      <c r="F20" s="113">
        <f>SUM(C26:C95)</f>
        <v>88440.422790324563</v>
      </c>
      <c r="G20" s="35"/>
      <c r="H20" s="35"/>
      <c r="I20" s="35"/>
      <c r="J20" s="35"/>
      <c r="K20" s="35"/>
      <c r="L20" s="35"/>
      <c r="M20" s="35"/>
      <c r="N20" s="35"/>
    </row>
    <row r="21" spans="1:14" x14ac:dyDescent="0.25">
      <c r="A21" s="35"/>
      <c r="B21" s="107" t="s">
        <v>161</v>
      </c>
      <c r="C21" s="111">
        <v>45116</v>
      </c>
      <c r="D21" s="35"/>
      <c r="E21" s="112" t="s">
        <v>169</v>
      </c>
      <c r="F21" s="113">
        <f>SUM(D26:D95)</f>
        <v>4730.3460571758842</v>
      </c>
      <c r="G21" s="35"/>
      <c r="H21" s="35"/>
      <c r="I21" s="35"/>
      <c r="J21" s="35"/>
      <c r="K21" s="35"/>
      <c r="L21" s="35"/>
      <c r="M21" s="35"/>
      <c r="N21" s="35"/>
    </row>
    <row r="22" spans="1:14" x14ac:dyDescent="0.25">
      <c r="A22" s="35"/>
      <c r="B22" s="107" t="s">
        <v>162</v>
      </c>
      <c r="C22" s="114">
        <f>IFERROR(PMT(C19/12,C20*12,-C18),"")</f>
        <v>5823.1730529687775</v>
      </c>
      <c r="D22" s="35"/>
      <c r="E22" s="112" t="s">
        <v>170</v>
      </c>
      <c r="F22" s="113">
        <f>SUM(F20+F21)</f>
        <v>93170.76884750044</v>
      </c>
      <c r="G22" s="35"/>
      <c r="H22" s="35"/>
      <c r="I22" s="35"/>
      <c r="J22" s="35"/>
      <c r="K22" s="35"/>
      <c r="L22" s="35"/>
      <c r="M22" s="35"/>
      <c r="N22" s="35"/>
    </row>
    <row r="23" spans="1:14" x14ac:dyDescent="0.25">
      <c r="A23" s="35"/>
      <c r="B23" s="35"/>
      <c r="C23" s="115">
        <f>IFERROR(PMT(Rate/12,Year*12,-Loan)," ")</f>
        <v>5823.1730529687775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4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4" x14ac:dyDescent="0.25">
      <c r="A25" s="104" t="s">
        <v>167</v>
      </c>
      <c r="B25" s="105" t="s">
        <v>163</v>
      </c>
      <c r="C25" s="104" t="s">
        <v>164</v>
      </c>
      <c r="D25" s="104" t="s">
        <v>166</v>
      </c>
      <c r="E25" s="104" t="s">
        <v>162</v>
      </c>
      <c r="F25" s="104" t="s">
        <v>165</v>
      </c>
      <c r="G25" s="35"/>
      <c r="H25" s="35"/>
      <c r="I25" s="35"/>
      <c r="J25" s="35"/>
      <c r="K25" s="35"/>
      <c r="L25" s="35"/>
      <c r="M25" s="35"/>
      <c r="N25" s="35"/>
    </row>
    <row r="26" spans="1:14" x14ac:dyDescent="0.25">
      <c r="A26" s="123">
        <f>IF(EMI&lt;&gt;"",1,"")</f>
        <v>1</v>
      </c>
      <c r="B26" s="116">
        <f>IF(A26&lt;&gt;"",DATE(YEAR(C21),MONTH(C21)+1,DAY(C21)),"")</f>
        <v>45147</v>
      </c>
      <c r="C26" s="117">
        <f t="shared" ref="C26:C57" si="0">IFERROR(PPMT(Rate/12,A26,Year*12,-Loan),"")</f>
        <v>5323.1730529687775</v>
      </c>
      <c r="D26" s="117">
        <f t="shared" ref="D26:D57" si="1">IFERROR(IPMT(Rate/12,A26,Year*12,-Loan),"")</f>
        <v>499.99999999999994</v>
      </c>
      <c r="E26" s="117">
        <f>IFERROR((C26+D26),"")</f>
        <v>5823.1730529687775</v>
      </c>
      <c r="F26" s="117">
        <f>IFERROR((Loan-C26),"")</f>
        <v>94676.826947031223</v>
      </c>
      <c r="G26" s="35"/>
      <c r="H26" s="35"/>
      <c r="I26" s="35"/>
      <c r="J26" s="35"/>
      <c r="K26" s="35"/>
      <c r="L26" s="35"/>
      <c r="M26" s="35"/>
      <c r="N26" s="35"/>
    </row>
    <row r="27" spans="1:14" x14ac:dyDescent="0.25">
      <c r="A27" s="123">
        <f t="shared" ref="A27:A41" si="2">IF(A26&lt;Year*12,A26+1,"")</f>
        <v>2</v>
      </c>
      <c r="B27" s="116">
        <f>IF(A27&lt;&gt;"",DATE(YEAR(B26),MONTH(B26)+1,DAY(B26)),"")</f>
        <v>45178</v>
      </c>
      <c r="C27" s="117">
        <f t="shared" si="0"/>
        <v>5349.7889182336212</v>
      </c>
      <c r="D27" s="117">
        <f t="shared" si="1"/>
        <v>473.38413473515595</v>
      </c>
      <c r="E27" s="117">
        <f t="shared" ref="E27:E90" si="3">IFERROR((C27+D27),"")</f>
        <v>5823.1730529687775</v>
      </c>
      <c r="F27" s="117">
        <f>IFERROR((F26-C27),"")</f>
        <v>89327.0380287976</v>
      </c>
      <c r="G27" s="35"/>
      <c r="H27" s="35"/>
      <c r="I27" s="35"/>
      <c r="J27" s="35"/>
      <c r="K27" s="35"/>
      <c r="L27" s="35"/>
      <c r="M27" s="35"/>
      <c r="N27" s="35"/>
    </row>
    <row r="28" spans="1:14" x14ac:dyDescent="0.25">
      <c r="A28" s="123">
        <f t="shared" si="2"/>
        <v>3</v>
      </c>
      <c r="B28" s="116">
        <f t="shared" ref="B28:B91" si="4">IF(A28&lt;&gt;"",DATE(YEAR(B27),MONTH(B27)+1,DAY(B27)),"")</f>
        <v>45208</v>
      </c>
      <c r="C28" s="117">
        <f t="shared" si="0"/>
        <v>5376.53786282479</v>
      </c>
      <c r="D28" s="117">
        <f t="shared" si="1"/>
        <v>446.63519014398787</v>
      </c>
      <c r="E28" s="117">
        <f t="shared" si="3"/>
        <v>5823.1730529687775</v>
      </c>
      <c r="F28" s="117">
        <f t="shared" ref="F28:F68" si="5">IFERROR((F27-C28),"")</f>
        <v>83950.500165972815</v>
      </c>
      <c r="G28" s="35"/>
      <c r="H28" s="35"/>
      <c r="I28" s="35"/>
      <c r="J28" s="35"/>
      <c r="K28" s="35"/>
      <c r="L28" s="35"/>
      <c r="M28" s="35"/>
      <c r="N28" s="35"/>
    </row>
    <row r="29" spans="1:14" x14ac:dyDescent="0.25">
      <c r="A29" s="123">
        <f t="shared" si="2"/>
        <v>4</v>
      </c>
      <c r="B29" s="116">
        <f t="shared" si="4"/>
        <v>45239</v>
      </c>
      <c r="C29" s="117">
        <f t="shared" si="0"/>
        <v>5403.4205521389131</v>
      </c>
      <c r="D29" s="117">
        <f t="shared" si="1"/>
        <v>419.75250082986395</v>
      </c>
      <c r="E29" s="117">
        <f t="shared" si="3"/>
        <v>5823.1730529687775</v>
      </c>
      <c r="F29" s="117">
        <f t="shared" si="5"/>
        <v>78547.079613833906</v>
      </c>
      <c r="G29" s="35"/>
      <c r="H29" s="35"/>
      <c r="I29" s="35"/>
      <c r="J29" s="35"/>
      <c r="K29" s="35"/>
      <c r="L29" s="35"/>
      <c r="M29" s="35"/>
      <c r="N29" s="35"/>
    </row>
    <row r="30" spans="1:14" x14ac:dyDescent="0.25">
      <c r="A30" s="123">
        <f t="shared" si="2"/>
        <v>5</v>
      </c>
      <c r="B30" s="116">
        <f t="shared" si="4"/>
        <v>45269</v>
      </c>
      <c r="C30" s="117">
        <f t="shared" si="0"/>
        <v>5430.4376548996079</v>
      </c>
      <c r="D30" s="117">
        <f t="shared" si="1"/>
        <v>392.73539806916932</v>
      </c>
      <c r="E30" s="117">
        <f t="shared" si="3"/>
        <v>5823.1730529687775</v>
      </c>
      <c r="F30" s="117">
        <f t="shared" si="5"/>
        <v>73116.641958934299</v>
      </c>
      <c r="G30" s="35"/>
      <c r="H30" s="35"/>
      <c r="I30" s="35"/>
      <c r="J30" s="35"/>
      <c r="K30" s="35"/>
      <c r="L30" s="35"/>
      <c r="M30" s="35"/>
      <c r="N30" s="35"/>
    </row>
    <row r="31" spans="1:14" x14ac:dyDescent="0.25">
      <c r="A31" s="123">
        <f t="shared" si="2"/>
        <v>6</v>
      </c>
      <c r="B31" s="116">
        <f t="shared" si="4"/>
        <v>45300</v>
      </c>
      <c r="C31" s="117">
        <f t="shared" si="0"/>
        <v>5457.5898431741061</v>
      </c>
      <c r="D31" s="117">
        <f t="shared" si="1"/>
        <v>365.58320979467135</v>
      </c>
      <c r="E31" s="117">
        <f t="shared" si="3"/>
        <v>5823.1730529687775</v>
      </c>
      <c r="F31" s="117">
        <f t="shared" si="5"/>
        <v>67659.052115760191</v>
      </c>
      <c r="G31" s="35"/>
      <c r="H31" s="35"/>
      <c r="I31" s="35"/>
      <c r="J31" s="35"/>
      <c r="K31" s="35"/>
      <c r="L31" s="35"/>
      <c r="M31" s="35"/>
      <c r="N31" s="35"/>
    </row>
    <row r="32" spans="1:14" x14ac:dyDescent="0.25">
      <c r="A32" s="123">
        <f t="shared" si="2"/>
        <v>7</v>
      </c>
      <c r="B32" s="116">
        <f t="shared" si="4"/>
        <v>45331</v>
      </c>
      <c r="C32" s="117">
        <f t="shared" si="0"/>
        <v>5484.877792389977</v>
      </c>
      <c r="D32" s="117">
        <f t="shared" si="1"/>
        <v>338.29526057880082</v>
      </c>
      <c r="E32" s="117">
        <f t="shared" si="3"/>
        <v>5823.1730529687775</v>
      </c>
      <c r="F32" s="117">
        <f t="shared" si="5"/>
        <v>62174.174323370215</v>
      </c>
      <c r="G32" s="35"/>
      <c r="H32" s="35"/>
      <c r="I32" s="35"/>
      <c r="J32" s="35"/>
      <c r="K32" s="35"/>
      <c r="L32" s="35"/>
      <c r="M32" s="35"/>
      <c r="N32" s="35"/>
    </row>
    <row r="33" spans="1:14" x14ac:dyDescent="0.25">
      <c r="A33" s="123">
        <f t="shared" si="2"/>
        <v>8</v>
      </c>
      <c r="B33" s="116">
        <f t="shared" si="4"/>
        <v>45360</v>
      </c>
      <c r="C33" s="117">
        <f t="shared" si="0"/>
        <v>5512.3021813519263</v>
      </c>
      <c r="D33" s="117">
        <f t="shared" si="1"/>
        <v>310.87087161685088</v>
      </c>
      <c r="E33" s="117">
        <f t="shared" si="3"/>
        <v>5823.1730529687775</v>
      </c>
      <c r="F33" s="117">
        <f t="shared" si="5"/>
        <v>56661.872142018285</v>
      </c>
      <c r="G33" s="35"/>
      <c r="H33" s="35"/>
      <c r="I33" s="35"/>
      <c r="J33" s="35"/>
      <c r="K33" s="35"/>
      <c r="L33" s="35"/>
      <c r="M33" s="35"/>
      <c r="N33" s="35"/>
    </row>
    <row r="34" spans="1:14" x14ac:dyDescent="0.25">
      <c r="A34" s="123">
        <f t="shared" si="2"/>
        <v>9</v>
      </c>
      <c r="B34" s="116">
        <f t="shared" si="4"/>
        <v>45391</v>
      </c>
      <c r="C34" s="117">
        <f t="shared" si="0"/>
        <v>5539.8636922586866</v>
      </c>
      <c r="D34" s="117">
        <f t="shared" si="1"/>
        <v>283.30936071009131</v>
      </c>
      <c r="E34" s="117">
        <f t="shared" si="3"/>
        <v>5823.1730529687775</v>
      </c>
      <c r="F34" s="117">
        <f t="shared" si="5"/>
        <v>51122.008449759596</v>
      </c>
      <c r="G34" s="35"/>
      <c r="H34" s="35"/>
      <c r="I34" s="35"/>
      <c r="J34" s="35"/>
      <c r="K34" s="35"/>
      <c r="L34" s="35"/>
      <c r="M34" s="35"/>
      <c r="N34" s="35"/>
    </row>
    <row r="35" spans="1:14" x14ac:dyDescent="0.25">
      <c r="A35" s="123">
        <f t="shared" si="2"/>
        <v>10</v>
      </c>
      <c r="B35" s="116">
        <f t="shared" si="4"/>
        <v>45421</v>
      </c>
      <c r="C35" s="117">
        <f t="shared" si="0"/>
        <v>5567.5630107199795</v>
      </c>
      <c r="D35" s="117">
        <f t="shared" si="1"/>
        <v>255.61004224879784</v>
      </c>
      <c r="E35" s="117">
        <f t="shared" si="3"/>
        <v>5823.1730529687775</v>
      </c>
      <c r="F35" s="117">
        <f t="shared" si="5"/>
        <v>45554.445439039613</v>
      </c>
      <c r="G35" s="35"/>
      <c r="H35" s="35"/>
      <c r="I35" s="35"/>
      <c r="J35" s="35"/>
      <c r="K35" s="35"/>
      <c r="L35" s="35"/>
      <c r="M35" s="35"/>
      <c r="N35" s="35"/>
    </row>
    <row r="36" spans="1:14" x14ac:dyDescent="0.25">
      <c r="A36" s="123">
        <f t="shared" si="2"/>
        <v>11</v>
      </c>
      <c r="B36" s="116">
        <f t="shared" si="4"/>
        <v>45452</v>
      </c>
      <c r="C36" s="117">
        <f t="shared" si="0"/>
        <v>5595.4008257735804</v>
      </c>
      <c r="D36" s="117">
        <f t="shared" si="1"/>
        <v>227.77222719519793</v>
      </c>
      <c r="E36" s="117">
        <f t="shared" si="3"/>
        <v>5823.1730529687784</v>
      </c>
      <c r="F36" s="117">
        <f t="shared" si="5"/>
        <v>39959.044613266029</v>
      </c>
      <c r="G36" s="35"/>
      <c r="H36" s="35"/>
      <c r="I36" s="35"/>
      <c r="J36" s="35"/>
      <c r="K36" s="35"/>
      <c r="L36" s="35"/>
      <c r="M36" s="35"/>
      <c r="N36" s="35"/>
    </row>
    <row r="37" spans="1:14" x14ac:dyDescent="0.25">
      <c r="A37" s="123">
        <f t="shared" si="2"/>
        <v>12</v>
      </c>
      <c r="B37" s="116">
        <f t="shared" si="4"/>
        <v>45482</v>
      </c>
      <c r="C37" s="117">
        <f t="shared" si="0"/>
        <v>5623.377829902448</v>
      </c>
      <c r="D37" s="117">
        <f t="shared" si="1"/>
        <v>199.79522306633001</v>
      </c>
      <c r="E37" s="117">
        <f t="shared" si="3"/>
        <v>5823.1730529687784</v>
      </c>
      <c r="F37" s="117">
        <f t="shared" si="5"/>
        <v>34335.66678336358</v>
      </c>
      <c r="G37" s="35"/>
      <c r="H37" s="35"/>
      <c r="I37" s="35"/>
      <c r="J37" s="35"/>
      <c r="K37" s="35"/>
      <c r="L37" s="35"/>
      <c r="M37" s="35"/>
      <c r="N37" s="35"/>
    </row>
    <row r="38" spans="1:14" x14ac:dyDescent="0.25">
      <c r="A38" s="123">
        <f t="shared" si="2"/>
        <v>13</v>
      </c>
      <c r="B38" s="116">
        <f t="shared" si="4"/>
        <v>45513</v>
      </c>
      <c r="C38" s="117">
        <f t="shared" si="0"/>
        <v>5651.4947190519597</v>
      </c>
      <c r="D38" s="117">
        <f t="shared" si="1"/>
        <v>171.67833391681779</v>
      </c>
      <c r="E38" s="117">
        <f t="shared" si="3"/>
        <v>5823.1730529687775</v>
      </c>
      <c r="F38" s="117">
        <f t="shared" si="5"/>
        <v>28684.17206431162</v>
      </c>
      <c r="G38" s="35"/>
      <c r="H38" s="35"/>
      <c r="I38" s="35"/>
      <c r="J38" s="35"/>
      <c r="K38" s="35"/>
      <c r="L38" s="35"/>
      <c r="M38" s="35"/>
      <c r="N38" s="35"/>
    </row>
    <row r="39" spans="1:14" x14ac:dyDescent="0.25">
      <c r="A39" s="123">
        <f t="shared" si="2"/>
        <v>14</v>
      </c>
      <c r="B39" s="116">
        <f t="shared" si="4"/>
        <v>45544</v>
      </c>
      <c r="C39" s="117">
        <f t="shared" si="0"/>
        <v>5679.75219264722</v>
      </c>
      <c r="D39" s="117">
        <f t="shared" si="1"/>
        <v>143.42086032155797</v>
      </c>
      <c r="E39" s="117">
        <f t="shared" si="3"/>
        <v>5823.1730529687784</v>
      </c>
      <c r="F39" s="117">
        <f t="shared" si="5"/>
        <v>23004.419871664402</v>
      </c>
      <c r="G39" s="35"/>
      <c r="H39" s="35"/>
      <c r="I39" s="35"/>
      <c r="J39" s="35"/>
      <c r="K39" s="35"/>
      <c r="L39" s="35"/>
      <c r="M39" s="35"/>
      <c r="N39" s="35"/>
    </row>
    <row r="40" spans="1:14" x14ac:dyDescent="0.25">
      <c r="A40" s="123">
        <f t="shared" si="2"/>
        <v>15</v>
      </c>
      <c r="B40" s="116">
        <f t="shared" si="4"/>
        <v>45574</v>
      </c>
      <c r="C40" s="117">
        <f t="shared" si="0"/>
        <v>5708.1509536104559</v>
      </c>
      <c r="D40" s="117">
        <f t="shared" si="1"/>
        <v>115.02209935832185</v>
      </c>
      <c r="E40" s="117">
        <f t="shared" si="3"/>
        <v>5823.1730529687775</v>
      </c>
      <c r="F40" s="117">
        <f t="shared" si="5"/>
        <v>17296.268918053946</v>
      </c>
      <c r="G40" s="35"/>
      <c r="H40" s="35"/>
      <c r="I40" s="35"/>
      <c r="J40" s="35"/>
      <c r="K40" s="35"/>
      <c r="L40" s="35"/>
      <c r="M40" s="35"/>
      <c r="N40" s="35"/>
    </row>
    <row r="41" spans="1:14" x14ac:dyDescent="0.25">
      <c r="A41" s="123">
        <f t="shared" si="2"/>
        <v>16</v>
      </c>
      <c r="B41" s="116">
        <f t="shared" si="4"/>
        <v>45605</v>
      </c>
      <c r="C41" s="117">
        <f t="shared" si="0"/>
        <v>5736.6917083785074</v>
      </c>
      <c r="D41" s="117">
        <f t="shared" si="1"/>
        <v>86.481344590269586</v>
      </c>
      <c r="E41" s="117">
        <f t="shared" si="3"/>
        <v>5823.1730529687766</v>
      </c>
      <c r="F41" s="117">
        <f t="shared" si="5"/>
        <v>11559.577209675437</v>
      </c>
      <c r="G41" s="35"/>
      <c r="H41" s="35"/>
      <c r="I41" s="35"/>
      <c r="J41" s="35"/>
      <c r="K41" s="35"/>
      <c r="L41" s="35"/>
      <c r="M41" s="35"/>
      <c r="N41" s="35"/>
    </row>
    <row r="42" spans="1:14" x14ac:dyDescent="0.25">
      <c r="A42" s="106"/>
      <c r="B42" s="118" t="str">
        <f t="shared" si="4"/>
        <v/>
      </c>
      <c r="C42" s="119" t="str">
        <f t="shared" si="0"/>
        <v/>
      </c>
      <c r="D42" s="119" t="str">
        <f t="shared" si="1"/>
        <v/>
      </c>
      <c r="E42" s="119" t="str">
        <f t="shared" si="3"/>
        <v/>
      </c>
      <c r="F42" s="119" t="str">
        <f t="shared" si="5"/>
        <v/>
      </c>
      <c r="G42" s="35"/>
      <c r="H42" s="35"/>
      <c r="I42" s="35"/>
      <c r="J42" s="35"/>
      <c r="K42" s="35"/>
      <c r="L42" s="35"/>
      <c r="M42" s="35"/>
      <c r="N42" s="35"/>
    </row>
    <row r="43" spans="1:14" x14ac:dyDescent="0.25">
      <c r="A43" s="106"/>
      <c r="B43" s="118" t="str">
        <f t="shared" si="4"/>
        <v/>
      </c>
      <c r="C43" s="119" t="str">
        <f t="shared" si="0"/>
        <v/>
      </c>
      <c r="D43" s="119" t="str">
        <f t="shared" si="1"/>
        <v/>
      </c>
      <c r="E43" s="119" t="str">
        <f t="shared" si="3"/>
        <v/>
      </c>
      <c r="F43" s="119" t="str">
        <f t="shared" si="5"/>
        <v/>
      </c>
      <c r="G43" s="35"/>
      <c r="H43" s="35"/>
      <c r="I43" s="35"/>
      <c r="J43" s="35"/>
      <c r="K43" s="35"/>
      <c r="L43" s="35"/>
      <c r="M43" s="35"/>
      <c r="N43" s="35"/>
    </row>
    <row r="44" spans="1:14" x14ac:dyDescent="0.25">
      <c r="A44" s="35"/>
      <c r="B44" s="120" t="str">
        <f t="shared" si="4"/>
        <v/>
      </c>
      <c r="C44" s="115" t="str">
        <f t="shared" si="0"/>
        <v/>
      </c>
      <c r="D44" s="115" t="str">
        <f t="shared" si="1"/>
        <v/>
      </c>
      <c r="E44" s="115" t="str">
        <f t="shared" si="3"/>
        <v/>
      </c>
      <c r="F44" s="115" t="str">
        <f t="shared" si="5"/>
        <v/>
      </c>
      <c r="G44" s="35"/>
      <c r="H44" s="35"/>
      <c r="I44" s="35"/>
      <c r="J44" s="35"/>
      <c r="K44" s="35"/>
      <c r="L44" s="35"/>
      <c r="M44" s="35"/>
      <c r="N44" s="35"/>
    </row>
    <row r="45" spans="1:14" x14ac:dyDescent="0.25">
      <c r="A45" s="35"/>
      <c r="B45" s="120" t="str">
        <f t="shared" si="4"/>
        <v/>
      </c>
      <c r="C45" s="115" t="str">
        <f t="shared" si="0"/>
        <v/>
      </c>
      <c r="D45" s="115" t="str">
        <f t="shared" si="1"/>
        <v/>
      </c>
      <c r="E45" s="115" t="str">
        <f t="shared" si="3"/>
        <v/>
      </c>
      <c r="F45" s="115" t="str">
        <f t="shared" si="5"/>
        <v/>
      </c>
      <c r="G45" s="35"/>
      <c r="H45" s="35"/>
      <c r="I45" s="35"/>
      <c r="J45" s="35"/>
      <c r="K45" s="35"/>
      <c r="L45" s="35"/>
      <c r="M45" s="35"/>
      <c r="N45" s="35"/>
    </row>
    <row r="46" spans="1:14" x14ac:dyDescent="0.25">
      <c r="A46" s="35"/>
      <c r="B46" s="120" t="str">
        <f t="shared" si="4"/>
        <v/>
      </c>
      <c r="C46" s="115" t="str">
        <f t="shared" si="0"/>
        <v/>
      </c>
      <c r="D46" s="115" t="str">
        <f t="shared" si="1"/>
        <v/>
      </c>
      <c r="E46" s="115" t="str">
        <f t="shared" si="3"/>
        <v/>
      </c>
      <c r="F46" s="115" t="str">
        <f t="shared" si="5"/>
        <v/>
      </c>
      <c r="G46" s="35"/>
      <c r="H46" s="35"/>
      <c r="I46" s="35"/>
      <c r="J46" s="35"/>
      <c r="K46" s="35"/>
      <c r="L46" s="35"/>
      <c r="M46" s="35"/>
      <c r="N46" s="35"/>
    </row>
    <row r="47" spans="1:14" x14ac:dyDescent="0.25">
      <c r="A47" s="35"/>
      <c r="B47" s="120" t="str">
        <f t="shared" si="4"/>
        <v/>
      </c>
      <c r="C47" s="115" t="str">
        <f t="shared" si="0"/>
        <v/>
      </c>
      <c r="D47" s="115" t="str">
        <f t="shared" si="1"/>
        <v/>
      </c>
      <c r="E47" s="115" t="str">
        <f t="shared" si="3"/>
        <v/>
      </c>
      <c r="F47" s="115" t="str">
        <f t="shared" si="5"/>
        <v/>
      </c>
      <c r="G47" s="35"/>
      <c r="H47" s="35"/>
      <c r="I47" s="35"/>
      <c r="J47" s="35"/>
      <c r="K47" s="35"/>
      <c r="L47" s="35"/>
      <c r="M47" s="35"/>
      <c r="N47" s="35"/>
    </row>
    <row r="48" spans="1:14" x14ac:dyDescent="0.25">
      <c r="A48" s="35"/>
      <c r="B48" s="120" t="str">
        <f t="shared" si="4"/>
        <v/>
      </c>
      <c r="C48" s="115" t="str">
        <f t="shared" si="0"/>
        <v/>
      </c>
      <c r="D48" s="115" t="str">
        <f t="shared" si="1"/>
        <v/>
      </c>
      <c r="E48" s="115" t="str">
        <f t="shared" si="3"/>
        <v/>
      </c>
      <c r="F48" s="115" t="str">
        <f t="shared" si="5"/>
        <v/>
      </c>
      <c r="G48" s="35"/>
      <c r="H48" s="35"/>
      <c r="I48" s="35"/>
      <c r="J48" s="35"/>
      <c r="K48" s="35"/>
      <c r="L48" s="35"/>
      <c r="M48" s="35"/>
      <c r="N48" s="35"/>
    </row>
    <row r="49" spans="1:14" x14ac:dyDescent="0.25">
      <c r="A49" s="35"/>
      <c r="B49" s="120" t="str">
        <f t="shared" si="4"/>
        <v/>
      </c>
      <c r="C49" s="115" t="str">
        <f t="shared" si="0"/>
        <v/>
      </c>
      <c r="D49" s="115" t="str">
        <f t="shared" si="1"/>
        <v/>
      </c>
      <c r="E49" s="115" t="str">
        <f t="shared" si="3"/>
        <v/>
      </c>
      <c r="F49" s="115" t="str">
        <f t="shared" si="5"/>
        <v/>
      </c>
      <c r="G49" s="35"/>
      <c r="H49" s="35"/>
      <c r="I49" s="35"/>
      <c r="J49" s="35"/>
      <c r="K49" s="35"/>
      <c r="L49" s="35"/>
      <c r="M49" s="35"/>
      <c r="N49" s="35"/>
    </row>
    <row r="50" spans="1:14" x14ac:dyDescent="0.25">
      <c r="A50" s="35"/>
      <c r="B50" s="120" t="str">
        <f t="shared" si="4"/>
        <v/>
      </c>
      <c r="C50" s="115" t="str">
        <f t="shared" si="0"/>
        <v/>
      </c>
      <c r="D50" s="115" t="str">
        <f t="shared" si="1"/>
        <v/>
      </c>
      <c r="E50" s="115" t="str">
        <f t="shared" si="3"/>
        <v/>
      </c>
      <c r="F50" s="115" t="str">
        <f t="shared" si="5"/>
        <v/>
      </c>
      <c r="G50" s="35"/>
      <c r="H50" s="35"/>
      <c r="I50" s="35"/>
      <c r="J50" s="35"/>
      <c r="K50" s="35"/>
      <c r="L50" s="35"/>
      <c r="M50" s="35"/>
      <c r="N50" s="35"/>
    </row>
    <row r="51" spans="1:14" x14ac:dyDescent="0.25">
      <c r="A51" s="35"/>
      <c r="B51" s="120" t="str">
        <f t="shared" si="4"/>
        <v/>
      </c>
      <c r="C51" s="115" t="str">
        <f t="shared" si="0"/>
        <v/>
      </c>
      <c r="D51" s="115" t="str">
        <f t="shared" si="1"/>
        <v/>
      </c>
      <c r="E51" s="115" t="str">
        <f t="shared" si="3"/>
        <v/>
      </c>
      <c r="F51" s="115" t="str">
        <f t="shared" si="5"/>
        <v/>
      </c>
      <c r="G51" s="35"/>
      <c r="H51" s="35"/>
      <c r="I51" s="35"/>
      <c r="J51" s="35"/>
      <c r="K51" s="35"/>
      <c r="L51" s="35"/>
      <c r="M51" s="35"/>
      <c r="N51" s="35"/>
    </row>
    <row r="52" spans="1:14" x14ac:dyDescent="0.25">
      <c r="A52" s="35"/>
      <c r="B52" s="120" t="str">
        <f t="shared" si="4"/>
        <v/>
      </c>
      <c r="C52" s="115" t="str">
        <f t="shared" si="0"/>
        <v/>
      </c>
      <c r="D52" s="115" t="str">
        <f t="shared" si="1"/>
        <v/>
      </c>
      <c r="E52" s="115" t="str">
        <f t="shared" si="3"/>
        <v/>
      </c>
      <c r="F52" s="115" t="str">
        <f t="shared" si="5"/>
        <v/>
      </c>
      <c r="G52" s="35"/>
      <c r="H52" s="35"/>
      <c r="I52" s="35"/>
      <c r="J52" s="35"/>
      <c r="K52" s="35"/>
      <c r="L52" s="35"/>
      <c r="M52" s="35"/>
      <c r="N52" s="35"/>
    </row>
    <row r="53" spans="1:14" x14ac:dyDescent="0.25">
      <c r="B53" s="121" t="str">
        <f t="shared" si="4"/>
        <v/>
      </c>
      <c r="C53" s="122" t="str">
        <f t="shared" si="0"/>
        <v/>
      </c>
      <c r="D53" s="122" t="str">
        <f t="shared" si="1"/>
        <v/>
      </c>
      <c r="E53" s="122" t="str">
        <f t="shared" si="3"/>
        <v/>
      </c>
      <c r="F53" s="122" t="str">
        <f t="shared" si="5"/>
        <v/>
      </c>
    </row>
    <row r="54" spans="1:14" x14ac:dyDescent="0.25">
      <c r="B54" s="121" t="str">
        <f t="shared" si="4"/>
        <v/>
      </c>
      <c r="C54" s="122" t="str">
        <f t="shared" si="0"/>
        <v/>
      </c>
      <c r="D54" s="122" t="str">
        <f t="shared" si="1"/>
        <v/>
      </c>
      <c r="E54" s="122" t="str">
        <f t="shared" si="3"/>
        <v/>
      </c>
      <c r="F54" s="122" t="str">
        <f t="shared" si="5"/>
        <v/>
      </c>
    </row>
    <row r="55" spans="1:14" x14ac:dyDescent="0.25">
      <c r="B55" s="121" t="str">
        <f t="shared" si="4"/>
        <v/>
      </c>
      <c r="C55" s="122" t="str">
        <f t="shared" si="0"/>
        <v/>
      </c>
      <c r="D55" s="122" t="str">
        <f t="shared" si="1"/>
        <v/>
      </c>
      <c r="E55" s="122" t="str">
        <f t="shared" si="3"/>
        <v/>
      </c>
      <c r="F55" s="122" t="str">
        <f t="shared" si="5"/>
        <v/>
      </c>
    </row>
    <row r="56" spans="1:14" x14ac:dyDescent="0.25">
      <c r="B56" s="121" t="str">
        <f t="shared" si="4"/>
        <v/>
      </c>
      <c r="C56" s="122" t="str">
        <f t="shared" si="0"/>
        <v/>
      </c>
      <c r="D56" s="122" t="str">
        <f t="shared" si="1"/>
        <v/>
      </c>
      <c r="E56" s="122" t="str">
        <f t="shared" si="3"/>
        <v/>
      </c>
      <c r="F56" s="122" t="str">
        <f t="shared" si="5"/>
        <v/>
      </c>
    </row>
    <row r="57" spans="1:14" x14ac:dyDescent="0.25">
      <c r="B57" s="121" t="str">
        <f t="shared" si="4"/>
        <v/>
      </c>
      <c r="C57" s="122" t="str">
        <f t="shared" si="0"/>
        <v/>
      </c>
      <c r="D57" s="122" t="str">
        <f t="shared" si="1"/>
        <v/>
      </c>
      <c r="E57" s="122" t="str">
        <f t="shared" si="3"/>
        <v/>
      </c>
      <c r="F57" s="122" t="str">
        <f t="shared" si="5"/>
        <v/>
      </c>
    </row>
    <row r="58" spans="1:14" x14ac:dyDescent="0.25">
      <c r="B58" s="121" t="str">
        <f t="shared" si="4"/>
        <v/>
      </c>
      <c r="C58" s="122" t="str">
        <f t="shared" ref="C58:C89" si="6">IFERROR(PPMT(Rate/12,A58,Year*12,-Loan),"")</f>
        <v/>
      </c>
      <c r="D58" s="122" t="str">
        <f t="shared" ref="D58:D89" si="7">IFERROR(IPMT(Rate/12,A58,Year*12,-Loan),"")</f>
        <v/>
      </c>
      <c r="E58" s="122" t="str">
        <f t="shared" si="3"/>
        <v/>
      </c>
      <c r="F58" s="122" t="str">
        <f t="shared" si="5"/>
        <v/>
      </c>
    </row>
    <row r="59" spans="1:14" x14ac:dyDescent="0.25">
      <c r="B59" s="121" t="str">
        <f t="shared" si="4"/>
        <v/>
      </c>
      <c r="C59" s="122" t="str">
        <f t="shared" si="6"/>
        <v/>
      </c>
      <c r="D59" s="122" t="str">
        <f t="shared" si="7"/>
        <v/>
      </c>
      <c r="E59" s="122" t="str">
        <f t="shared" si="3"/>
        <v/>
      </c>
      <c r="F59" s="122" t="str">
        <f t="shared" si="5"/>
        <v/>
      </c>
    </row>
    <row r="60" spans="1:14" x14ac:dyDescent="0.25">
      <c r="B60" s="121" t="str">
        <f t="shared" si="4"/>
        <v/>
      </c>
      <c r="C60" s="122" t="str">
        <f t="shared" si="6"/>
        <v/>
      </c>
      <c r="D60" s="122" t="str">
        <f t="shared" si="7"/>
        <v/>
      </c>
      <c r="E60" s="122" t="str">
        <f t="shared" si="3"/>
        <v/>
      </c>
      <c r="F60" s="122" t="str">
        <f t="shared" si="5"/>
        <v/>
      </c>
    </row>
    <row r="61" spans="1:14" x14ac:dyDescent="0.25">
      <c r="B61" s="121" t="str">
        <f t="shared" si="4"/>
        <v/>
      </c>
      <c r="C61" s="122" t="str">
        <f t="shared" si="6"/>
        <v/>
      </c>
      <c r="D61" s="122" t="str">
        <f t="shared" si="7"/>
        <v/>
      </c>
      <c r="E61" s="122" t="str">
        <f t="shared" si="3"/>
        <v/>
      </c>
      <c r="F61" s="122" t="str">
        <f t="shared" si="5"/>
        <v/>
      </c>
    </row>
    <row r="62" spans="1:14" x14ac:dyDescent="0.25">
      <c r="B62" s="121" t="str">
        <f t="shared" si="4"/>
        <v/>
      </c>
      <c r="C62" s="122" t="str">
        <f t="shared" si="6"/>
        <v/>
      </c>
      <c r="D62" s="122" t="str">
        <f t="shared" si="7"/>
        <v/>
      </c>
      <c r="E62" s="122" t="str">
        <f t="shared" si="3"/>
        <v/>
      </c>
      <c r="F62" s="122" t="str">
        <f t="shared" si="5"/>
        <v/>
      </c>
    </row>
    <row r="63" spans="1:14" x14ac:dyDescent="0.25">
      <c r="B63" s="121" t="str">
        <f t="shared" si="4"/>
        <v/>
      </c>
      <c r="C63" s="122" t="str">
        <f t="shared" si="6"/>
        <v/>
      </c>
      <c r="D63" s="122" t="str">
        <f t="shared" si="7"/>
        <v/>
      </c>
      <c r="E63" s="122" t="str">
        <f t="shared" si="3"/>
        <v/>
      </c>
      <c r="F63" s="122" t="str">
        <f t="shared" si="5"/>
        <v/>
      </c>
    </row>
    <row r="64" spans="1:14" x14ac:dyDescent="0.25">
      <c r="B64" s="121" t="str">
        <f t="shared" si="4"/>
        <v/>
      </c>
      <c r="C64" s="122" t="str">
        <f t="shared" si="6"/>
        <v/>
      </c>
      <c r="D64" s="122" t="str">
        <f t="shared" si="7"/>
        <v/>
      </c>
      <c r="E64" s="122" t="str">
        <f t="shared" si="3"/>
        <v/>
      </c>
      <c r="F64" s="122" t="str">
        <f t="shared" si="5"/>
        <v/>
      </c>
    </row>
    <row r="65" spans="2:6" x14ac:dyDescent="0.25">
      <c r="B65" s="121" t="str">
        <f t="shared" si="4"/>
        <v/>
      </c>
      <c r="C65" s="122" t="str">
        <f t="shared" si="6"/>
        <v/>
      </c>
      <c r="D65" s="122" t="str">
        <f t="shared" si="7"/>
        <v/>
      </c>
      <c r="E65" s="122" t="str">
        <f t="shared" si="3"/>
        <v/>
      </c>
      <c r="F65" s="122" t="str">
        <f t="shared" si="5"/>
        <v/>
      </c>
    </row>
    <row r="66" spans="2:6" x14ac:dyDescent="0.25">
      <c r="B66" s="121" t="str">
        <f t="shared" si="4"/>
        <v/>
      </c>
      <c r="C66" s="122" t="str">
        <f t="shared" si="6"/>
        <v/>
      </c>
      <c r="D66" s="122" t="str">
        <f t="shared" si="7"/>
        <v/>
      </c>
      <c r="E66" s="122" t="str">
        <f t="shared" si="3"/>
        <v/>
      </c>
      <c r="F66" s="122" t="str">
        <f t="shared" si="5"/>
        <v/>
      </c>
    </row>
    <row r="67" spans="2:6" x14ac:dyDescent="0.25">
      <c r="B67" s="121" t="str">
        <f t="shared" si="4"/>
        <v/>
      </c>
      <c r="C67" s="122" t="str">
        <f t="shared" si="6"/>
        <v/>
      </c>
      <c r="D67" s="122" t="str">
        <f t="shared" si="7"/>
        <v/>
      </c>
      <c r="E67" s="122" t="str">
        <f t="shared" si="3"/>
        <v/>
      </c>
      <c r="F67" s="122" t="str">
        <f t="shared" si="5"/>
        <v/>
      </c>
    </row>
    <row r="68" spans="2:6" x14ac:dyDescent="0.25">
      <c r="B68" s="121" t="str">
        <f t="shared" si="4"/>
        <v/>
      </c>
      <c r="C68" s="122" t="str">
        <f t="shared" si="6"/>
        <v/>
      </c>
      <c r="D68" s="122" t="str">
        <f t="shared" si="7"/>
        <v/>
      </c>
      <c r="E68" s="122" t="str">
        <f t="shared" si="3"/>
        <v/>
      </c>
      <c r="F68" s="122" t="str">
        <f t="shared" si="5"/>
        <v/>
      </c>
    </row>
    <row r="69" spans="2:6" x14ac:dyDescent="0.25">
      <c r="B69" s="121" t="str">
        <f t="shared" si="4"/>
        <v/>
      </c>
      <c r="C69" s="122" t="str">
        <f t="shared" si="6"/>
        <v/>
      </c>
      <c r="D69" s="122" t="str">
        <f t="shared" si="7"/>
        <v/>
      </c>
      <c r="E69" s="122" t="str">
        <f t="shared" si="3"/>
        <v/>
      </c>
    </row>
    <row r="70" spans="2:6" x14ac:dyDescent="0.25">
      <c r="B70" s="121" t="str">
        <f t="shared" si="4"/>
        <v/>
      </c>
      <c r="C70" s="122" t="str">
        <f t="shared" si="6"/>
        <v/>
      </c>
      <c r="D70" s="122" t="str">
        <f t="shared" si="7"/>
        <v/>
      </c>
      <c r="E70" s="122" t="str">
        <f t="shared" si="3"/>
        <v/>
      </c>
    </row>
    <row r="71" spans="2:6" x14ac:dyDescent="0.25">
      <c r="B71" s="121" t="str">
        <f t="shared" si="4"/>
        <v/>
      </c>
      <c r="C71" s="122" t="str">
        <f t="shared" si="6"/>
        <v/>
      </c>
      <c r="D71" s="122" t="str">
        <f t="shared" si="7"/>
        <v/>
      </c>
      <c r="E71" s="122" t="str">
        <f t="shared" si="3"/>
        <v/>
      </c>
    </row>
    <row r="72" spans="2:6" x14ac:dyDescent="0.25">
      <c r="B72" s="121" t="str">
        <f t="shared" si="4"/>
        <v/>
      </c>
      <c r="C72" s="122" t="str">
        <f t="shared" si="6"/>
        <v/>
      </c>
      <c r="D72" s="122" t="str">
        <f t="shared" si="7"/>
        <v/>
      </c>
      <c r="E72" s="122" t="str">
        <f t="shared" si="3"/>
        <v/>
      </c>
    </row>
    <row r="73" spans="2:6" x14ac:dyDescent="0.25">
      <c r="B73" s="121" t="str">
        <f t="shared" si="4"/>
        <v/>
      </c>
      <c r="C73" s="122" t="str">
        <f t="shared" si="6"/>
        <v/>
      </c>
      <c r="D73" s="122" t="str">
        <f t="shared" si="7"/>
        <v/>
      </c>
      <c r="E73" s="122" t="str">
        <f t="shared" si="3"/>
        <v/>
      </c>
    </row>
    <row r="74" spans="2:6" x14ac:dyDescent="0.25">
      <c r="B74" s="121" t="str">
        <f t="shared" si="4"/>
        <v/>
      </c>
      <c r="C74" s="122" t="str">
        <f t="shared" si="6"/>
        <v/>
      </c>
      <c r="D74" s="122" t="str">
        <f t="shared" si="7"/>
        <v/>
      </c>
      <c r="E74" s="122" t="str">
        <f t="shared" si="3"/>
        <v/>
      </c>
    </row>
    <row r="75" spans="2:6" x14ac:dyDescent="0.25">
      <c r="B75" s="121" t="str">
        <f t="shared" si="4"/>
        <v/>
      </c>
      <c r="C75" s="122" t="str">
        <f t="shared" si="6"/>
        <v/>
      </c>
      <c r="D75" s="122" t="str">
        <f t="shared" si="7"/>
        <v/>
      </c>
      <c r="E75" s="122" t="str">
        <f t="shared" si="3"/>
        <v/>
      </c>
    </row>
    <row r="76" spans="2:6" x14ac:dyDescent="0.25">
      <c r="B76" s="121" t="str">
        <f t="shared" si="4"/>
        <v/>
      </c>
      <c r="C76" s="122" t="str">
        <f t="shared" si="6"/>
        <v/>
      </c>
      <c r="D76" s="122" t="str">
        <f t="shared" si="7"/>
        <v/>
      </c>
      <c r="E76" s="122" t="str">
        <f t="shared" si="3"/>
        <v/>
      </c>
    </row>
    <row r="77" spans="2:6" x14ac:dyDescent="0.25">
      <c r="B77" s="121" t="str">
        <f t="shared" si="4"/>
        <v/>
      </c>
      <c r="C77" s="122" t="str">
        <f t="shared" si="6"/>
        <v/>
      </c>
      <c r="D77" s="122" t="str">
        <f t="shared" si="7"/>
        <v/>
      </c>
      <c r="E77" s="122" t="str">
        <f t="shared" si="3"/>
        <v/>
      </c>
    </row>
    <row r="78" spans="2:6" x14ac:dyDescent="0.25">
      <c r="B78" s="121" t="str">
        <f t="shared" si="4"/>
        <v/>
      </c>
      <c r="C78" s="122" t="str">
        <f t="shared" si="6"/>
        <v/>
      </c>
      <c r="D78" s="122" t="str">
        <f t="shared" si="7"/>
        <v/>
      </c>
      <c r="E78" s="122" t="str">
        <f t="shared" si="3"/>
        <v/>
      </c>
    </row>
    <row r="79" spans="2:6" x14ac:dyDescent="0.25">
      <c r="B79" s="121" t="str">
        <f t="shared" si="4"/>
        <v/>
      </c>
      <c r="C79" s="122" t="str">
        <f t="shared" si="6"/>
        <v/>
      </c>
      <c r="D79" s="122" t="str">
        <f t="shared" si="7"/>
        <v/>
      </c>
      <c r="E79" s="122" t="str">
        <f t="shared" si="3"/>
        <v/>
      </c>
    </row>
    <row r="80" spans="2:6" x14ac:dyDescent="0.25">
      <c r="B80" s="121" t="str">
        <f t="shared" si="4"/>
        <v/>
      </c>
      <c r="C80" s="122" t="str">
        <f t="shared" si="6"/>
        <v/>
      </c>
      <c r="D80" s="122" t="str">
        <f t="shared" si="7"/>
        <v/>
      </c>
      <c r="E80" s="122" t="str">
        <f t="shared" si="3"/>
        <v/>
      </c>
    </row>
    <row r="81" spans="2:5" x14ac:dyDescent="0.25">
      <c r="B81" s="121" t="str">
        <f t="shared" si="4"/>
        <v/>
      </c>
      <c r="C81" s="122" t="str">
        <f t="shared" si="6"/>
        <v/>
      </c>
      <c r="D81" s="122" t="str">
        <f t="shared" si="7"/>
        <v/>
      </c>
      <c r="E81" s="122" t="str">
        <f t="shared" si="3"/>
        <v/>
      </c>
    </row>
    <row r="82" spans="2:5" x14ac:dyDescent="0.25">
      <c r="B82" s="121" t="str">
        <f t="shared" si="4"/>
        <v/>
      </c>
      <c r="C82" s="122" t="str">
        <f t="shared" si="6"/>
        <v/>
      </c>
      <c r="D82" s="122" t="str">
        <f t="shared" si="7"/>
        <v/>
      </c>
      <c r="E82" s="122" t="str">
        <f t="shared" si="3"/>
        <v/>
      </c>
    </row>
    <row r="83" spans="2:5" x14ac:dyDescent="0.25">
      <c r="B83" s="121" t="str">
        <f t="shared" si="4"/>
        <v/>
      </c>
      <c r="C83" s="122" t="str">
        <f t="shared" si="6"/>
        <v/>
      </c>
      <c r="D83" s="122" t="str">
        <f t="shared" si="7"/>
        <v/>
      </c>
      <c r="E83" s="122" t="str">
        <f t="shared" si="3"/>
        <v/>
      </c>
    </row>
    <row r="84" spans="2:5" x14ac:dyDescent="0.25">
      <c r="B84" s="121" t="str">
        <f t="shared" si="4"/>
        <v/>
      </c>
      <c r="C84" s="122" t="str">
        <f t="shared" si="6"/>
        <v/>
      </c>
      <c r="D84" s="122" t="str">
        <f t="shared" si="7"/>
        <v/>
      </c>
      <c r="E84" s="122" t="str">
        <f t="shared" si="3"/>
        <v/>
      </c>
    </row>
    <row r="85" spans="2:5" x14ac:dyDescent="0.25">
      <c r="B85" s="121" t="str">
        <f t="shared" si="4"/>
        <v/>
      </c>
      <c r="C85" s="122" t="str">
        <f t="shared" si="6"/>
        <v/>
      </c>
      <c r="D85" s="122" t="str">
        <f t="shared" si="7"/>
        <v/>
      </c>
      <c r="E85" s="122" t="str">
        <f t="shared" si="3"/>
        <v/>
      </c>
    </row>
    <row r="86" spans="2:5" x14ac:dyDescent="0.25">
      <c r="B86" s="121" t="str">
        <f t="shared" si="4"/>
        <v/>
      </c>
      <c r="C86" s="122" t="str">
        <f t="shared" si="6"/>
        <v/>
      </c>
      <c r="D86" s="122" t="str">
        <f t="shared" si="7"/>
        <v/>
      </c>
      <c r="E86" s="122" t="str">
        <f t="shared" si="3"/>
        <v/>
      </c>
    </row>
    <row r="87" spans="2:5" x14ac:dyDescent="0.25">
      <c r="B87" s="121" t="str">
        <f t="shared" si="4"/>
        <v/>
      </c>
      <c r="C87" s="122" t="str">
        <f t="shared" si="6"/>
        <v/>
      </c>
      <c r="D87" s="122" t="str">
        <f t="shared" si="7"/>
        <v/>
      </c>
      <c r="E87" s="122" t="str">
        <f t="shared" si="3"/>
        <v/>
      </c>
    </row>
    <row r="88" spans="2:5" x14ac:dyDescent="0.25">
      <c r="B88" s="121" t="str">
        <f t="shared" si="4"/>
        <v/>
      </c>
      <c r="C88" s="122" t="str">
        <f t="shared" si="6"/>
        <v/>
      </c>
      <c r="D88" s="122" t="str">
        <f t="shared" si="7"/>
        <v/>
      </c>
      <c r="E88" s="122" t="str">
        <f t="shared" si="3"/>
        <v/>
      </c>
    </row>
    <row r="89" spans="2:5" x14ac:dyDescent="0.25">
      <c r="B89" s="121" t="str">
        <f t="shared" si="4"/>
        <v/>
      </c>
      <c r="C89" s="122" t="str">
        <f t="shared" si="6"/>
        <v/>
      </c>
      <c r="D89" s="122" t="str">
        <f t="shared" si="7"/>
        <v/>
      </c>
      <c r="E89" s="122" t="str">
        <f t="shared" si="3"/>
        <v/>
      </c>
    </row>
    <row r="90" spans="2:5" x14ac:dyDescent="0.25">
      <c r="B90" s="121" t="str">
        <f t="shared" si="4"/>
        <v/>
      </c>
      <c r="C90" s="122" t="str">
        <f t="shared" ref="C90:C95" si="8">IFERROR(PPMT(Rate/12,A90,Year*12,-Loan),"")</f>
        <v/>
      </c>
      <c r="D90" s="122" t="str">
        <f t="shared" ref="D90:D95" si="9">IFERROR(IPMT(Rate/12,A90,Year*12,-Loan),"")</f>
        <v/>
      </c>
      <c r="E90" s="122" t="str">
        <f t="shared" si="3"/>
        <v/>
      </c>
    </row>
    <row r="91" spans="2:5" x14ac:dyDescent="0.25">
      <c r="B91" s="121" t="str">
        <f t="shared" si="4"/>
        <v/>
      </c>
      <c r="C91" s="122" t="str">
        <f t="shared" si="8"/>
        <v/>
      </c>
      <c r="D91" s="122" t="str">
        <f t="shared" si="9"/>
        <v/>
      </c>
      <c r="E91" s="122" t="str">
        <f t="shared" ref="E91:E95" si="10">IFERROR((C91+D91),"")</f>
        <v/>
      </c>
    </row>
    <row r="92" spans="2:5" x14ac:dyDescent="0.25">
      <c r="B92" s="121" t="str">
        <f t="shared" ref="B92:B95" si="11">IF(A92&lt;&gt;"",DATE(YEAR(B91),MONTH(B91)+1,DAY(B91)),"")</f>
        <v/>
      </c>
      <c r="C92" s="122" t="str">
        <f t="shared" si="8"/>
        <v/>
      </c>
      <c r="D92" s="122" t="str">
        <f t="shared" si="9"/>
        <v/>
      </c>
      <c r="E92" s="122" t="str">
        <f t="shared" si="10"/>
        <v/>
      </c>
    </row>
    <row r="93" spans="2:5" x14ac:dyDescent="0.25">
      <c r="B93" s="121" t="str">
        <f t="shared" si="11"/>
        <v/>
      </c>
      <c r="C93" s="122" t="str">
        <f t="shared" si="8"/>
        <v/>
      </c>
      <c r="D93" s="122" t="str">
        <f t="shared" si="9"/>
        <v/>
      </c>
      <c r="E93" s="122" t="str">
        <f t="shared" si="10"/>
        <v/>
      </c>
    </row>
    <row r="94" spans="2:5" x14ac:dyDescent="0.25">
      <c r="B94" s="121" t="str">
        <f t="shared" si="11"/>
        <v/>
      </c>
      <c r="C94" s="122" t="str">
        <f t="shared" si="8"/>
        <v/>
      </c>
      <c r="D94" s="122" t="str">
        <f t="shared" si="9"/>
        <v/>
      </c>
      <c r="E94" s="122" t="str">
        <f t="shared" si="10"/>
        <v/>
      </c>
    </row>
    <row r="95" spans="2:5" x14ac:dyDescent="0.25">
      <c r="B95" s="121" t="str">
        <f t="shared" si="11"/>
        <v/>
      </c>
      <c r="C95" s="122" t="str">
        <f t="shared" si="8"/>
        <v/>
      </c>
      <c r="D95" s="122" t="str">
        <f t="shared" si="9"/>
        <v/>
      </c>
      <c r="E95" s="122" t="str">
        <f t="shared" si="10"/>
        <v/>
      </c>
    </row>
  </sheetData>
  <sheetProtection algorithmName="SHA-512" hashValue="UDNJtTy9MUTmHcAWei9v/7VE1yptFqjLp0TRxaBkiSt2UIfC4qtd8npF1/9qcvjRLVzCnRxSUybLLHR3UEobIg==" saltValue="HQlyW1ZBPiiQQ9GQGnj9wQ==" spinCount="100000" sheet="1" objects="1" scenario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6"/>
  <sheetViews>
    <sheetView zoomScale="115" zoomScaleNormal="115" workbookViewId="0">
      <selection activeCell="L13" sqref="L13"/>
    </sheetView>
  </sheetViews>
  <sheetFormatPr defaultRowHeight="15" x14ac:dyDescent="0.25"/>
  <cols>
    <col min="1" max="1" width="12.7109375" customWidth="1"/>
    <col min="2" max="2" width="16" customWidth="1"/>
    <col min="3" max="3" width="17.140625" customWidth="1"/>
    <col min="7" max="7" width="11" customWidth="1"/>
  </cols>
  <sheetData>
    <row r="1" spans="1:11" ht="15.75" x14ac:dyDescent="0.25">
      <c r="A1" s="46" t="s">
        <v>3</v>
      </c>
      <c r="B1" s="47" t="s">
        <v>4</v>
      </c>
      <c r="C1" s="47" t="s">
        <v>13</v>
      </c>
      <c r="D1" s="47" t="s">
        <v>23</v>
      </c>
    </row>
    <row r="2" spans="1:11" ht="15.75" x14ac:dyDescent="0.25">
      <c r="A2" s="43">
        <v>150</v>
      </c>
      <c r="B2" s="39">
        <v>3000</v>
      </c>
      <c r="C2" s="40">
        <f t="shared" ref="C2:C17" si="0">($E$2-$D$2)/A2</f>
        <v>-21</v>
      </c>
      <c r="D2" s="44">
        <f>'Percentage '!$A2+'Percentage '!$B2</f>
        <v>3150</v>
      </c>
    </row>
    <row r="3" spans="1:11" ht="15.75" x14ac:dyDescent="0.25">
      <c r="A3" s="43">
        <v>250</v>
      </c>
      <c r="B3" s="39">
        <v>5000</v>
      </c>
      <c r="C3" s="41">
        <f t="shared" si="0"/>
        <v>-12.6</v>
      </c>
      <c r="D3" s="45">
        <f>'Percentage '!$A3+'Percentage '!$B3</f>
        <v>5250</v>
      </c>
      <c r="G3" s="36" t="s">
        <v>24</v>
      </c>
      <c r="H3" s="35"/>
      <c r="I3" s="36" t="s">
        <v>25</v>
      </c>
    </row>
    <row r="4" spans="1:11" ht="15.75" x14ac:dyDescent="0.25">
      <c r="A4" s="43">
        <v>175</v>
      </c>
      <c r="B4" s="39">
        <v>3500</v>
      </c>
      <c r="C4" s="42">
        <f t="shared" si="0"/>
        <v>-18</v>
      </c>
      <c r="D4" s="44">
        <f>'Percentage '!$A4+'Percentage '!$B4</f>
        <v>3675</v>
      </c>
      <c r="G4" s="37">
        <v>25</v>
      </c>
      <c r="H4" s="35"/>
      <c r="I4" s="37">
        <v>25</v>
      </c>
    </row>
    <row r="5" spans="1:11" ht="15.75" x14ac:dyDescent="0.25">
      <c r="A5" s="43">
        <v>200</v>
      </c>
      <c r="B5" s="39">
        <v>4000</v>
      </c>
      <c r="C5" s="41">
        <f t="shared" si="0"/>
        <v>-15.75</v>
      </c>
      <c r="D5" s="45">
        <f>'Percentage '!$A5+'Percentage '!$B5</f>
        <v>4200</v>
      </c>
      <c r="G5" s="37">
        <f>G4^(1/2)</f>
        <v>5</v>
      </c>
      <c r="H5" s="35"/>
      <c r="I5" s="37">
        <f>SQRT(I4)</f>
        <v>5</v>
      </c>
    </row>
    <row r="6" spans="1:11" ht="15.75" x14ac:dyDescent="0.25">
      <c r="A6" s="43">
        <v>175</v>
      </c>
      <c r="B6" s="39">
        <v>3500</v>
      </c>
      <c r="C6" s="42">
        <f t="shared" si="0"/>
        <v>-18</v>
      </c>
      <c r="D6" s="44">
        <f>'Percentage '!$A6+'Percentage '!$B6</f>
        <v>3675</v>
      </c>
    </row>
    <row r="7" spans="1:11" ht="15.75" x14ac:dyDescent="0.25">
      <c r="A7" s="43">
        <v>200</v>
      </c>
      <c r="B7" s="39">
        <v>4000</v>
      </c>
      <c r="C7" s="41">
        <f t="shared" si="0"/>
        <v>-15.75</v>
      </c>
      <c r="D7" s="45">
        <f>'Percentage '!$A7+'Percentage '!$B7</f>
        <v>4200</v>
      </c>
    </row>
    <row r="8" spans="1:11" ht="15.75" x14ac:dyDescent="0.25">
      <c r="A8" s="43">
        <v>150</v>
      </c>
      <c r="B8" s="39">
        <v>3000</v>
      </c>
      <c r="C8" s="42">
        <f t="shared" si="0"/>
        <v>-21</v>
      </c>
      <c r="D8" s="44">
        <f>'Percentage '!$A8+'Percentage '!$B8</f>
        <v>3150</v>
      </c>
    </row>
    <row r="9" spans="1:11" ht="15.75" x14ac:dyDescent="0.25">
      <c r="A9" s="43">
        <v>225</v>
      </c>
      <c r="B9" s="39">
        <v>4500</v>
      </c>
      <c r="C9" s="41">
        <f t="shared" si="0"/>
        <v>-14</v>
      </c>
      <c r="D9" s="45">
        <f>'Percentage '!$A9+'Percentage '!$B9</f>
        <v>4725</v>
      </c>
      <c r="G9" s="12" t="s">
        <v>34</v>
      </c>
    </row>
    <row r="10" spans="1:11" ht="15.75" x14ac:dyDescent="0.25">
      <c r="A10" s="43">
        <v>200</v>
      </c>
      <c r="B10" s="39">
        <v>4000</v>
      </c>
      <c r="C10" s="42">
        <f t="shared" si="0"/>
        <v>-15.75</v>
      </c>
      <c r="D10" s="44">
        <f>'Percentage '!$A10+'Percentage '!$B10</f>
        <v>4200</v>
      </c>
      <c r="G10" s="28" t="s">
        <v>26</v>
      </c>
      <c r="H10" s="28"/>
      <c r="I10" s="28" t="s">
        <v>27</v>
      </c>
      <c r="J10" s="28" t="s">
        <v>28</v>
      </c>
      <c r="K10" s="28" t="s">
        <v>29</v>
      </c>
    </row>
    <row r="11" spans="1:11" ht="15.75" x14ac:dyDescent="0.25">
      <c r="A11" s="43">
        <v>150</v>
      </c>
      <c r="B11" s="39">
        <v>3000</v>
      </c>
      <c r="C11" s="41">
        <f t="shared" si="0"/>
        <v>-21</v>
      </c>
      <c r="D11" s="45">
        <f>'Percentage '!$A11+'Percentage '!$B11</f>
        <v>3150</v>
      </c>
      <c r="G11" s="29">
        <v>100</v>
      </c>
      <c r="H11" s="30">
        <v>0.5</v>
      </c>
      <c r="I11" s="29">
        <f>G11*20%</f>
        <v>20</v>
      </c>
      <c r="J11" s="29">
        <f>G11*5%</f>
        <v>5</v>
      </c>
      <c r="K11" s="31">
        <f>G11*(1+H11)</f>
        <v>150</v>
      </c>
    </row>
    <row r="12" spans="1:11" ht="15.75" x14ac:dyDescent="0.25">
      <c r="A12" s="43">
        <v>225</v>
      </c>
      <c r="B12" s="39">
        <v>4500</v>
      </c>
      <c r="C12" s="42">
        <f t="shared" si="0"/>
        <v>-14</v>
      </c>
      <c r="D12" s="44">
        <f>'Percentage '!$A12+'Percentage '!$B12</f>
        <v>4725</v>
      </c>
    </row>
    <row r="13" spans="1:11" ht="15.75" x14ac:dyDescent="0.25">
      <c r="A13" s="43">
        <v>175</v>
      </c>
      <c r="B13" s="39">
        <v>3500</v>
      </c>
      <c r="C13" s="41">
        <f t="shared" si="0"/>
        <v>-18</v>
      </c>
      <c r="D13" s="45">
        <f>'Percentage '!$A13+'Percentage '!$B13</f>
        <v>3675</v>
      </c>
    </row>
    <row r="14" spans="1:11" ht="15.75" x14ac:dyDescent="0.25">
      <c r="A14" s="43">
        <v>175</v>
      </c>
      <c r="B14" s="39">
        <v>3500</v>
      </c>
      <c r="C14" s="42">
        <f t="shared" si="0"/>
        <v>-18</v>
      </c>
      <c r="D14" s="44">
        <f>'Percentage '!$A14+'Percentage '!$B14</f>
        <v>3675</v>
      </c>
      <c r="G14" s="12"/>
      <c r="H14" s="12"/>
      <c r="I14" s="12"/>
      <c r="J14" s="12"/>
      <c r="K14" s="12"/>
    </row>
    <row r="15" spans="1:11" ht="15.75" x14ac:dyDescent="0.25">
      <c r="A15" s="43">
        <v>225</v>
      </c>
      <c r="B15" s="39">
        <v>4500</v>
      </c>
      <c r="C15" s="41">
        <f t="shared" si="0"/>
        <v>-14</v>
      </c>
      <c r="D15" s="45">
        <f>'Percentage '!$A15+'Percentage '!$B15</f>
        <v>4725</v>
      </c>
      <c r="G15" s="12" t="s">
        <v>35</v>
      </c>
    </row>
    <row r="16" spans="1:11" ht="15.75" x14ac:dyDescent="0.25">
      <c r="A16" s="43">
        <v>200</v>
      </c>
      <c r="B16" s="39">
        <v>4000</v>
      </c>
      <c r="C16" s="42">
        <f t="shared" si="0"/>
        <v>-15.75</v>
      </c>
      <c r="D16" s="44">
        <f>'Percentage '!$A16+'Percentage '!$B16</f>
        <v>4200</v>
      </c>
      <c r="G16" s="28">
        <v>2</v>
      </c>
    </row>
    <row r="17" spans="1:8" ht="15.75" x14ac:dyDescent="0.25">
      <c r="A17" s="43">
        <v>150</v>
      </c>
      <c r="B17" s="39">
        <v>3000</v>
      </c>
      <c r="C17" s="41">
        <f t="shared" si="0"/>
        <v>-21</v>
      </c>
      <c r="D17" s="45">
        <f>'Percentage '!$A17+'Percentage '!$B17</f>
        <v>3150</v>
      </c>
      <c r="G17" s="28">
        <v>3</v>
      </c>
      <c r="H17" s="28">
        <f>SUM(Age)</f>
        <v>9</v>
      </c>
    </row>
    <row r="18" spans="1:8" x14ac:dyDescent="0.25">
      <c r="A18" s="48"/>
      <c r="B18" s="48"/>
      <c r="C18" s="48"/>
      <c r="D18" s="48"/>
      <c r="G18" s="28">
        <v>2</v>
      </c>
    </row>
    <row r="19" spans="1:8" x14ac:dyDescent="0.25">
      <c r="G19" s="28">
        <v>2</v>
      </c>
    </row>
    <row r="21" spans="1:8" x14ac:dyDescent="0.25">
      <c r="C21" s="12" t="s">
        <v>33</v>
      </c>
    </row>
    <row r="22" spans="1:8" x14ac:dyDescent="0.25">
      <c r="C22" s="29"/>
      <c r="D22" s="26"/>
      <c r="E22" s="26"/>
      <c r="F22" s="27"/>
    </row>
    <row r="23" spans="1:8" x14ac:dyDescent="0.25">
      <c r="C23" s="32"/>
      <c r="D23" s="34"/>
      <c r="E23" s="25"/>
      <c r="F23" s="27"/>
    </row>
    <row r="24" spans="1:8" x14ac:dyDescent="0.25">
      <c r="C24" s="33"/>
      <c r="D24" s="34"/>
      <c r="E24" s="23"/>
      <c r="F24" s="22"/>
    </row>
    <row r="25" spans="1:8" x14ac:dyDescent="0.25">
      <c r="C25" s="24"/>
      <c r="D25" s="34"/>
      <c r="E25" s="34"/>
      <c r="F25" s="20"/>
    </row>
    <row r="26" spans="1:8" x14ac:dyDescent="0.25">
      <c r="C26" s="23"/>
      <c r="D26" s="21"/>
      <c r="E26" s="21"/>
      <c r="F26" s="2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M33"/>
  <sheetViews>
    <sheetView tabSelected="1" topLeftCell="A10" zoomScale="115" zoomScaleNormal="115" workbookViewId="0">
      <selection activeCell="F27" sqref="F27"/>
    </sheetView>
  </sheetViews>
  <sheetFormatPr defaultRowHeight="15" x14ac:dyDescent="0.25"/>
  <cols>
    <col min="2" max="2" width="11.85546875" bestFit="1" customWidth="1"/>
    <col min="3" max="3" width="16.28515625" bestFit="1" customWidth="1"/>
    <col min="4" max="4" width="13.140625" bestFit="1" customWidth="1"/>
    <col min="5" max="5" width="10" style="18" bestFit="1" customWidth="1"/>
    <col min="7" max="7" width="10.7109375" style="72" bestFit="1" customWidth="1"/>
    <col min="8" max="8" width="14.42578125" bestFit="1" customWidth="1"/>
    <col min="9" max="9" width="3.140625" customWidth="1"/>
    <col min="11" max="11" width="11.85546875" bestFit="1" customWidth="1"/>
    <col min="12" max="12" width="24.140625" bestFit="1" customWidth="1"/>
    <col min="13" max="13" width="16.140625" bestFit="1" customWidth="1"/>
  </cols>
  <sheetData>
    <row r="3" spans="2:13" x14ac:dyDescent="0.25">
      <c r="B3" t="s">
        <v>31</v>
      </c>
      <c r="C3" t="s">
        <v>30</v>
      </c>
      <c r="D3" t="s">
        <v>32</v>
      </c>
      <c r="E3" s="18" t="s">
        <v>0</v>
      </c>
    </row>
    <row r="4" spans="2:13" x14ac:dyDescent="0.25">
      <c r="B4">
        <v>20</v>
      </c>
      <c r="C4">
        <v>2</v>
      </c>
      <c r="D4">
        <v>2000</v>
      </c>
      <c r="E4" s="19">
        <f>DATE(D4,C4,B4)</f>
        <v>36576</v>
      </c>
    </row>
    <row r="5" spans="2:13" x14ac:dyDescent="0.25">
      <c r="B5">
        <v>5</v>
      </c>
      <c r="C5">
        <v>5</v>
      </c>
      <c r="D5">
        <v>2001</v>
      </c>
      <c r="E5" s="19">
        <f t="shared" ref="E5:E11" si="0">DATE(D5,C5,B5)</f>
        <v>37016</v>
      </c>
      <c r="H5" t="s">
        <v>171</v>
      </c>
      <c r="M5" s="125">
        <f>MONTH(L5)</f>
        <v>1</v>
      </c>
    </row>
    <row r="6" spans="2:13" x14ac:dyDescent="0.25">
      <c r="B6">
        <v>6</v>
      </c>
      <c r="C6">
        <v>5</v>
      </c>
      <c r="D6">
        <v>2011</v>
      </c>
      <c r="E6" s="19">
        <f t="shared" si="0"/>
        <v>40669</v>
      </c>
      <c r="H6" s="125">
        <f ca="1">MONTH(TODAY())</f>
        <v>7</v>
      </c>
    </row>
    <row r="7" spans="2:13" x14ac:dyDescent="0.25">
      <c r="B7">
        <v>10</v>
      </c>
      <c r="C7">
        <v>6</v>
      </c>
      <c r="D7">
        <v>2003</v>
      </c>
      <c r="E7" s="19">
        <f t="shared" si="0"/>
        <v>37782</v>
      </c>
    </row>
    <row r="8" spans="2:13" x14ac:dyDescent="0.25">
      <c r="B8">
        <v>23</v>
      </c>
      <c r="C8">
        <v>1</v>
      </c>
      <c r="D8">
        <v>2012</v>
      </c>
      <c r="E8" s="19">
        <f t="shared" si="0"/>
        <v>40931</v>
      </c>
    </row>
    <row r="9" spans="2:13" x14ac:dyDescent="0.25">
      <c r="B9">
        <v>30</v>
      </c>
      <c r="C9">
        <v>9</v>
      </c>
      <c r="D9">
        <v>2006</v>
      </c>
      <c r="E9" s="19">
        <f t="shared" si="0"/>
        <v>38990</v>
      </c>
    </row>
    <row r="10" spans="2:13" x14ac:dyDescent="0.25">
      <c r="B10">
        <v>1</v>
      </c>
      <c r="C10">
        <v>10</v>
      </c>
      <c r="D10">
        <v>2016</v>
      </c>
      <c r="E10" s="19">
        <f t="shared" si="0"/>
        <v>42644</v>
      </c>
    </row>
    <row r="11" spans="2:13" x14ac:dyDescent="0.25">
      <c r="B11">
        <v>5</v>
      </c>
      <c r="C11">
        <v>12</v>
      </c>
      <c r="D11">
        <v>2018</v>
      </c>
      <c r="E11" s="19">
        <f t="shared" si="0"/>
        <v>43439</v>
      </c>
    </row>
    <row r="12" spans="2:13" x14ac:dyDescent="0.25">
      <c r="B12">
        <v>36</v>
      </c>
      <c r="C12">
        <v>4</v>
      </c>
      <c r="D12">
        <v>1999</v>
      </c>
      <c r="E12" s="19">
        <f>DATE(D12,C12,B12)</f>
        <v>36286</v>
      </c>
    </row>
    <row r="21" spans="2:13" x14ac:dyDescent="0.25">
      <c r="B21" s="126" t="s">
        <v>0</v>
      </c>
      <c r="C21" s="101" t="s">
        <v>173</v>
      </c>
      <c r="D21" s="101" t="s">
        <v>172</v>
      </c>
      <c r="K21" s="126" t="s">
        <v>0</v>
      </c>
      <c r="L21" s="127" t="s">
        <v>174</v>
      </c>
      <c r="M21" s="101" t="s">
        <v>175</v>
      </c>
    </row>
    <row r="22" spans="2:13" x14ac:dyDescent="0.25">
      <c r="B22" s="124">
        <v>44983</v>
      </c>
      <c r="C22" t="str">
        <f>TEXT(B22,"m")</f>
        <v>2</v>
      </c>
      <c r="D22" t="str">
        <f>TEXT(B22,"mm")</f>
        <v>02</v>
      </c>
      <c r="K22" s="124">
        <v>44983</v>
      </c>
      <c r="L22" t="str">
        <f>TEXT(K22,"mmm")</f>
        <v>Feb</v>
      </c>
      <c r="M22" t="str">
        <f>TEXT(K22,"mmmm")</f>
        <v>February</v>
      </c>
    </row>
    <row r="23" spans="2:13" x14ac:dyDescent="0.25">
      <c r="B23" s="124">
        <v>44582</v>
      </c>
      <c r="C23" t="str">
        <f t="shared" ref="C23:C33" si="1">TEXT(B23,"m")</f>
        <v>1</v>
      </c>
      <c r="D23" t="str">
        <f t="shared" ref="D23:D33" si="2">TEXT(B23,"mm")</f>
        <v>01</v>
      </c>
      <c r="K23" s="124">
        <v>44582</v>
      </c>
      <c r="L23" t="str">
        <f t="shared" ref="L23:L33" si="3">TEXT(K23,"mmm")</f>
        <v>Jan</v>
      </c>
      <c r="M23" t="str">
        <f t="shared" ref="M23:M33" si="4">TEXT(K23,"mmmm")</f>
        <v>January</v>
      </c>
    </row>
    <row r="24" spans="2:13" x14ac:dyDescent="0.25">
      <c r="B24" s="124">
        <v>42150</v>
      </c>
      <c r="C24" t="str">
        <f t="shared" si="1"/>
        <v>5</v>
      </c>
      <c r="D24" t="str">
        <f t="shared" si="2"/>
        <v>05</v>
      </c>
      <c r="K24" s="124">
        <v>42150</v>
      </c>
      <c r="L24" t="str">
        <f t="shared" si="3"/>
        <v>May</v>
      </c>
      <c r="M24" t="str">
        <f t="shared" si="4"/>
        <v>May</v>
      </c>
    </row>
    <row r="25" spans="2:13" x14ac:dyDescent="0.25">
      <c r="B25" s="124">
        <v>41991</v>
      </c>
      <c r="C25" t="str">
        <f t="shared" si="1"/>
        <v>12</v>
      </c>
      <c r="D25" t="str">
        <f t="shared" si="2"/>
        <v>12</v>
      </c>
      <c r="K25" s="124">
        <v>41991</v>
      </c>
      <c r="L25" t="str">
        <f t="shared" si="3"/>
        <v>Dec</v>
      </c>
      <c r="M25" t="str">
        <f t="shared" si="4"/>
        <v>December</v>
      </c>
    </row>
    <row r="26" spans="2:13" x14ac:dyDescent="0.25">
      <c r="B26" s="124">
        <v>42488</v>
      </c>
      <c r="C26" t="str">
        <f t="shared" si="1"/>
        <v>4</v>
      </c>
      <c r="D26" t="str">
        <f t="shared" si="2"/>
        <v>04</v>
      </c>
      <c r="K26" s="124">
        <v>42488</v>
      </c>
      <c r="L26" t="str">
        <f t="shared" si="3"/>
        <v>Apr</v>
      </c>
      <c r="M26" t="str">
        <f t="shared" si="4"/>
        <v>April</v>
      </c>
    </row>
    <row r="27" spans="2:13" x14ac:dyDescent="0.25">
      <c r="B27" s="124">
        <v>43963</v>
      </c>
      <c r="C27" t="str">
        <f t="shared" si="1"/>
        <v>5</v>
      </c>
      <c r="D27" t="str">
        <f t="shared" si="2"/>
        <v>05</v>
      </c>
      <c r="K27" s="124">
        <v>43963</v>
      </c>
      <c r="L27" t="str">
        <f t="shared" si="3"/>
        <v>May</v>
      </c>
      <c r="M27" t="str">
        <f t="shared" si="4"/>
        <v>May</v>
      </c>
    </row>
    <row r="28" spans="2:13" x14ac:dyDescent="0.25">
      <c r="B28" s="124">
        <v>44973</v>
      </c>
      <c r="C28" t="str">
        <f t="shared" si="1"/>
        <v>2</v>
      </c>
      <c r="D28" t="str">
        <f t="shared" si="2"/>
        <v>02</v>
      </c>
      <c r="K28" s="124">
        <v>44973</v>
      </c>
      <c r="L28" t="str">
        <f t="shared" si="3"/>
        <v>Feb</v>
      </c>
      <c r="M28" t="str">
        <f t="shared" si="4"/>
        <v>February</v>
      </c>
    </row>
    <row r="29" spans="2:13" x14ac:dyDescent="0.25">
      <c r="B29" s="124">
        <v>44584</v>
      </c>
      <c r="C29" t="str">
        <f t="shared" si="1"/>
        <v>1</v>
      </c>
      <c r="D29" t="str">
        <f t="shared" si="2"/>
        <v>01</v>
      </c>
      <c r="K29" s="124">
        <v>44584</v>
      </c>
      <c r="L29" t="str">
        <f t="shared" si="3"/>
        <v>Jan</v>
      </c>
      <c r="M29" t="str">
        <f t="shared" si="4"/>
        <v>January</v>
      </c>
    </row>
    <row r="30" spans="2:13" x14ac:dyDescent="0.25">
      <c r="B30" s="124">
        <v>42149</v>
      </c>
      <c r="C30" t="str">
        <f t="shared" si="1"/>
        <v>5</v>
      </c>
      <c r="D30" t="str">
        <f t="shared" si="2"/>
        <v>05</v>
      </c>
      <c r="K30" s="124">
        <v>42149</v>
      </c>
      <c r="L30" t="str">
        <f t="shared" si="3"/>
        <v>May</v>
      </c>
      <c r="M30" t="str">
        <f t="shared" si="4"/>
        <v>May</v>
      </c>
    </row>
    <row r="31" spans="2:13" x14ac:dyDescent="0.25">
      <c r="B31" s="124">
        <v>41991</v>
      </c>
      <c r="C31" t="str">
        <f t="shared" si="1"/>
        <v>12</v>
      </c>
      <c r="D31" t="str">
        <f t="shared" si="2"/>
        <v>12</v>
      </c>
      <c r="K31" s="124">
        <v>41991</v>
      </c>
      <c r="L31" t="str">
        <f t="shared" si="3"/>
        <v>Dec</v>
      </c>
      <c r="M31" t="str">
        <f t="shared" si="4"/>
        <v>December</v>
      </c>
    </row>
    <row r="32" spans="2:13" x14ac:dyDescent="0.25">
      <c r="B32" s="124">
        <v>42470</v>
      </c>
      <c r="C32" t="str">
        <f t="shared" si="1"/>
        <v>4</v>
      </c>
      <c r="D32" t="str">
        <f t="shared" si="2"/>
        <v>04</v>
      </c>
      <c r="K32" s="124">
        <v>42470</v>
      </c>
      <c r="L32" t="str">
        <f t="shared" si="3"/>
        <v>Apr</v>
      </c>
      <c r="M32" t="str">
        <f t="shared" si="4"/>
        <v>April</v>
      </c>
    </row>
    <row r="33" spans="2:13" x14ac:dyDescent="0.25">
      <c r="B33" s="124">
        <v>43965</v>
      </c>
      <c r="C33" t="str">
        <f t="shared" si="1"/>
        <v>5</v>
      </c>
      <c r="D33" t="str">
        <f t="shared" si="2"/>
        <v>05</v>
      </c>
      <c r="K33" s="124">
        <v>43965</v>
      </c>
      <c r="L33" t="str">
        <f t="shared" si="3"/>
        <v>May</v>
      </c>
      <c r="M33" t="str">
        <f t="shared" si="4"/>
        <v>May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0:E21"/>
  <sheetViews>
    <sheetView workbookViewId="0">
      <selection activeCell="B21" sqref="B21"/>
    </sheetView>
  </sheetViews>
  <sheetFormatPr defaultRowHeight="15" x14ac:dyDescent="0.25"/>
  <cols>
    <col min="2" max="2" width="11.42578125" customWidth="1"/>
    <col min="3" max="3" width="13.5703125" customWidth="1"/>
    <col min="4" max="4" width="15.28515625" customWidth="1"/>
    <col min="5" max="5" width="16.28515625" customWidth="1"/>
  </cols>
  <sheetData>
    <row r="10" spans="2:5" ht="15.75" x14ac:dyDescent="0.25">
      <c r="B10" s="13" t="s">
        <v>43</v>
      </c>
      <c r="C10" s="49"/>
      <c r="D10" s="49"/>
      <c r="E10" s="49"/>
    </row>
    <row r="11" spans="2:5" ht="15.75" x14ac:dyDescent="0.25">
      <c r="B11" s="51" t="s">
        <v>42</v>
      </c>
      <c r="C11" s="52" t="s">
        <v>36</v>
      </c>
      <c r="D11" s="52" t="s">
        <v>41</v>
      </c>
      <c r="E11" s="53" t="s">
        <v>37</v>
      </c>
    </row>
    <row r="12" spans="2:5" ht="15.75" x14ac:dyDescent="0.25">
      <c r="B12" s="54" t="s">
        <v>38</v>
      </c>
      <c r="C12" s="55" t="s">
        <v>39</v>
      </c>
      <c r="D12" s="55" t="s">
        <v>40</v>
      </c>
      <c r="E12" s="56" t="str">
        <f>CONCATENATE(B12," ",C12," ",D12)</f>
        <v>Mr Shon  Roy</v>
      </c>
    </row>
    <row r="15" spans="2:5" x14ac:dyDescent="0.25">
      <c r="B15" s="12" t="s">
        <v>46</v>
      </c>
    </row>
    <row r="16" spans="2:5" x14ac:dyDescent="0.25">
      <c r="B16" s="57" t="s">
        <v>42</v>
      </c>
      <c r="C16" s="58" t="s">
        <v>36</v>
      </c>
      <c r="D16" s="58" t="s">
        <v>41</v>
      </c>
      <c r="E16" s="59" t="s">
        <v>37</v>
      </c>
    </row>
    <row r="17" spans="2:5" x14ac:dyDescent="0.25">
      <c r="B17" s="27" t="s">
        <v>38</v>
      </c>
      <c r="C17" s="32" t="s">
        <v>44</v>
      </c>
      <c r="D17" s="32" t="s">
        <v>40</v>
      </c>
      <c r="E17" s="25" t="str">
        <f>B17&amp;" "&amp;C17&amp;" "&amp;D17</f>
        <v>Mr Raj Roy</v>
      </c>
    </row>
    <row r="20" spans="2:5" x14ac:dyDescent="0.25">
      <c r="B20" s="12" t="s">
        <v>47</v>
      </c>
    </row>
    <row r="21" spans="2:5" x14ac:dyDescent="0.25">
      <c r="B21" s="61" t="s">
        <v>45</v>
      </c>
      <c r="C21" s="60" t="str">
        <f>"Your this month bill " &amp;B21</f>
        <v>Your this month bill 230 Taka</v>
      </c>
      <c r="D21" s="60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2:E22"/>
  <sheetViews>
    <sheetView workbookViewId="0">
      <selection activeCell="I18" sqref="I18"/>
    </sheetView>
  </sheetViews>
  <sheetFormatPr defaultRowHeight="15" x14ac:dyDescent="0.25"/>
  <cols>
    <col min="2" max="2" width="24.140625" customWidth="1"/>
    <col min="3" max="3" width="14.28515625" customWidth="1"/>
    <col min="4" max="4" width="12" customWidth="1"/>
    <col min="5" max="5" width="15.42578125" customWidth="1"/>
  </cols>
  <sheetData>
    <row r="12" spans="2:5" x14ac:dyDescent="0.25">
      <c r="B12" t="s">
        <v>55</v>
      </c>
      <c r="C12" t="s">
        <v>56</v>
      </c>
      <c r="D12" t="s">
        <v>57</v>
      </c>
      <c r="E12" t="s">
        <v>58</v>
      </c>
    </row>
    <row r="13" spans="2:5" x14ac:dyDescent="0.25">
      <c r="B13" t="s">
        <v>48</v>
      </c>
      <c r="C13" t="str">
        <f>LEFT(Table10[[#This Row],[City Name]],3)</f>
        <v>Ban</v>
      </c>
      <c r="D13" t="str">
        <f>MID(Table10[[#This Row],[City Name]],4,3)</f>
        <v>gal</v>
      </c>
      <c r="E13" t="str">
        <f>RIGHT(Table10[[#This Row],[City Name]],3)</f>
        <v>ore</v>
      </c>
    </row>
    <row r="14" spans="2:5" x14ac:dyDescent="0.25">
      <c r="B14" t="s">
        <v>49</v>
      </c>
      <c r="C14" t="str">
        <f>LEFT(Table10[[#This Row],[City Name]],3)</f>
        <v>Che</v>
      </c>
      <c r="D14" t="str">
        <f>MID(Table10[[#This Row],[City Name]],4,3)</f>
        <v>nne</v>
      </c>
      <c r="E14" t="str">
        <f>RIGHT(Table10[[#This Row],[City Name]],3)</f>
        <v>nei</v>
      </c>
    </row>
    <row r="15" spans="2:5" x14ac:dyDescent="0.25">
      <c r="B15" t="s">
        <v>50</v>
      </c>
      <c r="C15" t="str">
        <f>LEFT(Table10[[#This Row],[City Name]],3)</f>
        <v>Koc</v>
      </c>
      <c r="D15" t="str">
        <f>MID(Table10[[#This Row],[City Name]],4,3)</f>
        <v>hi</v>
      </c>
      <c r="E15" t="str">
        <f>RIGHT(Table10[[#This Row],[City Name]],3)</f>
        <v>chi</v>
      </c>
    </row>
    <row r="16" spans="2:5" x14ac:dyDescent="0.25">
      <c r="B16" t="s">
        <v>51</v>
      </c>
      <c r="C16" t="str">
        <f>LEFT(Table10[[#This Row],[City Name]],3)</f>
        <v>Kol</v>
      </c>
      <c r="D16" t="str">
        <f>MID(Table10[[#This Row],[City Name]],4,3)</f>
        <v>kat</v>
      </c>
      <c r="E16" t="str">
        <f>RIGHT(Table10[[#This Row],[City Name]],3)</f>
        <v>ata</v>
      </c>
    </row>
    <row r="17" spans="2:5" x14ac:dyDescent="0.25">
      <c r="B17" t="s">
        <v>52</v>
      </c>
      <c r="C17" t="str">
        <f>LEFT(Table10[[#This Row],[City Name]],3)</f>
        <v>Mum</v>
      </c>
      <c r="D17" t="str">
        <f>MID(Table10[[#This Row],[City Name]],4,3)</f>
        <v>bai</v>
      </c>
      <c r="E17" t="str">
        <f>RIGHT(Table10[[#This Row],[City Name]],3)</f>
        <v>bai</v>
      </c>
    </row>
    <row r="18" spans="2:5" x14ac:dyDescent="0.25">
      <c r="B18" t="s">
        <v>53</v>
      </c>
      <c r="C18" t="str">
        <f>LEFT(Table10[[#This Row],[City Name]],3)</f>
        <v>Dha</v>
      </c>
      <c r="D18" t="str">
        <f>MID(Table10[[#This Row],[City Name]],4,3)</f>
        <v>ka</v>
      </c>
      <c r="E18" t="str">
        <f>RIGHT(Table10[[#This Row],[City Name]],3)</f>
        <v>aka</v>
      </c>
    </row>
    <row r="19" spans="2:5" x14ac:dyDescent="0.25">
      <c r="B19" t="s">
        <v>54</v>
      </c>
      <c r="C19" t="str">
        <f>LEFT(Table10[[#This Row],[City Name]],3)</f>
        <v>Din</v>
      </c>
      <c r="D19" t="str">
        <f>MID(Table10[[#This Row],[City Name]],4,3)</f>
        <v>ajp</v>
      </c>
      <c r="E19" t="str">
        <f>RIGHT(Table10[[#This Row],[City Name]],3)</f>
        <v>pur</v>
      </c>
    </row>
    <row r="21" spans="2:5" x14ac:dyDescent="0.25">
      <c r="B21" s="12" t="s">
        <v>59</v>
      </c>
    </row>
    <row r="22" spans="2:5" x14ac:dyDescent="0.25">
      <c r="B22" s="38" t="str">
        <f>LEFT("Bangalore",3)</f>
        <v>Ban</v>
      </c>
      <c r="C22" s="38" t="str">
        <f>MID("Bangalore",4,3)</f>
        <v>gal</v>
      </c>
      <c r="D22" s="38" t="str">
        <f>RIGHT("Bangalore",3)</f>
        <v>ore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0:I13"/>
  <sheetViews>
    <sheetView workbookViewId="0">
      <selection activeCell="F19" sqref="F19"/>
    </sheetView>
  </sheetViews>
  <sheetFormatPr defaultRowHeight="15" x14ac:dyDescent="0.25"/>
  <cols>
    <col min="2" max="2" width="39" customWidth="1"/>
    <col min="3" max="3" width="28.28515625" customWidth="1"/>
    <col min="4" max="4" width="6.28515625" customWidth="1"/>
    <col min="5" max="5" width="5.140625" customWidth="1"/>
    <col min="6" max="6" width="22.7109375" customWidth="1"/>
    <col min="7" max="7" width="21.5703125" customWidth="1"/>
    <col min="8" max="8" width="25.140625" customWidth="1"/>
    <col min="9" max="9" width="24.140625" customWidth="1"/>
    <col min="10" max="10" width="14.28515625" customWidth="1"/>
  </cols>
  <sheetData>
    <row r="10" spans="2:9" ht="15.75" x14ac:dyDescent="0.25">
      <c r="B10" s="50" t="s">
        <v>61</v>
      </c>
      <c r="C10" s="50" t="s">
        <v>62</v>
      </c>
    </row>
    <row r="11" spans="2:9" ht="15.75" x14ac:dyDescent="0.25">
      <c r="B11" s="29" t="s">
        <v>60</v>
      </c>
      <c r="C11" s="29" t="str">
        <f>TRIM(B11)</f>
        <v>Hi! How are you?</v>
      </c>
      <c r="F11" s="50" t="s">
        <v>68</v>
      </c>
      <c r="G11" s="50" t="s">
        <v>64</v>
      </c>
      <c r="H11" s="50" t="s">
        <v>65</v>
      </c>
      <c r="I11" s="50" t="s">
        <v>66</v>
      </c>
    </row>
    <row r="12" spans="2:9" x14ac:dyDescent="0.25">
      <c r="B12" s="29" t="s">
        <v>63</v>
      </c>
      <c r="C12" s="29" t="str">
        <f>TRIM(B12)</f>
        <v>What is your name?</v>
      </c>
      <c r="F12" s="29" t="s">
        <v>67</v>
      </c>
      <c r="G12" s="29" t="str">
        <f>LOWER(F12)</f>
        <v>what is  your name?</v>
      </c>
      <c r="H12" s="29" t="str">
        <f>UPPER(F12)</f>
        <v>WHAT IS  YOUR NAME?</v>
      </c>
      <c r="I12" s="29" t="str">
        <f>PROPER(F12)</f>
        <v>What Is  Your Name?</v>
      </c>
    </row>
    <row r="13" spans="2:9" x14ac:dyDescent="0.25">
      <c r="B13" s="29"/>
      <c r="C13" s="29" t="str">
        <f>TRIM("May Be you     are   bad boy.")</f>
        <v>May Be you are bad boy.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5:G43"/>
  <sheetViews>
    <sheetView workbookViewId="0">
      <selection activeCell="B16" sqref="B16:F16"/>
    </sheetView>
  </sheetViews>
  <sheetFormatPr defaultRowHeight="15" x14ac:dyDescent="0.25"/>
  <cols>
    <col min="2" max="2" width="29.140625" customWidth="1"/>
    <col min="3" max="3" width="21.140625" customWidth="1"/>
    <col min="4" max="4" width="21.5703125" customWidth="1"/>
    <col min="5" max="5" width="21.42578125" customWidth="1"/>
    <col min="6" max="6" width="21.7109375" customWidth="1"/>
    <col min="7" max="7" width="22.42578125" customWidth="1"/>
  </cols>
  <sheetData>
    <row r="15" spans="2:7" ht="18.75" x14ac:dyDescent="0.3">
      <c r="B15" s="62" t="s">
        <v>69</v>
      </c>
    </row>
    <row r="16" spans="2:7" x14ac:dyDescent="0.25">
      <c r="B16" s="29" t="s">
        <v>68</v>
      </c>
      <c r="C16" s="29" t="s">
        <v>71</v>
      </c>
      <c r="D16" s="29" t="s">
        <v>72</v>
      </c>
      <c r="E16" s="29" t="s">
        <v>73</v>
      </c>
      <c r="F16" s="29" t="s">
        <v>74</v>
      </c>
      <c r="G16" s="29" t="s">
        <v>75</v>
      </c>
    </row>
    <row r="17" spans="2:7" x14ac:dyDescent="0.25">
      <c r="B17" s="29" t="s">
        <v>70</v>
      </c>
      <c r="C17" s="29">
        <f>SEARCH("BOY",B17)</f>
        <v>14</v>
      </c>
      <c r="D17" s="29">
        <f>SEARCH("You",B17)</f>
        <v>22</v>
      </c>
      <c r="E17" s="29">
        <f>SEARCH("b?y",B17)</f>
        <v>14</v>
      </c>
      <c r="F17" s="29">
        <f>SEARCH("B*",B17)</f>
        <v>10</v>
      </c>
      <c r="G17" s="29" t="e">
        <f>SEARCH("raj",B17)</f>
        <v>#VALUE!</v>
      </c>
    </row>
    <row r="20" spans="2:7" ht="18.75" x14ac:dyDescent="0.3">
      <c r="B20" s="62" t="s">
        <v>76</v>
      </c>
    </row>
    <row r="21" spans="2:7" x14ac:dyDescent="0.25">
      <c r="B21" s="29" t="s">
        <v>68</v>
      </c>
      <c r="C21" s="29" t="s">
        <v>71</v>
      </c>
      <c r="D21" s="29" t="s">
        <v>72</v>
      </c>
    </row>
    <row r="22" spans="2:7" x14ac:dyDescent="0.25">
      <c r="B22" s="29" t="s">
        <v>70</v>
      </c>
      <c r="C22" s="29">
        <f>FIND("bad",B22)</f>
        <v>10</v>
      </c>
      <c r="D22" s="29" t="e">
        <f>FIND("ARE",B22)</f>
        <v>#VALUE!</v>
      </c>
      <c r="F22" s="63"/>
    </row>
    <row r="25" spans="2:7" ht="18.75" x14ac:dyDescent="0.3">
      <c r="B25" s="62" t="s">
        <v>80</v>
      </c>
    </row>
    <row r="26" spans="2:7" x14ac:dyDescent="0.25">
      <c r="B26" s="29" t="s">
        <v>68</v>
      </c>
      <c r="C26" s="29" t="s">
        <v>71</v>
      </c>
      <c r="D26" s="29" t="s">
        <v>72</v>
      </c>
    </row>
    <row r="27" spans="2:7" x14ac:dyDescent="0.25">
      <c r="B27" s="29" t="s">
        <v>77</v>
      </c>
      <c r="C27" s="29" t="str">
        <f>SUBSTITUTE(B27,"bad","good")</f>
        <v>Hi! I am good boy.</v>
      </c>
      <c r="D27" s="29" t="e">
        <f ca="1">SUBTITUTE(B27,"BAD","GOOD")</f>
        <v>#NAME?</v>
      </c>
    </row>
    <row r="28" spans="2:7" x14ac:dyDescent="0.25">
      <c r="B28" s="34"/>
      <c r="C28" s="34"/>
      <c r="D28" s="34"/>
    </row>
    <row r="29" spans="2:7" x14ac:dyDescent="0.25">
      <c r="B29" s="29" t="s">
        <v>78</v>
      </c>
      <c r="C29" s="29" t="str">
        <f>SUBSTITUTE(B29,"Hi","Hello",2)</f>
        <v>Hi! Hello! I am bad boy.</v>
      </c>
      <c r="D29" s="34"/>
    </row>
    <row r="32" spans="2:7" ht="18.75" x14ac:dyDescent="0.3">
      <c r="B32" s="62" t="s">
        <v>79</v>
      </c>
    </row>
    <row r="33" spans="2:4" x14ac:dyDescent="0.25">
      <c r="B33" s="29" t="s">
        <v>68</v>
      </c>
      <c r="C33" s="29" t="s">
        <v>71</v>
      </c>
      <c r="D33" s="29" t="s">
        <v>72</v>
      </c>
    </row>
    <row r="34" spans="2:4" x14ac:dyDescent="0.25">
      <c r="B34" s="29" t="s">
        <v>77</v>
      </c>
      <c r="C34" s="29" t="str">
        <f>REPLACE(B34,10,3,"good")</f>
        <v>Hi! I am good boy.</v>
      </c>
      <c r="D34" s="29" t="str">
        <f>REPLACE(B34,21,3,"GOOD")</f>
        <v>Hi! I am bad boy.GOOD</v>
      </c>
    </row>
    <row r="37" spans="2:4" ht="18.75" x14ac:dyDescent="0.3">
      <c r="B37" s="62" t="s">
        <v>81</v>
      </c>
    </row>
    <row r="38" spans="2:4" x14ac:dyDescent="0.25">
      <c r="B38" s="29" t="s">
        <v>48</v>
      </c>
      <c r="C38" s="29">
        <f>LEN(B38)</f>
        <v>9</v>
      </c>
    </row>
    <row r="41" spans="2:4" ht="15.75" x14ac:dyDescent="0.25">
      <c r="B41" s="13" t="s">
        <v>82</v>
      </c>
    </row>
    <row r="43" spans="2:4" x14ac:dyDescent="0.25">
      <c r="B43" t="str">
        <f>CHAR(65)</f>
        <v>A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10:F24"/>
  <sheetViews>
    <sheetView topLeftCell="A16" workbookViewId="0">
      <selection activeCell="G33" sqref="G33"/>
    </sheetView>
  </sheetViews>
  <sheetFormatPr defaultRowHeight="15" x14ac:dyDescent="0.25"/>
  <cols>
    <col min="3" max="3" width="11" customWidth="1"/>
    <col min="4" max="4" width="14.28515625" customWidth="1"/>
    <col min="5" max="5" width="17.140625" customWidth="1"/>
    <col min="6" max="7" width="14.5703125" customWidth="1"/>
  </cols>
  <sheetData>
    <row r="10" spans="3:6" x14ac:dyDescent="0.25">
      <c r="C10" s="64" t="s">
        <v>83</v>
      </c>
      <c r="D10" s="64" t="s">
        <v>84</v>
      </c>
      <c r="E10" s="64" t="s">
        <v>85</v>
      </c>
      <c r="F10" s="64" t="s">
        <v>86</v>
      </c>
    </row>
    <row r="11" spans="3:6" x14ac:dyDescent="0.25">
      <c r="C11" s="38">
        <v>256.25599999999997</v>
      </c>
      <c r="D11" s="38">
        <f>ROUND('Round,Floor'!$C11,2)</f>
        <v>256.26</v>
      </c>
      <c r="E11" s="38">
        <f>ROUND('Round,Floor'!$C11,1)</f>
        <v>256.3</v>
      </c>
      <c r="F11" s="38">
        <f>ROUND('Round,Floor'!$C11,0)</f>
        <v>256</v>
      </c>
    </row>
    <row r="12" spans="3:6" x14ac:dyDescent="0.25">
      <c r="C12" s="66">
        <v>256.25599999999997</v>
      </c>
      <c r="D12" s="65">
        <f>ROUND(C12,-1)</f>
        <v>260</v>
      </c>
      <c r="E12" s="65">
        <f>ROUND(C12,-2)</f>
        <v>300</v>
      </c>
      <c r="F12" s="65">
        <f>ROUND(C12,-3)</f>
        <v>0</v>
      </c>
    </row>
    <row r="22" spans="3:6" x14ac:dyDescent="0.25">
      <c r="C22" s="64" t="s">
        <v>83</v>
      </c>
      <c r="D22" s="64" t="s">
        <v>84</v>
      </c>
      <c r="E22" s="64" t="s">
        <v>85</v>
      </c>
      <c r="F22" s="64" t="s">
        <v>86</v>
      </c>
    </row>
    <row r="23" spans="3:6" x14ac:dyDescent="0.25">
      <c r="C23" s="38">
        <v>256</v>
      </c>
      <c r="D23" s="38">
        <f>FLOOR(C23,2)</f>
        <v>256</v>
      </c>
      <c r="E23" s="38">
        <f>FLOOR(C23,3)</f>
        <v>255</v>
      </c>
      <c r="F23" s="38">
        <f>FLOOR(C23,4)</f>
        <v>256</v>
      </c>
    </row>
    <row r="24" spans="3:6" x14ac:dyDescent="0.25">
      <c r="C24" s="65">
        <f>B24-7.8</f>
        <v>-7.8</v>
      </c>
      <c r="D24" s="65">
        <f>FLOOR(C24,-2)</f>
        <v>-6</v>
      </c>
      <c r="E24" s="65">
        <f>FLOOR(C24,2)</f>
        <v>-8</v>
      </c>
      <c r="F24" s="6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4:F10"/>
  <sheetViews>
    <sheetView workbookViewId="0">
      <selection activeCell="N4" sqref="N4"/>
    </sheetView>
  </sheetViews>
  <sheetFormatPr defaultRowHeight="15" x14ac:dyDescent="0.25"/>
  <cols>
    <col min="2" max="2" width="11" customWidth="1"/>
    <col min="5" max="5" width="16.42578125" customWidth="1"/>
    <col min="6" max="6" width="14" customWidth="1"/>
  </cols>
  <sheetData>
    <row r="4" spans="2:6" x14ac:dyDescent="0.25">
      <c r="B4" t="s">
        <v>87</v>
      </c>
      <c r="C4" t="s">
        <v>88</v>
      </c>
      <c r="D4" t="s">
        <v>89</v>
      </c>
      <c r="E4" t="s">
        <v>92</v>
      </c>
      <c r="F4" t="s">
        <v>93</v>
      </c>
    </row>
    <row r="5" spans="2:6" x14ac:dyDescent="0.25">
      <c r="B5" t="s">
        <v>6</v>
      </c>
      <c r="C5">
        <v>21</v>
      </c>
      <c r="D5">
        <v>95</v>
      </c>
      <c r="E5" t="str">
        <f>IF(AND(Table4[[#This Row],[MATH]]&gt;40,Table4[[#This Row],[PHY]]&gt;40),"PASS","FAIL")</f>
        <v>FAIL</v>
      </c>
      <c r="F5" t="str">
        <f>IF(OR(Table4[[#This Row],[MATH]]&gt;40,Table4[[#This Row],[PHY]]&gt;40),"PASS","FAIL")</f>
        <v>PASS</v>
      </c>
    </row>
    <row r="6" spans="2:6" x14ac:dyDescent="0.25">
      <c r="B6" t="s">
        <v>90</v>
      </c>
      <c r="C6">
        <v>41</v>
      </c>
      <c r="D6">
        <v>55</v>
      </c>
      <c r="E6" t="str">
        <f>IF(AND(Table4[[#This Row],[MATH]]&gt;40,Table4[[#This Row],[PHY]]&gt;40),"PASS","FAIL")</f>
        <v>PASS</v>
      </c>
      <c r="F6" t="str">
        <f>IF(OR(Table4[[#This Row],[MATH]]&gt;40,Table4[[#This Row],[PHY]]&gt;40),"PASS","FAIL")</f>
        <v>PASS</v>
      </c>
    </row>
    <row r="7" spans="2:6" x14ac:dyDescent="0.25">
      <c r="B7" t="s">
        <v>8</v>
      </c>
      <c r="C7">
        <v>39</v>
      </c>
      <c r="D7">
        <v>29</v>
      </c>
      <c r="E7" t="str">
        <f>IF(AND(Table4[[#This Row],[MATH]]&gt;40,Table4[[#This Row],[PHY]]&gt;40),"PASS","FAIL")</f>
        <v>FAIL</v>
      </c>
      <c r="F7" t="str">
        <f>IF(OR(Table4[[#This Row],[MATH]]&gt;40,Table4[[#This Row],[PHY]]&gt;40),"PASS","FAIL")</f>
        <v>FAIL</v>
      </c>
    </row>
    <row r="8" spans="2:6" x14ac:dyDescent="0.25">
      <c r="B8" t="s">
        <v>91</v>
      </c>
      <c r="C8">
        <v>49</v>
      </c>
      <c r="D8">
        <v>59</v>
      </c>
      <c r="E8" t="str">
        <f>IF(AND(Table4[[#This Row],[MATH]]&gt;40,Table4[[#This Row],[PHY]]&gt;40),"PASS","FAIL")</f>
        <v>PASS</v>
      </c>
      <c r="F8" t="str">
        <f>IF(OR(Table4[[#This Row],[MATH]]&gt;40,Table4[[#This Row],[PHY]]&gt;40),"PASS","FAIL")</f>
        <v>PASS</v>
      </c>
    </row>
    <row r="9" spans="2:6" x14ac:dyDescent="0.25">
      <c r="B9" t="s">
        <v>90</v>
      </c>
      <c r="C9">
        <v>78</v>
      </c>
      <c r="D9">
        <v>68</v>
      </c>
      <c r="E9" t="str">
        <f>IF(AND(Table4[[#This Row],[MATH]]&gt;40,Table4[[#This Row],[PHY]]&gt;40),"PASS","FAIL")</f>
        <v>PASS</v>
      </c>
      <c r="F9" t="str">
        <f>IF(OR(Table4[[#This Row],[MATH]]&gt;40,Table4[[#This Row],[PHY]]&gt;40),"PASS","FAIL")</f>
        <v>PASS</v>
      </c>
    </row>
    <row r="10" spans="2:6" x14ac:dyDescent="0.25">
      <c r="B10" t="s">
        <v>8</v>
      </c>
      <c r="C10">
        <v>23</v>
      </c>
      <c r="D10">
        <v>56</v>
      </c>
      <c r="E10" t="str">
        <f>IF(AND(Table4[[#This Row],[MATH]]&gt;40,Table4[[#This Row],[PHY]]&gt;40),"PASS","FAIL")</f>
        <v>FAIL</v>
      </c>
      <c r="F10" t="str">
        <f>IF(OR(Table4[[#This Row],[MATH]]&gt;40,Table4[[#This Row],[PHY]]&gt;40),"PASS","FAIL")</f>
        <v>PASS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5</vt:i4>
      </vt:variant>
    </vt:vector>
  </HeadingPairs>
  <TitlesOfParts>
    <vt:vector size="24" baseType="lpstr">
      <vt:lpstr>Cells Referencing</vt:lpstr>
      <vt:lpstr>Percentage </vt:lpstr>
      <vt:lpstr>Date</vt:lpstr>
      <vt:lpstr>Concatenate</vt:lpstr>
      <vt:lpstr>Left,Mid,Right</vt:lpstr>
      <vt:lpstr>Trim</vt:lpstr>
      <vt:lpstr>Search,Find</vt:lpstr>
      <vt:lpstr>Round,Floor</vt:lpstr>
      <vt:lpstr>AND,OR</vt:lpstr>
      <vt:lpstr>Conditional Formatting</vt:lpstr>
      <vt:lpstr>Match,Index</vt:lpstr>
      <vt:lpstr>Offset</vt:lpstr>
      <vt:lpstr>Dropdown</vt:lpstr>
      <vt:lpstr>Pvot Table</vt:lpstr>
      <vt:lpstr>Different charts</vt:lpstr>
      <vt:lpstr>Data Validation</vt:lpstr>
      <vt:lpstr>Tree and Map charts</vt:lpstr>
      <vt:lpstr>Subtotal</vt:lpstr>
      <vt:lpstr>Loan Calculater 123</vt:lpstr>
      <vt:lpstr>Age</vt:lpstr>
      <vt:lpstr>EMI</vt:lpstr>
      <vt:lpstr>Loan</vt:lpstr>
      <vt:lpstr>Rate</vt:lpstr>
      <vt:lpstr>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2023-06-15T12:41:07Z</dcterms:created>
  <dcterms:modified xsi:type="dcterms:W3CDTF">2023-07-11T10:21:08Z</dcterms:modified>
</cp:coreProperties>
</file>