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0UE_clustering" sheetId="1" r:id="rId4"/>
    <sheet state="visible" name="Copy of 1000UE_clustering" sheetId="2" r:id="rId5"/>
    <sheet state="visible" name="related works " sheetId="3" r:id="rId6"/>
    <sheet state="visible" name="errorx_t" sheetId="4" r:id="rId7"/>
    <sheet state="visible" name="errory_t" sheetId="5" r:id="rId8"/>
    <sheet state="visible" name="errorcv_t" sheetId="6" r:id="rId9"/>
    <sheet state="visible" name="cv vector_t_v2" sheetId="7" r:id="rId10"/>
    <sheet state="visible" name="errorx_t_v2" sheetId="8" r:id="rId11"/>
    <sheet state="visible" name="error_y_t_v2" sheetId="9" r:id="rId12"/>
    <sheet state="visible" name="error_at_each_station" sheetId="10" r:id="rId13"/>
    <sheet state="visible" name="nearby_people" sheetId="11" r:id="rId14"/>
  </sheets>
  <definedNames/>
  <calcPr/>
</workbook>
</file>

<file path=xl/sharedStrings.xml><?xml version="1.0" encoding="utf-8"?>
<sst xmlns="http://schemas.openxmlformats.org/spreadsheetml/2006/main" count="1984" uniqueCount="119">
  <si>
    <t xml:space="preserve">same or more performance in cluster detection is obtained using the proposed approachin comparison to kmeans and GMM. The difference with the conventional method is that the number of data points used for calculating the gap statistics is lesser since only the points inside the ellipse is taken. </t>
  </si>
  <si>
    <t>original cluster centers (total: 12)</t>
  </si>
  <si>
    <t>[[0, 1], [1.5, 1.5], [1,1],[1,2],[2,2],[2.5,2.5],[0,2.5],[1,2.5],[0,2],[0,1.5],[1.5,2.5],[2,2.5]]</t>
  </si>
  <si>
    <t xml:space="preserve">updated code kmeans results </t>
  </si>
  <si>
    <t xml:space="preserve">updated code GMM results </t>
  </si>
  <si>
    <t>variance</t>
  </si>
  <si>
    <t>[0.12, 0.12,0.12,0.12,0.12,0.12,0.12,0.12,0.12,0.12,0.12,0.12]</t>
  </si>
  <si>
    <t>[0.5, 0.5,0.5,0.5,0.5,0.5,0.5,0.5,0.5,0.5,0.5,0.5]</t>
  </si>
  <si>
    <t>[0.8, 0.8,0.8,0.8,0.8,0.8,0.8,0.8,0.8,0.8,0.8,0.8]</t>
  </si>
  <si>
    <t>[1,1,1,1,1,1,1,1,1,1,1,1]</t>
  </si>
  <si>
    <t>GMM</t>
  </si>
  <si>
    <t>greenclustering.py</t>
  </si>
  <si>
    <t>1e5.py</t>
  </si>
  <si>
    <t>meanshift</t>
  </si>
  <si>
    <t>100 devices (remote)</t>
  </si>
  <si>
    <t>nb_clusters=3</t>
  </si>
  <si>
    <t>nb_clusters=5</t>
  </si>
  <si>
    <t>nb_clusters=8</t>
  </si>
  <si>
    <t>nb_clusters=12</t>
  </si>
  <si>
    <t>random point s init=3</t>
  </si>
  <si>
    <t xml:space="preserve"> </t>
  </si>
  <si>
    <t>random point s init=5</t>
  </si>
  <si>
    <t>iter=10</t>
  </si>
  <si>
    <t>silhouette score</t>
  </si>
  <si>
    <t>outside data</t>
  </si>
  <si>
    <t>inside</t>
  </si>
  <si>
    <t>iter=20</t>
  </si>
  <si>
    <t>variance=0.12</t>
  </si>
  <si>
    <t>variance=0.12,maxk=5</t>
  </si>
  <si>
    <t>variance=0.12,maxk=11</t>
  </si>
  <si>
    <t>variance=0.12, maxk=11</t>
  </si>
  <si>
    <t xml:space="preserve">without ellipsoid </t>
  </si>
  <si>
    <t xml:space="preserve">with ellipsoid </t>
  </si>
  <si>
    <t>variance=0.5</t>
  </si>
  <si>
    <t>variance=0.8</t>
  </si>
  <si>
    <t>variance=1</t>
  </si>
  <si>
    <t>ellipse.py</t>
  </si>
  <si>
    <t>green_clusteringv2.py</t>
  </si>
  <si>
    <t>1000 devices (rural)</t>
  </si>
  <si>
    <t>1000 devices (remote)</t>
  </si>
  <si>
    <t>random points init=3</t>
  </si>
  <si>
    <t>247/1000</t>
  </si>
  <si>
    <t>variance=0.12,maxk=10</t>
  </si>
  <si>
    <t xml:space="preserve"> variance=0.5</t>
  </si>
  <si>
    <t xml:space="preserve"> variance=0.8</t>
  </si>
  <si>
    <t xml:space="preserve"> variance=1</t>
  </si>
  <si>
    <t>alternative</t>
  </si>
  <si>
    <t>greenclusteringv3.py</t>
  </si>
  <si>
    <t>1e5v4.py</t>
  </si>
  <si>
    <t>meanshift2.py</t>
  </si>
  <si>
    <t>1e4 devices (sub-urban)</t>
  </si>
  <si>
    <t>1e4 devices (remote)</t>
  </si>
  <si>
    <t>iter=15</t>
  </si>
  <si>
    <t xml:space="preserve">alternative </t>
  </si>
  <si>
    <t>green_clustering_results.py</t>
  </si>
  <si>
    <t>meanshift.py</t>
  </si>
  <si>
    <t>1e5 devices (urban)</t>
  </si>
  <si>
    <t>1e5 devices (remote)</t>
  </si>
  <si>
    <t>iter=5</t>
  </si>
  <si>
    <t>greenclusteringv2.py</t>
  </si>
  <si>
    <t>b1</t>
  </si>
  <si>
    <t>b2</t>
  </si>
  <si>
    <t>iter=3</t>
  </si>
  <si>
    <t>1e5 devices</t>
  </si>
  <si>
    <t>1e4 devices</t>
  </si>
  <si>
    <t>rand realizations=3</t>
  </si>
  <si>
    <t>nbclusters avg</t>
  </si>
  <si>
    <t xml:space="preserve">related works </t>
  </si>
  <si>
    <t xml:space="preserve">assumptions </t>
  </si>
  <si>
    <t xml:space="preserve">underestimate when clusters are far and overestimate when clusters have small distance apart </t>
  </si>
  <si>
    <r>
      <rPr/>
      <t xml:space="preserve">overestimation of cluster numbers:  it rather overestimates than underestimates. </t>
    </r>
    <r>
      <rPr>
        <color rgb="FF1155CC"/>
        <u/>
      </rPr>
      <t>https://towardsdatascience.com/k-means-clustering-and-the-gap-statistics-4c5d414acd29</t>
    </r>
  </si>
  <si>
    <t>https://towardsdatascience.com/k-means-clustering-and-the-gap-statistics-4c5d414acd29</t>
  </si>
  <si>
    <t>energy efficient method: data load for computation and GMM (hard classifier) is not used</t>
  </si>
  <si>
    <r>
      <rPr/>
      <t xml:space="preserve">silhouette score: </t>
    </r>
    <r>
      <rPr>
        <color rgb="FF1155CC"/>
        <u/>
      </rPr>
      <t>https://analyticsindiamag.com/gaussian-mixture-model-clustering-vs-k-means-which-one-to-choose/</t>
    </r>
  </si>
  <si>
    <r>
      <rPr/>
      <t xml:space="preserve">explaination: </t>
    </r>
    <r>
      <rPr>
        <color rgb="FF1155CC"/>
        <u/>
      </rPr>
      <t>https://scikit-learn.org/stable/auto_examples/cluster/plot_kmeans_silhouette_analysis.html</t>
    </r>
  </si>
  <si>
    <t>gap statistics</t>
  </si>
  <si>
    <t>https://uc-r.github.io/kmeans_clustering?fbclid=IwAR3wnLVUNFnbojziNHJYQHuDtZAztfpOQQKuuLOwRFewrpxpgNoi9WyDjFM</t>
  </si>
  <si>
    <t>convex hull</t>
  </si>
  <si>
    <t>stephen boyd notes and ref28</t>
  </si>
  <si>
    <t>maximum volume inscribed ellipsoid</t>
  </si>
  <si>
    <t xml:space="preserve">kmean clustering </t>
  </si>
  <si>
    <t xml:space="preserve"> https://stanford.edu/~cpiech/cs221/handouts/kmeans.html</t>
  </si>
  <si>
    <t>optimal number of clustering</t>
  </si>
  <si>
    <r>
      <rPr>
        <color rgb="FF1155CC"/>
        <u/>
      </rPr>
      <t>https://towardsdatascience.com/10-tips-for-choosing-the-optimal-number-of-clusters-277e93d72d92#:~:text=The%20NbClust%20package%20provides%2030,distance%20measures%2C%20and%20clustering%20methods.&amp;text=This%20suggest%20the%20optimal%20number%20of%20clusters%20is%203.</t>
    </r>
    <r>
      <rPr/>
      <t xml:space="preserve"> </t>
    </r>
  </si>
  <si>
    <t>https://medium.com/analytics-vidhya/how-to-determine-the-optimal-k-for-k-means-708505d204eb</t>
  </si>
  <si>
    <t>distributed learning is essential when incorporating data from different basestations</t>
  </si>
  <si>
    <t>GPS achieved by different basestations can be used since it gives the position with respect to the global coordinates system</t>
  </si>
  <si>
    <t>gaussian mixture model</t>
  </si>
  <si>
    <t>50 phones</t>
  </si>
  <si>
    <t xml:space="preserve">100phones </t>
  </si>
  <si>
    <t>200phones</t>
  </si>
  <si>
    <t>300phones</t>
  </si>
  <si>
    <t>time</t>
  </si>
  <si>
    <t>freq</t>
  </si>
  <si>
    <t>cdf</t>
  </si>
  <si>
    <t>ax</t>
  </si>
  <si>
    <t>ex</t>
  </si>
  <si>
    <t>200_phones</t>
  </si>
  <si>
    <t>300_phones</t>
  </si>
  <si>
    <t>errory</t>
  </si>
  <si>
    <t>100phones</t>
  </si>
  <si>
    <t>cv0</t>
  </si>
  <si>
    <t>cv1</t>
  </si>
  <si>
    <t>error</t>
  </si>
  <si>
    <t>ccdf</t>
  </si>
  <si>
    <t>Mean</t>
  </si>
  <si>
    <t>X</t>
  </si>
  <si>
    <t xml:space="preserve">5 rpl </t>
  </si>
  <si>
    <t>angle measurement error =3</t>
  </si>
  <si>
    <t>angle measurement error =0</t>
  </si>
  <si>
    <t xml:space="preserve">100 phones </t>
  </si>
  <si>
    <t>station /rpl no</t>
  </si>
  <si>
    <t>neighborcount</t>
  </si>
  <si>
    <t>x</t>
  </si>
  <si>
    <t>y</t>
  </si>
  <si>
    <t>no phones</t>
  </si>
  <si>
    <t>near est 0</t>
  </si>
  <si>
    <t>near est 1</t>
  </si>
  <si>
    <t>error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</si>
</sst>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theme="1"/>
      <name val="Arial"/>
    </font>
    <font>
      <sz val="11.0"/>
      <color rgb="FF000000"/>
      <name val="Arial"/>
    </font>
    <font>
      <u/>
      <color rgb="FF1155CC"/>
    </font>
    <font>
      <color rgb="FF000000"/>
      <name val="Arial"/>
    </font>
    <font>
      <sz val="11.0"/>
      <color rgb="FF212121"/>
      <name val="Monospace"/>
    </font>
    <font>
      <sz val="11.0"/>
      <color rgb="FF212121"/>
      <name val="Arial"/>
    </font>
    <font>
      <u/>
      <color rgb="FF1155CC"/>
      <name val="Arial"/>
    </font>
    <font>
      <u/>
      <color rgb="FF0000FF"/>
    </font>
    <font>
      <u/>
      <color rgb="FF0000FF"/>
    </font>
    <font>
      <b/>
      <sz val="11.0"/>
      <color theme="1"/>
      <name val="Calibri"/>
    </font>
    <font>
      <sz val="11.0"/>
      <color rgb="FF000000"/>
      <name val="Calibri"/>
    </font>
    <font>
      <b/>
      <sz val="14.0"/>
      <color theme="1"/>
      <name val="Arial"/>
    </font>
  </fonts>
  <fills count="26">
    <fill>
      <patternFill patternType="none"/>
    </fill>
    <fill>
      <patternFill patternType="lightGray"/>
    </fill>
    <fill>
      <patternFill patternType="solid">
        <fgColor rgb="FFFFFFFE"/>
        <bgColor rgb="FFFFFFFE"/>
      </patternFill>
    </fill>
    <fill>
      <patternFill patternType="solid">
        <fgColor rgb="FFD5A6BD"/>
        <bgColor rgb="FFD5A6BD"/>
      </patternFill>
    </fill>
    <fill>
      <patternFill patternType="solid">
        <fgColor rgb="FFEAD1DC"/>
        <bgColor rgb="FFEAD1DC"/>
      </patternFill>
    </fill>
    <fill>
      <patternFill patternType="solid">
        <fgColor rgb="FFD0E0E3"/>
        <bgColor rgb="FFD0E0E3"/>
      </patternFill>
    </fill>
    <fill>
      <patternFill patternType="solid">
        <fgColor rgb="FFD9EAD3"/>
        <bgColor rgb="FFD9EAD3"/>
      </patternFill>
    </fill>
    <fill>
      <patternFill patternType="solid">
        <fgColor theme="9"/>
        <bgColor theme="9"/>
      </patternFill>
    </fill>
    <fill>
      <patternFill patternType="solid">
        <fgColor rgb="FFEAF8C1"/>
        <bgColor rgb="FFEAF8C1"/>
      </patternFill>
    </fill>
    <fill>
      <patternFill patternType="solid">
        <fgColor rgb="FF7AC955"/>
        <bgColor rgb="FF7AC955"/>
      </patternFill>
    </fill>
    <fill>
      <patternFill patternType="solid">
        <fgColor rgb="FFFFFFFF"/>
        <bgColor rgb="FFFFFFFF"/>
      </patternFill>
    </fill>
    <fill>
      <patternFill patternType="solid">
        <fgColor rgb="FFF9FC85"/>
        <bgColor rgb="FFF9FC85"/>
      </patternFill>
    </fill>
    <fill>
      <patternFill patternType="solid">
        <fgColor rgb="FFDFAA6C"/>
        <bgColor rgb="FFDFAA6C"/>
      </patternFill>
    </fill>
    <fill>
      <patternFill patternType="solid">
        <fgColor rgb="FF8E7CC3"/>
        <bgColor rgb="FF8E7CC3"/>
      </patternFill>
    </fill>
    <fill>
      <patternFill patternType="solid">
        <fgColor rgb="FFC9D100"/>
        <bgColor rgb="FFC9D100"/>
      </patternFill>
    </fill>
    <fill>
      <patternFill patternType="solid">
        <fgColor rgb="FFFFEAEA"/>
        <bgColor rgb="FFFFEAEA"/>
      </patternFill>
    </fill>
    <fill>
      <patternFill patternType="solid">
        <fgColor rgb="FFAC86A3"/>
        <bgColor rgb="FFAC86A3"/>
      </patternFill>
    </fill>
    <fill>
      <patternFill patternType="solid">
        <fgColor rgb="FFC6E0B4"/>
        <bgColor rgb="FFC6E0B4"/>
      </patternFill>
    </fill>
    <fill>
      <patternFill patternType="solid">
        <fgColor rgb="FFE06666"/>
        <bgColor rgb="FFE06666"/>
      </patternFill>
    </fill>
    <fill>
      <patternFill patternType="solid">
        <fgColor rgb="FFEA9999"/>
        <bgColor rgb="FFEA9999"/>
      </patternFill>
    </fill>
    <fill>
      <patternFill patternType="solid">
        <fgColor rgb="FFD9D2E9"/>
        <bgColor rgb="FFD9D2E9"/>
      </patternFill>
    </fill>
    <fill>
      <patternFill patternType="solid">
        <fgColor rgb="FFB6D7A8"/>
        <bgColor rgb="FFB6D7A8"/>
      </patternFill>
    </fill>
    <fill>
      <patternFill patternType="solid">
        <fgColor rgb="FFFF9900"/>
        <bgColor rgb="FFFF9900"/>
      </patternFill>
    </fill>
    <fill>
      <patternFill patternType="solid">
        <fgColor rgb="FFFCE5CD"/>
        <bgColor rgb="FFFCE5CD"/>
      </patternFill>
    </fill>
    <fill>
      <patternFill patternType="solid">
        <fgColor rgb="FFF0D893"/>
        <bgColor rgb="FFF0D893"/>
      </patternFill>
    </fill>
    <fill>
      <patternFill patternType="solid">
        <fgColor rgb="FF00FF00"/>
        <bgColor rgb="FF00FF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3" numFmtId="0" xfId="0" applyAlignment="1" applyFont="1">
      <alignment readingOrder="0"/>
    </xf>
    <xf borderId="0" fillId="3" fontId="1" numFmtId="0" xfId="0" applyAlignment="1" applyFill="1" applyFont="1">
      <alignment readingOrder="0"/>
    </xf>
    <xf borderId="0" fillId="3" fontId="1" numFmtId="0" xfId="0" applyFont="1"/>
    <xf borderId="0" fillId="3" fontId="4" numFmtId="0" xfId="0" applyAlignment="1" applyFont="1">
      <alignment horizontal="left" readingOrder="0"/>
    </xf>
    <xf borderId="0" fillId="0" fontId="1" numFmtId="0" xfId="0" applyFont="1"/>
    <xf borderId="0" fillId="4" fontId="1" numFmtId="0" xfId="0" applyAlignment="1" applyFill="1" applyFont="1">
      <alignment readingOrder="0" shrinkToFit="0" wrapText="1"/>
    </xf>
    <xf borderId="0" fillId="4" fontId="1" numFmtId="0" xfId="0" applyAlignment="1" applyFont="1">
      <alignment readingOrder="0"/>
    </xf>
    <xf borderId="0" fillId="4" fontId="1" numFmtId="0" xfId="0" applyFont="1"/>
    <xf borderId="0" fillId="5" fontId="1" numFmtId="0" xfId="0" applyAlignment="1" applyFill="1" applyFont="1">
      <alignment readingOrder="0"/>
    </xf>
    <xf borderId="0" fillId="6" fontId="1" numFmtId="0" xfId="0" applyFill="1" applyFont="1"/>
    <xf borderId="0" fillId="5" fontId="4" numFmtId="0" xfId="0" applyAlignment="1" applyFont="1">
      <alignment horizontal="left" readingOrder="0"/>
    </xf>
    <xf borderId="0" fillId="5" fontId="1" numFmtId="0" xfId="0" applyFont="1"/>
    <xf borderId="0" fillId="7" fontId="1" numFmtId="0" xfId="0" applyAlignment="1" applyFill="1" applyFont="1">
      <alignment readingOrder="0"/>
    </xf>
    <xf borderId="0" fillId="7" fontId="1" numFmtId="0" xfId="0" applyFont="1"/>
    <xf borderId="0" fillId="8" fontId="1" numFmtId="0" xfId="0" applyAlignment="1" applyFill="1" applyFont="1">
      <alignment readingOrder="0"/>
    </xf>
    <xf borderId="0" fillId="8" fontId="1" numFmtId="0" xfId="0" applyFont="1"/>
    <xf borderId="0" fillId="9" fontId="1" numFmtId="0" xfId="0" applyAlignment="1" applyFill="1" applyFont="1">
      <alignment readingOrder="0"/>
    </xf>
    <xf borderId="0" fillId="9" fontId="1" numFmtId="0" xfId="0" applyFont="1"/>
    <xf borderId="0" fillId="10" fontId="5" numFmtId="0" xfId="0" applyAlignment="1" applyFill="1" applyFont="1">
      <alignment readingOrder="0"/>
    </xf>
    <xf borderId="0" fillId="11" fontId="5" numFmtId="0" xfId="0" applyAlignment="1" applyFill="1" applyFont="1">
      <alignment readingOrder="0"/>
    </xf>
    <xf borderId="0" fillId="0" fontId="5" numFmtId="0" xfId="0" applyAlignment="1" applyFont="1">
      <alignment readingOrder="0"/>
    </xf>
    <xf borderId="0" fillId="6" fontId="1" numFmtId="0" xfId="0" applyAlignment="1" applyFont="1">
      <alignment readingOrder="0"/>
    </xf>
    <xf borderId="0" fillId="11" fontId="1" numFmtId="0" xfId="0" applyFont="1"/>
    <xf borderId="0" fillId="12" fontId="1" numFmtId="0" xfId="0" applyAlignment="1" applyFill="1" applyFont="1">
      <alignment readingOrder="0"/>
    </xf>
    <xf borderId="0" fillId="11" fontId="1" numFmtId="0" xfId="0" applyAlignment="1" applyFont="1">
      <alignment readingOrder="0"/>
    </xf>
    <xf borderId="0" fillId="12" fontId="1" numFmtId="0" xfId="0" applyFont="1"/>
    <xf borderId="0" fillId="13" fontId="1" numFmtId="0" xfId="0" applyAlignment="1" applyFill="1" applyFont="1">
      <alignment readingOrder="0"/>
    </xf>
    <xf borderId="0" fillId="14" fontId="1" numFmtId="0" xfId="0" applyAlignment="1" applyFill="1" applyFont="1">
      <alignment readingOrder="0"/>
    </xf>
    <xf borderId="0" fillId="14" fontId="1" numFmtId="0" xfId="0" applyFont="1"/>
    <xf borderId="0" fillId="15" fontId="1" numFmtId="0" xfId="0" applyAlignment="1" applyFill="1" applyFont="1">
      <alignment readingOrder="0"/>
    </xf>
    <xf borderId="0" fillId="15" fontId="1" numFmtId="0" xfId="0" applyFont="1"/>
    <xf borderId="0" fillId="16" fontId="1" numFmtId="0" xfId="0" applyAlignment="1" applyFill="1" applyFont="1">
      <alignment readingOrder="0"/>
    </xf>
    <xf borderId="0" fillId="16" fontId="1" numFmtId="0" xfId="0" applyFont="1"/>
    <xf borderId="0" fillId="17" fontId="1" numFmtId="0" xfId="0" applyAlignment="1" applyFill="1" applyFont="1">
      <alignment readingOrder="0"/>
    </xf>
    <xf borderId="0" fillId="11" fontId="6" numFmtId="0" xfId="0" applyAlignment="1" applyFont="1">
      <alignment readingOrder="0"/>
    </xf>
    <xf borderId="0" fillId="5" fontId="6" numFmtId="0" xfId="0" applyAlignment="1" applyFont="1">
      <alignment readingOrder="0"/>
    </xf>
    <xf borderId="0" fillId="18" fontId="1" numFmtId="0" xfId="0" applyFill="1" applyFont="1"/>
    <xf borderId="0" fillId="19" fontId="1" numFmtId="0" xfId="0" applyFill="1" applyFont="1"/>
    <xf borderId="0" fillId="17" fontId="1" numFmtId="0" xfId="0" applyFont="1"/>
    <xf borderId="0" fillId="13" fontId="1" numFmtId="0" xfId="0" applyFont="1"/>
    <xf borderId="0" fillId="20" fontId="1" numFmtId="0" xfId="0" applyAlignment="1" applyFill="1" applyFont="1">
      <alignment readingOrder="0"/>
    </xf>
    <xf borderId="0" fillId="20" fontId="1" numFmtId="0" xfId="0" applyFont="1"/>
    <xf borderId="0" fillId="21" fontId="1" numFmtId="0" xfId="0" applyFill="1" applyFont="1"/>
    <xf borderId="0" fillId="21" fontId="6" numFmtId="0" xfId="0" applyAlignment="1" applyFont="1">
      <alignment readingOrder="0"/>
    </xf>
    <xf borderId="0" fillId="13" fontId="6" numFmtId="0" xfId="0" applyAlignment="1" applyFont="1">
      <alignment readingOrder="0"/>
    </xf>
    <xf borderId="0" fillId="5" fontId="5" numFmtId="0" xfId="0" applyAlignment="1" applyFont="1">
      <alignment readingOrder="0"/>
    </xf>
    <xf borderId="0" fillId="20" fontId="5" numFmtId="0" xfId="0" applyAlignment="1" applyFont="1">
      <alignment readingOrder="0"/>
    </xf>
    <xf borderId="0" fillId="21" fontId="1" numFmtId="0" xfId="0" applyAlignment="1" applyFont="1">
      <alignment readingOrder="0"/>
    </xf>
    <xf borderId="0" fillId="20" fontId="6" numFmtId="0" xfId="0" applyAlignment="1" applyFont="1">
      <alignment readingOrder="0"/>
    </xf>
    <xf borderId="0" fillId="22" fontId="1" numFmtId="0" xfId="0" applyAlignment="1" applyFill="1" applyFont="1">
      <alignment readingOrder="0"/>
    </xf>
    <xf borderId="0" fillId="3" fontId="1" numFmtId="0" xfId="0" applyAlignment="1" applyFont="1">
      <alignment readingOrder="0" shrinkToFit="0" wrapText="1"/>
    </xf>
    <xf borderId="0" fillId="12" fontId="5" numFmtId="0" xfId="0" applyAlignment="1" applyFont="1">
      <alignment readingOrder="0"/>
    </xf>
    <xf borderId="0" fillId="6" fontId="5" numFmtId="0" xfId="0" applyAlignment="1" applyFont="1">
      <alignment readingOrder="0"/>
    </xf>
    <xf borderId="0" fillId="10" fontId="6" numFmtId="0" xfId="0" applyAlignment="1" applyFont="1">
      <alignment readingOrder="0"/>
    </xf>
    <xf borderId="0" fillId="23" fontId="5" numFmtId="0" xfId="0" applyAlignment="1" applyFill="1" applyFont="1">
      <alignment readingOrder="0"/>
    </xf>
    <xf borderId="0" fillId="12" fontId="6" numFmtId="0" xfId="0" applyAlignment="1" applyFont="1">
      <alignment readingOrder="0"/>
    </xf>
    <xf borderId="0" fillId="13" fontId="5" numFmtId="0" xfId="0" applyAlignment="1" applyFont="1">
      <alignment readingOrder="0"/>
    </xf>
    <xf borderId="0" fillId="0" fontId="1" numFmtId="0" xfId="0" applyAlignment="1" applyFont="1">
      <alignment readingOrder="0" shrinkToFit="0" wrapText="0"/>
    </xf>
    <xf borderId="0" fillId="0" fontId="4" numFmtId="0" xfId="0" applyAlignment="1" applyFont="1">
      <alignment horizontal="left" readingOrder="0"/>
    </xf>
    <xf borderId="0" fillId="0" fontId="7" numFmtId="0" xfId="0" applyAlignment="1" applyFont="1">
      <alignment readingOrder="0"/>
    </xf>
    <xf borderId="0" fillId="14" fontId="5" numFmtId="0" xfId="0" applyAlignment="1" applyFont="1">
      <alignment readingOrder="0"/>
    </xf>
    <xf borderId="0" fillId="16" fontId="5" numFmtId="0" xfId="0" applyAlignment="1" applyFont="1">
      <alignment readingOrder="0"/>
    </xf>
    <xf borderId="0" fillId="17" fontId="5" numFmtId="0" xfId="0" applyAlignment="1" applyFont="1">
      <alignment readingOrder="0"/>
    </xf>
    <xf borderId="0" fillId="14" fontId="6" numFmtId="0" xfId="0" applyAlignment="1" applyFont="1">
      <alignment readingOrder="0"/>
    </xf>
    <xf borderId="0" fillId="0" fontId="6" numFmtId="0" xfId="0" applyAlignment="1" applyFont="1">
      <alignment readingOrder="0"/>
    </xf>
    <xf borderId="0" fillId="23" fontId="1" numFmtId="0" xfId="0" applyAlignment="1" applyFont="1">
      <alignment readingOrder="0"/>
    </xf>
    <xf borderId="0" fillId="23" fontId="1" numFmtId="0" xfId="0" applyFont="1"/>
    <xf borderId="0" fillId="24" fontId="1" numFmtId="0" xfId="0" applyAlignment="1" applyFill="1" applyFont="1">
      <alignment readingOrder="0"/>
    </xf>
    <xf borderId="0" fillId="24" fontId="1" numFmtId="0" xfId="0" applyFont="1"/>
    <xf borderId="0" fillId="8" fontId="5" numFmtId="0" xfId="0" applyAlignment="1" applyFont="1">
      <alignment readingOrder="0"/>
    </xf>
    <xf borderId="0" fillId="24" fontId="5" numFmtId="0" xfId="0" applyAlignment="1" applyFont="1">
      <alignment readingOrder="0"/>
    </xf>
    <xf borderId="0" fillId="25" fontId="5" numFmtId="0" xfId="0" applyAlignment="1" applyFill="1" applyFont="1">
      <alignment readingOrder="0"/>
    </xf>
    <xf borderId="0" fillId="25" fontId="6" numFmtId="0" xfId="0" applyAlignment="1" applyFont="1">
      <alignment readingOrder="0"/>
    </xf>
    <xf borderId="0" fillId="25" fontId="1" numFmtId="0" xfId="0" applyFont="1"/>
    <xf borderId="0" fillId="22" fontId="5" numFmtId="0" xfId="0" applyAlignment="1" applyFont="1">
      <alignment readingOrder="0"/>
    </xf>
    <xf borderId="0" fillId="0" fontId="8" numFmtId="0" xfId="0" applyAlignment="1" applyFont="1">
      <alignment readingOrder="0" shrinkToFit="0" wrapText="1"/>
    </xf>
    <xf borderId="0" fillId="0" fontId="9" numFmtId="0" xfId="0" applyAlignment="1" applyFont="1">
      <alignment readingOrder="0" shrinkToFit="0" wrapText="1"/>
    </xf>
    <xf borderId="0" fillId="0" fontId="1" numFmtId="0" xfId="0" applyAlignment="1" applyFont="1">
      <alignment readingOrder="0" shrinkToFit="0" wrapText="1"/>
    </xf>
    <xf borderId="1" fillId="17" fontId="10" numFmtId="0" xfId="0" applyAlignment="1" applyBorder="1" applyFont="1">
      <alignment horizontal="center" readingOrder="0" shrinkToFit="0" vertical="bottom" wrapText="0"/>
    </xf>
    <xf borderId="1" fillId="0" fontId="11" numFmtId="0" xfId="0" applyAlignment="1" applyBorder="1" applyFont="1">
      <alignment horizontal="right" readingOrder="0" shrinkToFit="0" vertical="bottom" wrapText="0"/>
    </xf>
    <xf borderId="2" fillId="0" fontId="11" numFmtId="0" xfId="0" applyAlignment="1" applyBorder="1" applyFont="1">
      <alignment horizontal="right" readingOrder="0" shrinkToFit="0" vertical="bottom" wrapText="0"/>
    </xf>
    <xf borderId="1" fillId="4" fontId="1" numFmtId="0" xfId="0" applyAlignment="1" applyBorder="1" applyFont="1">
      <alignment readingOrder="0"/>
    </xf>
    <xf borderId="1" fillId="0" fontId="1" numFmtId="0" xfId="0" applyAlignment="1" applyBorder="1" applyFont="1">
      <alignment readingOrder="0"/>
    </xf>
    <xf borderId="0" fillId="0" fontId="11" numFmtId="0" xfId="0" applyAlignment="1" applyFont="1">
      <alignment shrinkToFit="0" vertical="bottom" wrapText="0"/>
    </xf>
    <xf borderId="0" fillId="0" fontId="1" numFmtId="0" xfId="0" applyAlignment="1" applyFont="1">
      <alignment readingOrder="0"/>
    </xf>
    <xf borderId="0" fillId="0" fontId="12" numFmtId="0" xfId="0" applyAlignment="1" applyFont="1">
      <alignment readingOrder="0"/>
    </xf>
    <xf borderId="1" fillId="21" fontId="12" numFmtId="0" xfId="0" applyAlignment="1" applyBorder="1" applyFont="1">
      <alignment readingOrder="0"/>
    </xf>
    <xf borderId="0" fillId="0" fontId="1" numFmtId="0" xfId="0" applyFont="1"/>
    <xf borderId="1" fillId="0" fontId="1" numFmtId="0" xfId="0" applyBorder="1" applyFont="1"/>
    <xf borderId="3" fillId="17" fontId="10" numFmtId="0" xfId="0" applyAlignment="1" applyBorder="1" applyFont="1">
      <alignment horizontal="center" readingOrder="0" shrinkToFit="0" vertical="bottom" wrapText="0"/>
    </xf>
    <xf borderId="3" fillId="0" fontId="11" numFmtId="0" xfId="0" applyAlignment="1" applyBorder="1" applyFont="1">
      <alignment horizontal="right" readingOrder="0" shrinkToFit="0" vertical="bottom" wrapText="0"/>
    </xf>
    <xf borderId="4" fillId="0" fontId="11" numFmtId="0" xfId="0" applyAlignment="1" applyBorder="1" applyFont="1">
      <alignment horizontal="right" readingOrder="0" shrinkToFit="0" vertical="bottom" wrapText="0"/>
    </xf>
    <xf borderId="1" fillId="0" fontId="1" numFmtId="0" xfId="0" applyAlignment="1" applyBorder="1" applyFont="1">
      <alignment readingOrder="0"/>
    </xf>
    <xf borderId="1" fillId="3" fontId="1" numFmtId="0" xfId="0" applyAlignment="1" applyBorder="1" applyFont="1">
      <alignment readingOrder="0"/>
    </xf>
    <xf borderId="0" fillId="0" fontId="1" numFmtId="10" xfId="0" applyFont="1" applyNumberFormat="1"/>
    <xf borderId="0" fillId="4"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50664047495159"/>
          <c:y val="0.08524229074889865"/>
          <c:w val="0.7754824305632997"/>
          <c:h val="0.6262114537444934"/>
        </c:manualLayout>
      </c:layout>
      <c:lineChart>
        <c:varyColors val="0"/>
        <c:ser>
          <c:idx val="0"/>
          <c:order val="0"/>
          <c:tx>
            <c:strRef>
              <c:f>errorx_t!$G$38</c:f>
            </c:strRef>
          </c:tx>
          <c:spPr>
            <a:ln cmpd="sng">
              <a:solidFill>
                <a:srgbClr val="000000"/>
              </a:solidFill>
            </a:ln>
          </c:spPr>
          <c:marker>
            <c:symbol val="circle"/>
            <c:size val="2"/>
            <c:spPr>
              <a:solidFill>
                <a:srgbClr val="000000"/>
              </a:solidFill>
              <a:ln cmpd="sng">
                <a:solidFill>
                  <a:srgbClr val="000000"/>
                </a:solidFill>
              </a:ln>
            </c:spPr>
          </c:marker>
          <c:cat>
            <c:strRef>
              <c:f>errorx_t!$E$39:$E$70</c:f>
            </c:strRef>
          </c:cat>
          <c:val>
            <c:numRef>
              <c:f>errorx_t!$G$39:$G$70</c:f>
              <c:numCache/>
            </c:numRef>
          </c:val>
          <c:smooth val="0"/>
        </c:ser>
        <c:axId val="511456318"/>
        <c:axId val="1745933408"/>
      </c:lineChart>
      <c:catAx>
        <c:axId val="511456318"/>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error</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1745933408"/>
      </c:catAx>
      <c:valAx>
        <c:axId val="17459334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CCDF (NoU=100)</a:t>
                </a:r>
              </a:p>
            </c:rich>
          </c:tx>
          <c:overlay val="0"/>
        </c:title>
        <c:numFmt formatCode="General" sourceLinked="1"/>
        <c:majorTickMark val="none"/>
        <c:minorTickMark val="none"/>
        <c:tickLblPos val="nextTo"/>
        <c:spPr>
          <a:ln/>
        </c:spPr>
        <c:txPr>
          <a:bodyPr/>
          <a:lstStyle/>
          <a:p>
            <a:pPr lvl="0">
              <a:defRPr b="0" sz="1400">
                <a:solidFill>
                  <a:srgbClr val="000000"/>
                </a:solidFill>
                <a:latin typeface="+mn-lt"/>
              </a:defRPr>
            </a:pPr>
          </a:p>
        </c:txPr>
        <c:crossAx val="51145631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100_phones</a:t>
            </a:r>
          </a:p>
        </c:rich>
      </c:tx>
      <c:overlay val="0"/>
    </c:title>
    <c:plotArea>
      <c:layout/>
      <c:lineChart>
        <c:ser>
          <c:idx val="0"/>
          <c:order val="0"/>
          <c:tx>
            <c:strRef>
              <c:f>errorcv_t!$C$2</c:f>
            </c:strRef>
          </c:tx>
          <c:spPr>
            <a:ln cmpd="sng">
              <a:solidFill>
                <a:srgbClr val="000000"/>
              </a:solidFill>
              <a:prstDash val="dash"/>
            </a:ln>
          </c:spPr>
          <c:marker>
            <c:symbol val="circle"/>
            <c:size val="2"/>
            <c:spPr>
              <a:solidFill>
                <a:srgbClr val="000000"/>
              </a:solidFill>
              <a:ln cmpd="sng">
                <a:solidFill>
                  <a:srgbClr val="000000"/>
                </a:solidFill>
              </a:ln>
            </c:spPr>
          </c:marker>
          <c:cat>
            <c:strRef>
              <c:f>errorx_t!$B$4:$B$35</c:f>
            </c:strRef>
          </c:cat>
          <c:val>
            <c:numRef>
              <c:f>errorcv_t!$C$3:$C$34</c:f>
              <c:numCache/>
            </c:numRef>
          </c:val>
          <c:smooth val="0"/>
        </c:ser>
        <c:ser>
          <c:idx val="1"/>
          <c:order val="1"/>
          <c:tx>
            <c:strRef>
              <c:f>errorcv_t!$D$2</c:f>
            </c:strRef>
          </c:tx>
          <c:spPr>
            <a:ln cmpd="sng">
              <a:solidFill>
                <a:srgbClr val="000000"/>
              </a:solidFill>
            </a:ln>
          </c:spPr>
          <c:marker>
            <c:symbol val="none"/>
          </c:marker>
          <c:cat>
            <c:strRef>
              <c:f>errorx_t!$B$4:$B$35</c:f>
            </c:strRef>
          </c:cat>
          <c:val>
            <c:numRef>
              <c:f>errorcv_t!$D$3:$D$34</c:f>
              <c:numCache/>
            </c:numRef>
          </c:val>
          <c:smooth val="0"/>
        </c:ser>
        <c:axId val="1392867636"/>
        <c:axId val="631779208"/>
      </c:lineChart>
      <c:catAx>
        <c:axId val="13928676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(sec)</a:t>
                </a:r>
              </a:p>
            </c:rich>
          </c:tx>
          <c:overlay val="0"/>
        </c:title>
        <c:numFmt formatCode="General" sourceLinked="1"/>
        <c:majorTickMark val="none"/>
        <c:minorTickMark val="none"/>
        <c:spPr/>
        <c:txPr>
          <a:bodyPr/>
          <a:lstStyle/>
          <a:p>
            <a:pPr lvl="0">
              <a:defRPr b="0">
                <a:solidFill>
                  <a:srgbClr val="000000"/>
                </a:solidFill>
                <a:latin typeface="+mn-lt"/>
              </a:defRPr>
            </a:pPr>
          </a:p>
        </c:txPr>
        <c:crossAx val="631779208"/>
      </c:catAx>
      <c:valAx>
        <c:axId val="6317792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 coordinate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2867636"/>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200_phones</a:t>
            </a:r>
          </a:p>
        </c:rich>
      </c:tx>
      <c:overlay val="0"/>
    </c:title>
    <c:plotArea>
      <c:layout/>
      <c:lineChart>
        <c:ser>
          <c:idx val="0"/>
          <c:order val="0"/>
          <c:tx>
            <c:strRef>
              <c:f>errorcv_t!$E$2</c:f>
            </c:strRef>
          </c:tx>
          <c:spPr>
            <a:ln cmpd="sng">
              <a:solidFill>
                <a:srgbClr val="000000"/>
              </a:solidFill>
              <a:prstDash val="dash"/>
            </a:ln>
          </c:spPr>
          <c:marker>
            <c:symbol val="circle"/>
            <c:size val="2"/>
            <c:spPr>
              <a:solidFill>
                <a:srgbClr val="000000"/>
              </a:solidFill>
              <a:ln cmpd="sng">
                <a:solidFill>
                  <a:srgbClr val="000000"/>
                </a:solidFill>
              </a:ln>
            </c:spPr>
          </c:marker>
          <c:cat>
            <c:strRef>
              <c:f>errorx_t!$B$4:$B$35</c:f>
            </c:strRef>
          </c:cat>
          <c:val>
            <c:numRef>
              <c:f>errorcv_t!$E$3:$E$34</c:f>
              <c:numCache/>
            </c:numRef>
          </c:val>
          <c:smooth val="0"/>
        </c:ser>
        <c:ser>
          <c:idx val="1"/>
          <c:order val="1"/>
          <c:tx>
            <c:strRef>
              <c:f>errorcv_t!$F$2</c:f>
            </c:strRef>
          </c:tx>
          <c:spPr>
            <a:ln cmpd="sng">
              <a:solidFill>
                <a:srgbClr val="000000"/>
              </a:solidFill>
            </a:ln>
          </c:spPr>
          <c:marker>
            <c:symbol val="none"/>
          </c:marker>
          <c:cat>
            <c:strRef>
              <c:f>errorx_t!$B$4:$B$35</c:f>
            </c:strRef>
          </c:cat>
          <c:val>
            <c:numRef>
              <c:f>errorcv_t!$F$3:$F$34</c:f>
              <c:numCache/>
            </c:numRef>
          </c:val>
          <c:smooth val="0"/>
        </c:ser>
        <c:axId val="534591404"/>
        <c:axId val="460125592"/>
      </c:lineChart>
      <c:catAx>
        <c:axId val="5345914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(sec)</a:t>
                </a:r>
              </a:p>
            </c:rich>
          </c:tx>
          <c:overlay val="0"/>
        </c:title>
        <c:numFmt formatCode="General" sourceLinked="1"/>
        <c:majorTickMark val="none"/>
        <c:minorTickMark val="none"/>
        <c:spPr/>
        <c:txPr>
          <a:bodyPr/>
          <a:lstStyle/>
          <a:p>
            <a:pPr lvl="0">
              <a:defRPr b="0">
                <a:solidFill>
                  <a:srgbClr val="000000"/>
                </a:solidFill>
                <a:latin typeface="+mn-lt"/>
              </a:defRPr>
            </a:pPr>
          </a:p>
        </c:txPr>
        <c:crossAx val="460125592"/>
      </c:catAx>
      <c:valAx>
        <c:axId val="4601255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 coordinate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4591404"/>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300_phones</a:t>
            </a:r>
          </a:p>
        </c:rich>
      </c:tx>
      <c:overlay val="0"/>
    </c:title>
    <c:plotArea>
      <c:layout/>
      <c:lineChart>
        <c:ser>
          <c:idx val="0"/>
          <c:order val="0"/>
          <c:tx>
            <c:strRef>
              <c:f>errorcv_t!$G$2</c:f>
            </c:strRef>
          </c:tx>
          <c:spPr>
            <a:ln cmpd="sng">
              <a:solidFill>
                <a:srgbClr val="000000"/>
              </a:solidFill>
              <a:prstDash val="dash"/>
            </a:ln>
          </c:spPr>
          <c:marker>
            <c:symbol val="circle"/>
            <c:size val="2"/>
            <c:spPr>
              <a:solidFill>
                <a:srgbClr val="000000"/>
              </a:solidFill>
              <a:ln cmpd="sng">
                <a:solidFill>
                  <a:srgbClr val="000000"/>
                </a:solidFill>
              </a:ln>
            </c:spPr>
          </c:marker>
          <c:cat>
            <c:strRef>
              <c:f>errorx_t!$B$4:$B$35</c:f>
            </c:strRef>
          </c:cat>
          <c:val>
            <c:numRef>
              <c:f>errorcv_t!$G$3:$G$34</c:f>
              <c:numCache/>
            </c:numRef>
          </c:val>
          <c:smooth val="0"/>
        </c:ser>
        <c:ser>
          <c:idx val="1"/>
          <c:order val="1"/>
          <c:tx>
            <c:strRef>
              <c:f>errorcv_t!$H$2</c:f>
            </c:strRef>
          </c:tx>
          <c:spPr>
            <a:ln cmpd="sng">
              <a:solidFill>
                <a:srgbClr val="000000"/>
              </a:solidFill>
            </a:ln>
          </c:spPr>
          <c:marker>
            <c:symbol val="none"/>
          </c:marker>
          <c:cat>
            <c:strRef>
              <c:f>errorx_t!$B$4:$B$35</c:f>
            </c:strRef>
          </c:cat>
          <c:val>
            <c:numRef>
              <c:f>errorcv_t!$H$3:$H$34</c:f>
              <c:numCache/>
            </c:numRef>
          </c:val>
          <c:smooth val="0"/>
        </c:ser>
        <c:axId val="385549211"/>
        <c:axId val="635456972"/>
      </c:lineChart>
      <c:catAx>
        <c:axId val="3855492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(sec)</a:t>
                </a:r>
              </a:p>
            </c:rich>
          </c:tx>
          <c:overlay val="0"/>
        </c:title>
        <c:numFmt formatCode="General" sourceLinked="1"/>
        <c:majorTickMark val="none"/>
        <c:minorTickMark val="none"/>
        <c:spPr/>
        <c:txPr>
          <a:bodyPr/>
          <a:lstStyle/>
          <a:p>
            <a:pPr lvl="0">
              <a:defRPr b="0">
                <a:solidFill>
                  <a:srgbClr val="000000"/>
                </a:solidFill>
                <a:latin typeface="+mn-lt"/>
              </a:defRPr>
            </a:pPr>
          </a:p>
        </c:txPr>
        <c:crossAx val="635456972"/>
      </c:catAx>
      <c:valAx>
        <c:axId val="6354569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 coordinate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5549211"/>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100_phones</a:t>
            </a:r>
          </a:p>
        </c:rich>
      </c:tx>
      <c:overlay val="0"/>
    </c:title>
    <c:plotArea>
      <c:layout/>
      <c:lineChart>
        <c:varyColors val="0"/>
        <c:ser>
          <c:idx val="0"/>
          <c:order val="0"/>
          <c:tx>
            <c:strRef>
              <c:f>errorx_t!$G$38</c:f>
            </c:strRef>
          </c:tx>
          <c:spPr>
            <a:ln cmpd="sng">
              <a:solidFill>
                <a:srgbClr val="000000"/>
              </a:solidFill>
            </a:ln>
          </c:spPr>
          <c:marker>
            <c:symbol val="circle"/>
            <c:size val="2"/>
            <c:spPr>
              <a:solidFill>
                <a:srgbClr val="000000"/>
              </a:solidFill>
              <a:ln cmpd="sng">
                <a:solidFill>
                  <a:srgbClr val="000000"/>
                </a:solidFill>
              </a:ln>
            </c:spPr>
          </c:marker>
          <c:cat>
            <c:strRef>
              <c:f>errorcv_t!$B$48:$B$79</c:f>
            </c:strRef>
          </c:cat>
          <c:val>
            <c:numRef>
              <c:f>errorx_t!$G$39:$G$70</c:f>
              <c:numCache/>
            </c:numRef>
          </c:val>
          <c:smooth val="0"/>
        </c:ser>
        <c:axId val="15799470"/>
        <c:axId val="745933389"/>
      </c:lineChart>
      <c:catAx>
        <c:axId val="157994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5933389"/>
      </c:catAx>
      <c:valAx>
        <c:axId val="7459333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99470"/>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200_phones</a:t>
            </a:r>
          </a:p>
        </c:rich>
      </c:tx>
      <c:overlay val="0"/>
    </c:title>
    <c:plotArea>
      <c:layout/>
      <c:lineChart>
        <c:varyColors val="0"/>
        <c:ser>
          <c:idx val="0"/>
          <c:order val="0"/>
          <c:tx>
            <c:strRef>
              <c:f>errorx_t!$G$38</c:f>
            </c:strRef>
          </c:tx>
          <c:spPr>
            <a:ln cmpd="sng">
              <a:solidFill>
                <a:srgbClr val="000000"/>
              </a:solidFill>
            </a:ln>
          </c:spPr>
          <c:marker>
            <c:symbol val="circle"/>
            <c:size val="2"/>
            <c:spPr>
              <a:solidFill>
                <a:srgbClr val="000000"/>
              </a:solidFill>
              <a:ln cmpd="sng">
                <a:solidFill>
                  <a:srgbClr val="000000"/>
                </a:solidFill>
              </a:ln>
            </c:spPr>
          </c:marker>
          <c:cat>
            <c:strRef>
              <c:f>errorcv_t!$D$48:$D$79</c:f>
            </c:strRef>
          </c:cat>
          <c:val>
            <c:numRef>
              <c:f>errorx_t!$G$39:$G$70</c:f>
              <c:numCache/>
            </c:numRef>
          </c:val>
          <c:smooth val="0"/>
        </c:ser>
        <c:axId val="1555537948"/>
        <c:axId val="1082761622"/>
      </c:lineChart>
      <c:catAx>
        <c:axId val="15555379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2761622"/>
      </c:catAx>
      <c:valAx>
        <c:axId val="10827616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5537948"/>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300_phones</a:t>
            </a:r>
          </a:p>
        </c:rich>
      </c:tx>
      <c:overlay val="0"/>
    </c:title>
    <c:plotArea>
      <c:layout/>
      <c:lineChart>
        <c:varyColors val="0"/>
        <c:ser>
          <c:idx val="0"/>
          <c:order val="0"/>
          <c:tx>
            <c:strRef>
              <c:f>errorx_t!$G$38</c:f>
            </c:strRef>
          </c:tx>
          <c:spPr>
            <a:ln cmpd="sng">
              <a:solidFill>
                <a:srgbClr val="000000"/>
              </a:solidFill>
            </a:ln>
          </c:spPr>
          <c:marker>
            <c:symbol val="circle"/>
            <c:size val="2"/>
            <c:spPr>
              <a:solidFill>
                <a:srgbClr val="000000"/>
              </a:solidFill>
              <a:ln cmpd="sng">
                <a:solidFill>
                  <a:srgbClr val="000000"/>
                </a:solidFill>
              </a:ln>
            </c:spPr>
          </c:marker>
          <c:cat>
            <c:strRef>
              <c:f>errorcv_t!$E$48:$E$79</c:f>
            </c:strRef>
          </c:cat>
          <c:val>
            <c:numRef>
              <c:f>errorx_t!$G$39:$G$70</c:f>
              <c:numCache/>
            </c:numRef>
          </c:val>
          <c:smooth val="0"/>
        </c:ser>
        <c:axId val="356756778"/>
        <c:axId val="152073900"/>
      </c:lineChart>
      <c:catAx>
        <c:axId val="3567567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073900"/>
      </c:catAx>
      <c:valAx>
        <c:axId val="1520739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6756778"/>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50664047495159"/>
          <c:y val="0.08524229074889865"/>
          <c:w val="0.7754824305632997"/>
          <c:h val="0.6262114537444934"/>
        </c:manualLayout>
      </c:layout>
      <c:lineChart>
        <c:varyColors val="0"/>
        <c:ser>
          <c:idx val="0"/>
          <c:order val="0"/>
          <c:tx>
            <c:strRef>
              <c:f>errorx_t_v2!$F$55</c:f>
            </c:strRef>
          </c:tx>
          <c:spPr>
            <a:ln cmpd="sng">
              <a:solidFill>
                <a:srgbClr val="000000"/>
              </a:solidFill>
            </a:ln>
          </c:spPr>
          <c:marker>
            <c:symbol val="circle"/>
            <c:size val="2"/>
            <c:spPr>
              <a:solidFill>
                <a:srgbClr val="000000"/>
              </a:solidFill>
              <a:ln cmpd="sng">
                <a:solidFill>
                  <a:srgbClr val="000000"/>
                </a:solidFill>
              </a:ln>
            </c:spPr>
          </c:marker>
          <c:cat>
            <c:strRef>
              <c:f>'cv vector_t_v2'!$B$3:$B$52</c:f>
            </c:strRef>
          </c:cat>
          <c:val>
            <c:numRef>
              <c:f>errorx_t_v2!$F$56:$F$105</c:f>
              <c:numCache/>
            </c:numRef>
          </c:val>
          <c:smooth val="0"/>
        </c:ser>
        <c:axId val="1040832373"/>
        <c:axId val="30603931"/>
      </c:lineChart>
      <c:catAx>
        <c:axId val="1040832373"/>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error (NoU=100)</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30603931"/>
      </c:catAx>
      <c:valAx>
        <c:axId val="3060393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CCDF </a:t>
                </a:r>
              </a:p>
            </c:rich>
          </c:tx>
          <c:layout>
            <c:manualLayout>
              <c:xMode val="edge"/>
              <c:yMode val="edge"/>
              <c:x val="0.011997097852267968"/>
              <c:y val="0.08083700440528632"/>
            </c:manualLayout>
          </c:layout>
          <c:overlay val="0"/>
        </c:title>
        <c:numFmt formatCode="General" sourceLinked="1"/>
        <c:majorTickMark val="none"/>
        <c:minorTickMark val="none"/>
        <c:tickLblPos val="nextTo"/>
        <c:spPr>
          <a:ln>
            <a:solidFill/>
          </a:ln>
        </c:spPr>
        <c:txPr>
          <a:bodyPr/>
          <a:lstStyle/>
          <a:p>
            <a:pPr lvl="0">
              <a:defRPr b="0" sz="1400">
                <a:solidFill>
                  <a:srgbClr val="000000"/>
                </a:solidFill>
                <a:latin typeface="+mn-lt"/>
              </a:defRPr>
            </a:pPr>
          </a:p>
        </c:txPr>
        <c:crossAx val="1040832373"/>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50664047495159"/>
          <c:y val="0.08524229074889865"/>
          <c:w val="0.7754824305632997"/>
          <c:h val="0.6262114537444934"/>
        </c:manualLayout>
      </c:layout>
      <c:lineChart>
        <c:varyColors val="0"/>
        <c:ser>
          <c:idx val="0"/>
          <c:order val="0"/>
          <c:tx>
            <c:strRef>
              <c:f>errorx_t_v2!$F$55</c:f>
            </c:strRef>
          </c:tx>
          <c:spPr>
            <a:ln cmpd="sng">
              <a:solidFill>
                <a:srgbClr val="000000"/>
              </a:solidFill>
            </a:ln>
          </c:spPr>
          <c:marker>
            <c:symbol val="circle"/>
            <c:size val="2"/>
            <c:spPr>
              <a:solidFill>
                <a:srgbClr val="000000"/>
              </a:solidFill>
              <a:ln cmpd="sng">
                <a:solidFill>
                  <a:srgbClr val="000000"/>
                </a:solidFill>
              </a:ln>
            </c:spPr>
          </c:marker>
          <c:cat>
            <c:strRef>
              <c:f>'cv vector_t_v2'!$C$3:$C$52</c:f>
            </c:strRef>
          </c:cat>
          <c:val>
            <c:numRef>
              <c:f>errorx_t_v2!$F$56:$F$105</c:f>
              <c:numCache/>
            </c:numRef>
          </c:val>
          <c:smooth val="0"/>
        </c:ser>
        <c:axId val="1431404465"/>
        <c:axId val="1701364319"/>
      </c:lineChart>
      <c:catAx>
        <c:axId val="1431404465"/>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error (NoU=200)</a:t>
                </a:r>
              </a:p>
            </c:rich>
          </c:tx>
          <c:layout>
            <c:manualLayout>
              <c:xMode val="edge"/>
              <c:yMode val="edge"/>
              <c:x val="0.19897112134926853"/>
              <c:y val="0.8952655595473692"/>
            </c:manualLayout>
          </c:layout>
          <c:overlay val="0"/>
        </c:title>
        <c:numFmt formatCode="General" sourceLinked="1"/>
        <c:majorTickMark val="none"/>
        <c:minorTickMark val="none"/>
        <c:spPr/>
        <c:txPr>
          <a:bodyPr/>
          <a:lstStyle/>
          <a:p>
            <a:pPr lvl="0">
              <a:defRPr b="0" sz="1600">
                <a:solidFill>
                  <a:srgbClr val="000000"/>
                </a:solidFill>
                <a:latin typeface="+mn-lt"/>
              </a:defRPr>
            </a:pPr>
          </a:p>
        </c:txPr>
        <c:crossAx val="1701364319"/>
      </c:catAx>
      <c:valAx>
        <c:axId val="170136431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CCDF </a:t>
                </a:r>
              </a:p>
            </c:rich>
          </c:tx>
          <c:layout>
            <c:manualLayout>
              <c:xMode val="edge"/>
              <c:yMode val="edge"/>
              <c:x val="0.020193819163743378"/>
              <c:y val="0.09405286343612332"/>
            </c:manualLayout>
          </c:layout>
          <c:overlay val="0"/>
        </c:title>
        <c:numFmt formatCode="General" sourceLinked="1"/>
        <c:majorTickMark val="none"/>
        <c:minorTickMark val="none"/>
        <c:tickLblPos val="nextTo"/>
        <c:spPr>
          <a:ln>
            <a:solidFill/>
          </a:ln>
        </c:spPr>
        <c:txPr>
          <a:bodyPr/>
          <a:lstStyle/>
          <a:p>
            <a:pPr lvl="0">
              <a:defRPr b="0" sz="1400">
                <a:solidFill>
                  <a:srgbClr val="000000"/>
                </a:solidFill>
                <a:latin typeface="+mn-lt"/>
              </a:defRPr>
            </a:pPr>
          </a:p>
        </c:txPr>
        <c:crossAx val="1431404465"/>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50664047495159"/>
          <c:y val="0.08524229074889865"/>
          <c:w val="0.7754824305632997"/>
          <c:h val="0.6262114537444934"/>
        </c:manualLayout>
      </c:layout>
      <c:lineChart>
        <c:varyColors val="0"/>
        <c:ser>
          <c:idx val="0"/>
          <c:order val="0"/>
          <c:tx>
            <c:strRef>
              <c:f>errorx_t_v2!$F$55</c:f>
            </c:strRef>
          </c:tx>
          <c:spPr>
            <a:ln cmpd="sng">
              <a:solidFill>
                <a:srgbClr val="000000"/>
              </a:solidFill>
            </a:ln>
          </c:spPr>
          <c:marker>
            <c:symbol val="circle"/>
            <c:size val="2"/>
            <c:spPr>
              <a:solidFill>
                <a:srgbClr val="000000"/>
              </a:solidFill>
              <a:ln cmpd="sng">
                <a:solidFill>
                  <a:srgbClr val="000000"/>
                </a:solidFill>
              </a:ln>
            </c:spPr>
          </c:marker>
          <c:cat>
            <c:strRef>
              <c:f>'cv vector_t_v2'!$D$3:$D$52</c:f>
            </c:strRef>
          </c:cat>
          <c:val>
            <c:numRef>
              <c:f>errorx_t_v2!$F$56:$F$105</c:f>
              <c:numCache/>
            </c:numRef>
          </c:val>
          <c:smooth val="0"/>
        </c:ser>
        <c:axId val="1342382988"/>
        <c:axId val="2024146790"/>
      </c:lineChart>
      <c:catAx>
        <c:axId val="1342382988"/>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error (NoU=300)</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2024146790"/>
      </c:catAx>
      <c:valAx>
        <c:axId val="202414679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CCDF </a:t>
                </a:r>
              </a:p>
            </c:rich>
          </c:tx>
          <c:layout>
            <c:manualLayout>
              <c:xMode val="edge"/>
              <c:yMode val="edge"/>
              <c:x val="0.011997097852267968"/>
              <c:y val="0.08964757709251099"/>
            </c:manualLayout>
          </c:layout>
          <c:overlay val="0"/>
        </c:title>
        <c:numFmt formatCode="General" sourceLinked="1"/>
        <c:majorTickMark val="none"/>
        <c:minorTickMark val="none"/>
        <c:tickLblPos val="nextTo"/>
        <c:spPr>
          <a:ln>
            <a:solidFill/>
          </a:ln>
        </c:spPr>
        <c:txPr>
          <a:bodyPr/>
          <a:lstStyle/>
          <a:p>
            <a:pPr lvl="0">
              <a:defRPr b="0" sz="1400">
                <a:solidFill>
                  <a:srgbClr val="000000"/>
                </a:solidFill>
                <a:latin typeface="+mn-lt"/>
              </a:defRPr>
            </a:pPr>
          </a:p>
        </c:txPr>
        <c:crossAx val="1342382988"/>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50664047495159"/>
          <c:y val="0.08524229074889865"/>
          <c:w val="0.7754824305632997"/>
          <c:h val="0.6262114537444934"/>
        </c:manualLayout>
      </c:layout>
      <c:lineChart>
        <c:varyColors val="0"/>
        <c:ser>
          <c:idx val="0"/>
          <c:order val="0"/>
          <c:tx>
            <c:strRef>
              <c:f>errorx_t_v2!$F$55</c:f>
            </c:strRef>
          </c:tx>
          <c:spPr>
            <a:ln cmpd="sng">
              <a:solidFill>
                <a:srgbClr val="000000"/>
              </a:solidFill>
            </a:ln>
          </c:spPr>
          <c:marker>
            <c:symbol val="circle"/>
            <c:size val="2"/>
            <c:spPr>
              <a:solidFill>
                <a:srgbClr val="000000"/>
              </a:solidFill>
              <a:ln cmpd="sng">
                <a:solidFill>
                  <a:srgbClr val="000000"/>
                </a:solidFill>
              </a:ln>
            </c:spPr>
          </c:marker>
          <c:cat>
            <c:strRef>
              <c:f>errorx_t_v2!$C$56:$C$105</c:f>
            </c:strRef>
          </c:cat>
          <c:val>
            <c:numRef>
              <c:f>errorx_t_v2!$F$56:$F$105</c:f>
              <c:numCache/>
            </c:numRef>
          </c:val>
          <c:smooth val="0"/>
        </c:ser>
        <c:axId val="1916257107"/>
        <c:axId val="1362958670"/>
      </c:lineChart>
      <c:catAx>
        <c:axId val="1916257107"/>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error (NoU=100)</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1362958670"/>
      </c:catAx>
      <c:valAx>
        <c:axId val="136295867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CCDF </a:t>
                </a:r>
              </a:p>
            </c:rich>
          </c:tx>
          <c:layout>
            <c:manualLayout>
              <c:xMode val="edge"/>
              <c:yMode val="edge"/>
              <c:x val="0.011997097852267968"/>
              <c:y val="0.08964757709251099"/>
            </c:manualLayout>
          </c:layout>
          <c:overlay val="0"/>
        </c:title>
        <c:numFmt formatCode="General" sourceLinked="0"/>
        <c:majorTickMark val="none"/>
        <c:minorTickMark val="none"/>
        <c:tickLblPos val="nextTo"/>
        <c:spPr>
          <a:ln>
            <a:solidFill/>
          </a:ln>
        </c:spPr>
        <c:txPr>
          <a:bodyPr/>
          <a:lstStyle/>
          <a:p>
            <a:pPr lvl="0">
              <a:defRPr b="0" sz="1400">
                <a:solidFill>
                  <a:srgbClr val="000000"/>
                </a:solidFill>
                <a:latin typeface="+mn-lt"/>
              </a:defRPr>
            </a:pPr>
          </a:p>
        </c:txPr>
        <c:crossAx val="191625710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errorx_t!$G$38</c:f>
            </c:strRef>
          </c:tx>
          <c:spPr>
            <a:ln cmpd="sng">
              <a:solidFill>
                <a:srgbClr val="000000"/>
              </a:solidFill>
            </a:ln>
          </c:spPr>
          <c:marker>
            <c:symbol val="circle"/>
            <c:size val="2"/>
            <c:spPr>
              <a:solidFill>
                <a:srgbClr val="000000"/>
              </a:solidFill>
              <a:ln cmpd="sng">
                <a:solidFill>
                  <a:srgbClr val="000000"/>
                </a:solidFill>
              </a:ln>
            </c:spPr>
          </c:marker>
          <c:cat>
            <c:strRef>
              <c:f>errorx_t!$H$39:$H$70</c:f>
            </c:strRef>
          </c:cat>
          <c:val>
            <c:numRef>
              <c:f>errorx_t!$G$39:$G$70</c:f>
              <c:numCache/>
            </c:numRef>
          </c:val>
          <c:smooth val="0"/>
        </c:ser>
        <c:axId val="1441314780"/>
        <c:axId val="440132473"/>
      </c:lineChart>
      <c:catAx>
        <c:axId val="14413147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400">
                <a:solidFill>
                  <a:srgbClr val="000000"/>
                </a:solidFill>
                <a:latin typeface="+mn-lt"/>
              </a:defRPr>
            </a:pPr>
          </a:p>
        </c:txPr>
        <c:crossAx val="440132473"/>
      </c:catAx>
      <c:valAx>
        <c:axId val="440132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400">
                <a:solidFill>
                  <a:srgbClr val="000000"/>
                </a:solidFill>
                <a:latin typeface="+mn-lt"/>
              </a:defRPr>
            </a:pPr>
          </a:p>
        </c:txPr>
        <c:crossAx val="1441314780"/>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50664047495159"/>
          <c:y val="0.08524229074889865"/>
          <c:w val="0.7754824305632997"/>
          <c:h val="0.6262114537444934"/>
        </c:manualLayout>
      </c:layout>
      <c:lineChart>
        <c:varyColors val="0"/>
        <c:ser>
          <c:idx val="0"/>
          <c:order val="0"/>
          <c:tx>
            <c:strRef>
              <c:f>errorx_t_v2!$F$55</c:f>
            </c:strRef>
          </c:tx>
          <c:spPr>
            <a:ln cmpd="sng">
              <a:solidFill>
                <a:srgbClr val="000000"/>
              </a:solidFill>
            </a:ln>
          </c:spPr>
          <c:marker>
            <c:symbol val="circle"/>
            <c:size val="2"/>
            <c:spPr>
              <a:solidFill>
                <a:srgbClr val="000000"/>
              </a:solidFill>
              <a:ln cmpd="sng">
                <a:solidFill>
                  <a:srgbClr val="000000"/>
                </a:solidFill>
              </a:ln>
            </c:spPr>
          </c:marker>
          <c:cat>
            <c:strRef>
              <c:f>errorx_t_v2!$D$56:$D$105</c:f>
            </c:strRef>
          </c:cat>
          <c:val>
            <c:numRef>
              <c:f>errorx_t_v2!$F$56:$F$105</c:f>
              <c:numCache/>
            </c:numRef>
          </c:val>
          <c:smooth val="0"/>
        </c:ser>
        <c:axId val="119709555"/>
        <c:axId val="598711519"/>
      </c:lineChart>
      <c:catAx>
        <c:axId val="119709555"/>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error (NoU=200)</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598711519"/>
      </c:catAx>
      <c:valAx>
        <c:axId val="59871151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CCDF</a:t>
                </a:r>
              </a:p>
            </c:rich>
          </c:tx>
          <c:layout>
            <c:manualLayout>
              <c:xMode val="edge"/>
              <c:yMode val="edge"/>
              <c:x val="0.011997097852267968"/>
              <c:y val="0.10726872246696033"/>
            </c:manualLayout>
          </c:layout>
          <c:overlay val="0"/>
        </c:title>
        <c:numFmt formatCode="General" sourceLinked="0"/>
        <c:majorTickMark val="none"/>
        <c:minorTickMark val="none"/>
        <c:tickLblPos val="nextTo"/>
        <c:spPr>
          <a:ln>
            <a:solidFill/>
          </a:ln>
        </c:spPr>
        <c:txPr>
          <a:bodyPr/>
          <a:lstStyle/>
          <a:p>
            <a:pPr lvl="0">
              <a:defRPr b="0" sz="1400">
                <a:solidFill>
                  <a:srgbClr val="000000"/>
                </a:solidFill>
                <a:latin typeface="+mn-lt"/>
              </a:defRPr>
            </a:pPr>
          </a:p>
        </c:txPr>
        <c:crossAx val="119709555"/>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50664047495159"/>
          <c:y val="0.08524229074889865"/>
          <c:w val="0.7754824305632997"/>
          <c:h val="0.6262114537444934"/>
        </c:manualLayout>
      </c:layout>
      <c:lineChart>
        <c:varyColors val="0"/>
        <c:ser>
          <c:idx val="0"/>
          <c:order val="0"/>
          <c:tx>
            <c:strRef>
              <c:f>errorx_t_v2!$F$55</c:f>
            </c:strRef>
          </c:tx>
          <c:spPr>
            <a:ln cmpd="sng">
              <a:solidFill>
                <a:srgbClr val="000000"/>
              </a:solidFill>
            </a:ln>
          </c:spPr>
          <c:marker>
            <c:symbol val="circle"/>
            <c:size val="2"/>
            <c:spPr>
              <a:solidFill>
                <a:srgbClr val="000000"/>
              </a:solidFill>
              <a:ln cmpd="sng">
                <a:solidFill>
                  <a:srgbClr val="000000"/>
                </a:solidFill>
              </a:ln>
            </c:spPr>
          </c:marker>
          <c:cat>
            <c:strRef>
              <c:f>errorx_t_v2!$E$56:$E$105</c:f>
            </c:strRef>
          </c:cat>
          <c:val>
            <c:numRef>
              <c:f>errorx_t_v2!$F$56:$F$105</c:f>
              <c:numCache/>
            </c:numRef>
          </c:val>
          <c:smooth val="0"/>
        </c:ser>
        <c:axId val="2098222140"/>
        <c:axId val="1922651744"/>
      </c:lineChart>
      <c:catAx>
        <c:axId val="2098222140"/>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error (NoU=300)</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1922651744"/>
      </c:catAx>
      <c:valAx>
        <c:axId val="192265174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CCDF</a:t>
                </a:r>
              </a:p>
            </c:rich>
          </c:tx>
          <c:layout>
            <c:manualLayout>
              <c:xMode val="edge"/>
              <c:yMode val="edge"/>
              <c:x val="0.014729338289426437"/>
              <c:y val="0.08083700440528632"/>
            </c:manualLayout>
          </c:layout>
          <c:overlay val="0"/>
        </c:title>
        <c:numFmt formatCode="General" sourceLinked="0"/>
        <c:majorTickMark val="none"/>
        <c:minorTickMark val="none"/>
        <c:tickLblPos val="nextTo"/>
        <c:spPr>
          <a:ln>
            <a:solidFill/>
          </a:ln>
        </c:spPr>
        <c:txPr>
          <a:bodyPr/>
          <a:lstStyle/>
          <a:p>
            <a:pPr lvl="0">
              <a:defRPr b="0" sz="1400">
                <a:solidFill>
                  <a:srgbClr val="000000"/>
                </a:solidFill>
                <a:latin typeface="+mn-lt"/>
              </a:defRPr>
            </a:pPr>
          </a:p>
        </c:txPr>
        <c:crossAx val="2098222140"/>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50664047495159"/>
          <c:y val="0.08524229074889865"/>
          <c:w val="0.7754824305632997"/>
          <c:h val="0.6262114537444934"/>
        </c:manualLayout>
      </c:layout>
      <c:lineChart>
        <c:varyColors val="0"/>
        <c:ser>
          <c:idx val="0"/>
          <c:order val="0"/>
          <c:tx>
            <c:strRef>
              <c:f>errorx_t_v2!$F$55</c:f>
            </c:strRef>
          </c:tx>
          <c:spPr>
            <a:ln cmpd="sng">
              <a:solidFill>
                <a:srgbClr val="000000"/>
              </a:solidFill>
            </a:ln>
          </c:spPr>
          <c:marker>
            <c:symbol val="circle"/>
            <c:size val="2"/>
            <c:spPr>
              <a:solidFill>
                <a:srgbClr val="000000"/>
              </a:solidFill>
              <a:ln cmpd="sng">
                <a:solidFill>
                  <a:srgbClr val="000000"/>
                </a:solidFill>
              </a:ln>
            </c:spPr>
          </c:marker>
          <c:cat>
            <c:strRef>
              <c:f>error_y_t_v2!$B$4:$B$53</c:f>
            </c:strRef>
          </c:cat>
          <c:val>
            <c:numRef>
              <c:f>errorx_t_v2!$F$56:$F$105</c:f>
              <c:numCache/>
            </c:numRef>
          </c:val>
          <c:smooth val="0"/>
        </c:ser>
        <c:axId val="1420589549"/>
        <c:axId val="1421257915"/>
      </c:lineChart>
      <c:catAx>
        <c:axId val="1420589549"/>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error (NoU=100)</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1421257915"/>
      </c:catAx>
      <c:valAx>
        <c:axId val="142125791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CCDF </a:t>
                </a:r>
              </a:p>
            </c:rich>
          </c:tx>
          <c:layout>
            <c:manualLayout>
              <c:xMode val="edge"/>
              <c:yMode val="edge"/>
              <c:x val="0.011997097852267968"/>
              <c:y val="0.08964757709251099"/>
            </c:manualLayout>
          </c:layout>
          <c:overlay val="0"/>
        </c:title>
        <c:numFmt formatCode="General" sourceLinked="0"/>
        <c:majorTickMark val="none"/>
        <c:minorTickMark val="none"/>
        <c:tickLblPos val="nextTo"/>
        <c:spPr>
          <a:ln>
            <a:solidFill/>
          </a:ln>
        </c:spPr>
        <c:txPr>
          <a:bodyPr/>
          <a:lstStyle/>
          <a:p>
            <a:pPr lvl="0">
              <a:defRPr b="0" sz="1400">
                <a:solidFill>
                  <a:srgbClr val="000000"/>
                </a:solidFill>
                <a:latin typeface="+mn-lt"/>
              </a:defRPr>
            </a:pPr>
          </a:p>
        </c:txPr>
        <c:crossAx val="1420589549"/>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50664047495159"/>
          <c:y val="0.08524229074889865"/>
          <c:w val="0.7754824305632997"/>
          <c:h val="0.6262114537444934"/>
        </c:manualLayout>
      </c:layout>
      <c:lineChart>
        <c:varyColors val="0"/>
        <c:ser>
          <c:idx val="0"/>
          <c:order val="0"/>
          <c:tx>
            <c:strRef>
              <c:f>errorx_t_v2!$F$55</c:f>
            </c:strRef>
          </c:tx>
          <c:spPr>
            <a:ln cmpd="sng">
              <a:solidFill>
                <a:srgbClr val="000000"/>
              </a:solidFill>
            </a:ln>
          </c:spPr>
          <c:marker>
            <c:symbol val="circle"/>
            <c:size val="2"/>
            <c:spPr>
              <a:solidFill>
                <a:srgbClr val="000000"/>
              </a:solidFill>
              <a:ln cmpd="sng">
                <a:solidFill>
                  <a:srgbClr val="000000"/>
                </a:solidFill>
              </a:ln>
            </c:spPr>
          </c:marker>
          <c:cat>
            <c:strRef>
              <c:f>error_y_t_v2!$C$4:$C$53</c:f>
            </c:strRef>
          </c:cat>
          <c:val>
            <c:numRef>
              <c:f>errorx_t_v2!$F$56:$F$105</c:f>
              <c:numCache/>
            </c:numRef>
          </c:val>
          <c:smooth val="0"/>
        </c:ser>
        <c:axId val="1849461309"/>
        <c:axId val="582886638"/>
      </c:lineChart>
      <c:catAx>
        <c:axId val="1849461309"/>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error (NoU=200)</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582886638"/>
      </c:catAx>
      <c:valAx>
        <c:axId val="58288663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CCDF </a:t>
                </a:r>
              </a:p>
            </c:rich>
          </c:tx>
          <c:layout>
            <c:manualLayout>
              <c:xMode val="edge"/>
              <c:yMode val="edge"/>
              <c:x val="0.011997097852267968"/>
              <c:y val="0.08964757709251099"/>
            </c:manualLayout>
          </c:layout>
          <c:overlay val="0"/>
        </c:title>
        <c:numFmt formatCode="General" sourceLinked="0"/>
        <c:majorTickMark val="none"/>
        <c:minorTickMark val="none"/>
        <c:tickLblPos val="nextTo"/>
        <c:spPr>
          <a:ln>
            <a:solidFill/>
          </a:ln>
        </c:spPr>
        <c:txPr>
          <a:bodyPr/>
          <a:lstStyle/>
          <a:p>
            <a:pPr lvl="0">
              <a:defRPr b="0" sz="1400">
                <a:solidFill>
                  <a:srgbClr val="000000"/>
                </a:solidFill>
                <a:latin typeface="+mn-lt"/>
              </a:defRPr>
            </a:pPr>
          </a:p>
        </c:txPr>
        <c:crossAx val="1849461309"/>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50664047495159"/>
          <c:y val="0.08524229074889865"/>
          <c:w val="0.7754824305632997"/>
          <c:h val="0.6262114537444934"/>
        </c:manualLayout>
      </c:layout>
      <c:lineChart>
        <c:varyColors val="0"/>
        <c:ser>
          <c:idx val="0"/>
          <c:order val="0"/>
          <c:tx>
            <c:strRef>
              <c:f>errorx_t_v2!$F$55</c:f>
            </c:strRef>
          </c:tx>
          <c:spPr>
            <a:ln cmpd="sng">
              <a:solidFill>
                <a:srgbClr val="000000"/>
              </a:solidFill>
            </a:ln>
          </c:spPr>
          <c:marker>
            <c:symbol val="circle"/>
            <c:size val="2"/>
            <c:spPr>
              <a:solidFill>
                <a:srgbClr val="000000"/>
              </a:solidFill>
              <a:ln cmpd="sng">
                <a:solidFill>
                  <a:srgbClr val="000000"/>
                </a:solidFill>
              </a:ln>
            </c:spPr>
          </c:marker>
          <c:cat>
            <c:strRef>
              <c:f>error_y_t_v2!$D$4:$D$53</c:f>
            </c:strRef>
          </c:cat>
          <c:val>
            <c:numRef>
              <c:f>errorx_t_v2!$F$56:$F$105</c:f>
              <c:numCache/>
            </c:numRef>
          </c:val>
          <c:smooth val="0"/>
        </c:ser>
        <c:axId val="879937550"/>
        <c:axId val="577473541"/>
      </c:lineChart>
      <c:catAx>
        <c:axId val="879937550"/>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error (NoU=300)</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577473541"/>
      </c:catAx>
      <c:valAx>
        <c:axId val="57747354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CCDF </a:t>
                </a:r>
              </a:p>
            </c:rich>
          </c:tx>
          <c:layout>
            <c:manualLayout>
              <c:xMode val="edge"/>
              <c:yMode val="edge"/>
              <c:x val="0.011997097852267968"/>
              <c:y val="0.08524229074889865"/>
            </c:manualLayout>
          </c:layout>
          <c:overlay val="0"/>
        </c:title>
        <c:numFmt formatCode="General" sourceLinked="0"/>
        <c:majorTickMark val="none"/>
        <c:minorTickMark val="none"/>
        <c:tickLblPos val="nextTo"/>
        <c:spPr>
          <a:ln>
            <a:solidFill/>
          </a:ln>
        </c:spPr>
        <c:txPr>
          <a:bodyPr/>
          <a:lstStyle/>
          <a:p>
            <a:pPr lvl="0">
              <a:defRPr b="0" sz="1400">
                <a:solidFill>
                  <a:srgbClr val="000000"/>
                </a:solidFill>
                <a:latin typeface="+mn-lt"/>
              </a:defRPr>
            </a:pPr>
          </a:p>
        </c:txPr>
        <c:crossAx val="879937550"/>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6829133064516139"/>
          <c:y val="0.07083333333333333"/>
          <c:w val="0.6854276776193015"/>
          <c:h val="0.696875"/>
        </c:manualLayout>
      </c:layout>
      <c:barChart>
        <c:barDir val="col"/>
        <c:ser>
          <c:idx val="0"/>
          <c:order val="0"/>
          <c:tx>
            <c:strRef>
              <c:f>nearby_people!$D$28</c:f>
            </c:strRef>
          </c:tx>
          <c:spPr>
            <a:solidFill>
              <a:srgbClr val="B7B7B7"/>
            </a:solidFill>
            <a:ln cmpd="sng">
              <a:solidFill>
                <a:srgbClr val="000000"/>
              </a:solidFill>
            </a:ln>
          </c:spPr>
          <c:cat>
            <c:strRef>
              <c:f>nearby_people!$A$29:$A$33</c:f>
            </c:strRef>
          </c:cat>
          <c:val>
            <c:numRef>
              <c:f>nearby_people!$D$29:$D$33</c:f>
              <c:numCache/>
            </c:numRef>
          </c:val>
        </c:ser>
        <c:axId val="1990177978"/>
        <c:axId val="1743257941"/>
      </c:barChart>
      <c:catAx>
        <c:axId val="1990177978"/>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Number of UEs (NoU)</a:t>
                </a:r>
              </a:p>
            </c:rich>
          </c:tx>
          <c:overlay val="0"/>
        </c:title>
        <c:numFmt formatCode="General" sourceLinked="1"/>
        <c:majorTickMark val="cross"/>
        <c:minorTickMark val="none"/>
        <c:spPr/>
        <c:txPr>
          <a:bodyPr/>
          <a:lstStyle/>
          <a:p>
            <a:pPr lvl="0">
              <a:defRPr b="0" sz="1600">
                <a:solidFill>
                  <a:srgbClr val="000000"/>
                </a:solidFill>
                <a:latin typeface="+mn-lt"/>
              </a:defRPr>
            </a:pPr>
          </a:p>
        </c:txPr>
        <c:crossAx val="1743257941"/>
      </c:catAx>
      <c:valAx>
        <c:axId val="1743257941"/>
        <c:scaling>
          <c:orientation val="minMax"/>
          <c:max val="0.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400">
                    <a:solidFill>
                      <a:srgbClr val="000000"/>
                    </a:solidFill>
                    <a:latin typeface="+mn-lt"/>
                  </a:defRPr>
                </a:pPr>
                <a:r>
                  <a:rPr b="0" sz="1400">
                    <a:solidFill>
                      <a:srgbClr val="000000"/>
                    </a:solidFill>
                    <a:latin typeface="+mn-lt"/>
                  </a:rPr>
                  <a:t/>
                </a:r>
              </a:p>
            </c:rich>
          </c:tx>
          <c:layout>
            <c:manualLayout>
              <c:xMode val="edge"/>
              <c:yMode val="edge"/>
              <c:x val="0.0428099173553719"/>
              <c:y val="0.07641992551210429"/>
            </c:manualLayout>
          </c:layout>
          <c:overlay val="0"/>
        </c:title>
        <c:numFmt formatCode="General" sourceLinked="1"/>
        <c:majorTickMark val="cross"/>
        <c:minorTickMark val="cross"/>
        <c:tickLblPos val="nextTo"/>
        <c:spPr>
          <a:ln/>
        </c:spPr>
        <c:txPr>
          <a:bodyPr/>
          <a:lstStyle/>
          <a:p>
            <a:pPr lvl="0">
              <a:defRPr b="0" sz="1600">
                <a:solidFill>
                  <a:srgbClr val="000000"/>
                </a:solidFill>
                <a:latin typeface="+mn-lt"/>
              </a:defRPr>
            </a:pPr>
          </a:p>
        </c:txPr>
        <c:crossAx val="199017797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300_phones</a:t>
            </a:r>
          </a:p>
        </c:rich>
      </c:tx>
      <c:overlay val="0"/>
    </c:title>
    <c:plotArea>
      <c:layout/>
      <c:lineChart>
        <c:varyColors val="0"/>
        <c:ser>
          <c:idx val="0"/>
          <c:order val="0"/>
          <c:tx>
            <c:strRef>
              <c:f>errorx_t!$G$38</c:f>
            </c:strRef>
          </c:tx>
          <c:spPr>
            <a:ln cmpd="sng">
              <a:solidFill>
                <a:srgbClr val="000000"/>
              </a:solidFill>
            </a:ln>
          </c:spPr>
          <c:marker>
            <c:symbol val="circle"/>
            <c:size val="2"/>
            <c:spPr>
              <a:solidFill>
                <a:srgbClr val="000000"/>
              </a:solidFill>
              <a:ln cmpd="sng">
                <a:solidFill>
                  <a:srgbClr val="000000"/>
                </a:solidFill>
              </a:ln>
            </c:spPr>
          </c:marker>
          <c:cat>
            <c:strRef>
              <c:f>errorx_t!$I$39:$I$70</c:f>
            </c:strRef>
          </c:cat>
          <c:val>
            <c:numRef>
              <c:f>errorx_t!$G$39:$G$70</c:f>
              <c:numCache/>
            </c:numRef>
          </c:val>
          <c:smooth val="0"/>
        </c:ser>
        <c:axId val="228850332"/>
        <c:axId val="359799682"/>
      </c:lineChart>
      <c:catAx>
        <c:axId val="2288503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59799682"/>
      </c:catAx>
      <c:valAx>
        <c:axId val="3597996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885033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100_phones</a:t>
            </a:r>
          </a:p>
        </c:rich>
      </c:tx>
      <c:overlay val="0"/>
    </c:title>
    <c:plotArea>
      <c:layout/>
      <c:lineChart>
        <c:ser>
          <c:idx val="0"/>
          <c:order val="0"/>
          <c:tx>
            <c:strRef>
              <c:f>errorx_t!$K$3</c:f>
            </c:strRef>
          </c:tx>
          <c:spPr>
            <a:ln cmpd="sng">
              <a:solidFill>
                <a:srgbClr val="000000"/>
              </a:solidFill>
              <a:prstDash val="dash"/>
            </a:ln>
          </c:spPr>
          <c:marker>
            <c:symbol val="circle"/>
            <c:size val="2"/>
            <c:spPr>
              <a:solidFill>
                <a:srgbClr val="000000"/>
              </a:solidFill>
              <a:ln cmpd="sng">
                <a:solidFill>
                  <a:srgbClr val="000000"/>
                </a:solidFill>
              </a:ln>
            </c:spPr>
          </c:marker>
          <c:cat>
            <c:strRef>
              <c:f>errorx_t!$B$4:$B$35</c:f>
            </c:strRef>
          </c:cat>
          <c:val>
            <c:numRef>
              <c:f>errorx_t!$K$4:$K$35</c:f>
              <c:numCache/>
            </c:numRef>
          </c:val>
          <c:smooth val="0"/>
        </c:ser>
        <c:ser>
          <c:idx val="1"/>
          <c:order val="1"/>
          <c:tx>
            <c:strRef>
              <c:f>errorx_t!$L$3</c:f>
            </c:strRef>
          </c:tx>
          <c:spPr>
            <a:ln cmpd="sng">
              <a:solidFill>
                <a:srgbClr val="000000"/>
              </a:solidFill>
            </a:ln>
          </c:spPr>
          <c:marker>
            <c:symbol val="none"/>
          </c:marker>
          <c:cat>
            <c:strRef>
              <c:f>errorx_t!$B$4:$B$35</c:f>
            </c:strRef>
          </c:cat>
          <c:val>
            <c:numRef>
              <c:f>errorx_t!$L$4:$L$35</c:f>
              <c:numCache/>
            </c:numRef>
          </c:val>
          <c:smooth val="0"/>
        </c:ser>
        <c:axId val="774940939"/>
        <c:axId val="1033101037"/>
      </c:lineChart>
      <c:catAx>
        <c:axId val="7749409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(sec)</a:t>
                </a:r>
              </a:p>
            </c:rich>
          </c:tx>
          <c:overlay val="0"/>
        </c:title>
        <c:numFmt formatCode="General" sourceLinked="1"/>
        <c:majorTickMark val="none"/>
        <c:minorTickMark val="none"/>
        <c:spPr/>
        <c:txPr>
          <a:bodyPr/>
          <a:lstStyle/>
          <a:p>
            <a:pPr lvl="0">
              <a:defRPr b="0">
                <a:solidFill>
                  <a:srgbClr val="000000"/>
                </a:solidFill>
                <a:latin typeface="+mn-lt"/>
              </a:defRPr>
            </a:pPr>
          </a:p>
        </c:txPr>
        <c:crossAx val="1033101037"/>
      </c:catAx>
      <c:valAx>
        <c:axId val="10331010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 coordinate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494093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200_phones</a:t>
            </a:r>
          </a:p>
        </c:rich>
      </c:tx>
      <c:overlay val="0"/>
    </c:title>
    <c:plotArea>
      <c:layout/>
      <c:lineChart>
        <c:ser>
          <c:idx val="0"/>
          <c:order val="0"/>
          <c:tx>
            <c:strRef>
              <c:f>errorx_t!$M$3</c:f>
            </c:strRef>
          </c:tx>
          <c:spPr>
            <a:ln cmpd="sng">
              <a:solidFill>
                <a:srgbClr val="000000"/>
              </a:solidFill>
              <a:prstDash val="dash"/>
            </a:ln>
          </c:spPr>
          <c:marker>
            <c:symbol val="circle"/>
            <c:size val="2"/>
            <c:spPr>
              <a:solidFill>
                <a:srgbClr val="000000"/>
              </a:solidFill>
              <a:ln cmpd="sng">
                <a:solidFill>
                  <a:srgbClr val="000000"/>
                </a:solidFill>
              </a:ln>
            </c:spPr>
          </c:marker>
          <c:cat>
            <c:strRef>
              <c:f>errorx_t!$B$4:$B$35</c:f>
            </c:strRef>
          </c:cat>
          <c:val>
            <c:numRef>
              <c:f>errorx_t!$M$4:$M$35</c:f>
              <c:numCache/>
            </c:numRef>
          </c:val>
          <c:smooth val="0"/>
        </c:ser>
        <c:ser>
          <c:idx val="1"/>
          <c:order val="1"/>
          <c:tx>
            <c:strRef>
              <c:f>errorx_t!$N$3</c:f>
            </c:strRef>
          </c:tx>
          <c:spPr>
            <a:ln cmpd="sng">
              <a:solidFill>
                <a:srgbClr val="000000"/>
              </a:solidFill>
            </a:ln>
          </c:spPr>
          <c:marker>
            <c:symbol val="none"/>
          </c:marker>
          <c:cat>
            <c:strRef>
              <c:f>errorx_t!$B$4:$B$35</c:f>
            </c:strRef>
          </c:cat>
          <c:val>
            <c:numRef>
              <c:f>errorx_t!$N$4:$N$35</c:f>
              <c:numCache/>
            </c:numRef>
          </c:val>
          <c:smooth val="0"/>
        </c:ser>
        <c:axId val="100050381"/>
        <c:axId val="2064789770"/>
      </c:lineChart>
      <c:catAx>
        <c:axId val="1000503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(sec)</a:t>
                </a:r>
              </a:p>
            </c:rich>
          </c:tx>
          <c:overlay val="0"/>
        </c:title>
        <c:numFmt formatCode="General" sourceLinked="1"/>
        <c:majorTickMark val="none"/>
        <c:minorTickMark val="none"/>
        <c:spPr/>
        <c:txPr>
          <a:bodyPr/>
          <a:lstStyle/>
          <a:p>
            <a:pPr lvl="0">
              <a:defRPr b="0">
                <a:solidFill>
                  <a:srgbClr val="000000"/>
                </a:solidFill>
                <a:latin typeface="+mn-lt"/>
              </a:defRPr>
            </a:pPr>
          </a:p>
        </c:txPr>
        <c:crossAx val="2064789770"/>
      </c:catAx>
      <c:valAx>
        <c:axId val="20647897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 coordinate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05038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300_phones</a:t>
            </a:r>
          </a:p>
        </c:rich>
      </c:tx>
      <c:overlay val="0"/>
    </c:title>
    <c:plotArea>
      <c:layout/>
      <c:lineChart>
        <c:ser>
          <c:idx val="0"/>
          <c:order val="0"/>
          <c:tx>
            <c:strRef>
              <c:f>errorx_t!$O$3</c:f>
            </c:strRef>
          </c:tx>
          <c:spPr>
            <a:ln cmpd="sng">
              <a:solidFill>
                <a:srgbClr val="000000"/>
              </a:solidFill>
              <a:prstDash val="dash"/>
            </a:ln>
          </c:spPr>
          <c:marker>
            <c:symbol val="circle"/>
            <c:size val="2"/>
            <c:spPr>
              <a:solidFill>
                <a:srgbClr val="000000"/>
              </a:solidFill>
              <a:ln cmpd="sng">
                <a:solidFill>
                  <a:srgbClr val="000000"/>
                </a:solidFill>
              </a:ln>
            </c:spPr>
          </c:marker>
          <c:cat>
            <c:strRef>
              <c:f>errorx_t!$B$4:$B$35</c:f>
            </c:strRef>
          </c:cat>
          <c:val>
            <c:numRef>
              <c:f>errorx_t!$O$4:$O$35</c:f>
              <c:numCache/>
            </c:numRef>
          </c:val>
          <c:smooth val="0"/>
        </c:ser>
        <c:ser>
          <c:idx val="1"/>
          <c:order val="1"/>
          <c:tx>
            <c:strRef>
              <c:f>errorx_t!$P$3</c:f>
            </c:strRef>
          </c:tx>
          <c:spPr>
            <a:ln cmpd="sng">
              <a:solidFill>
                <a:srgbClr val="000000"/>
              </a:solidFill>
            </a:ln>
          </c:spPr>
          <c:marker>
            <c:symbol val="none"/>
          </c:marker>
          <c:cat>
            <c:strRef>
              <c:f>errorx_t!$B$4:$B$35</c:f>
            </c:strRef>
          </c:cat>
          <c:val>
            <c:numRef>
              <c:f>errorx_t!$P$4:$P$35</c:f>
              <c:numCache/>
            </c:numRef>
          </c:val>
          <c:smooth val="0"/>
        </c:ser>
        <c:axId val="695917095"/>
        <c:axId val="166631802"/>
      </c:lineChart>
      <c:catAx>
        <c:axId val="6959170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(sec)</a:t>
                </a:r>
              </a:p>
            </c:rich>
          </c:tx>
          <c:overlay val="0"/>
        </c:title>
        <c:numFmt formatCode="General" sourceLinked="1"/>
        <c:majorTickMark val="none"/>
        <c:minorTickMark val="none"/>
        <c:spPr/>
        <c:txPr>
          <a:bodyPr/>
          <a:lstStyle/>
          <a:p>
            <a:pPr lvl="0">
              <a:defRPr b="0">
                <a:solidFill>
                  <a:srgbClr val="000000"/>
                </a:solidFill>
                <a:latin typeface="+mn-lt"/>
              </a:defRPr>
            </a:pPr>
          </a:p>
        </c:txPr>
        <c:crossAx val="166631802"/>
      </c:catAx>
      <c:valAx>
        <c:axId val="1666318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 coordinate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591709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100phones</a:t>
            </a:r>
          </a:p>
        </c:rich>
      </c:tx>
      <c:overlay val="0"/>
    </c:title>
    <c:plotArea>
      <c:layout/>
      <c:lineChart>
        <c:varyColors val="0"/>
        <c:ser>
          <c:idx val="0"/>
          <c:order val="0"/>
          <c:tx>
            <c:strRef>
              <c:f>errory_t!$F$2</c:f>
            </c:strRef>
          </c:tx>
          <c:spPr>
            <a:ln cmpd="sng">
              <a:solidFill>
                <a:srgbClr val="000000"/>
              </a:solidFill>
            </a:ln>
          </c:spPr>
          <c:marker>
            <c:symbol val="circle"/>
            <c:size val="2"/>
            <c:spPr>
              <a:solidFill>
                <a:srgbClr val="000000"/>
              </a:solidFill>
              <a:ln cmpd="sng">
                <a:solidFill>
                  <a:srgbClr val="000000"/>
                </a:solidFill>
              </a:ln>
            </c:spPr>
          </c:marker>
          <c:cat>
            <c:strRef>
              <c:f>errory_t!$C$3:$C$34</c:f>
            </c:strRef>
          </c:cat>
          <c:val>
            <c:numRef>
              <c:f>errory_t!$F$3:$F$34</c:f>
              <c:numCache/>
            </c:numRef>
          </c:val>
          <c:smooth val="0"/>
        </c:ser>
        <c:axId val="296956420"/>
        <c:axId val="1189985493"/>
      </c:lineChart>
      <c:catAx>
        <c:axId val="2969564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9985493"/>
      </c:catAx>
      <c:valAx>
        <c:axId val="11899854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695642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200phones</a:t>
            </a:r>
          </a:p>
        </c:rich>
      </c:tx>
      <c:overlay val="0"/>
    </c:title>
    <c:plotArea>
      <c:layout/>
      <c:lineChart>
        <c:varyColors val="0"/>
        <c:ser>
          <c:idx val="0"/>
          <c:order val="0"/>
          <c:tx>
            <c:strRef>
              <c:f>errory_t!$F$2</c:f>
            </c:strRef>
          </c:tx>
          <c:spPr>
            <a:ln cmpd="sng">
              <a:solidFill>
                <a:srgbClr val="000000"/>
              </a:solidFill>
            </a:ln>
          </c:spPr>
          <c:marker>
            <c:symbol val="circle"/>
            <c:size val="2"/>
            <c:spPr>
              <a:solidFill>
                <a:srgbClr val="000000"/>
              </a:solidFill>
              <a:ln cmpd="sng">
                <a:solidFill>
                  <a:srgbClr val="000000"/>
                </a:solidFill>
              </a:ln>
            </c:spPr>
          </c:marker>
          <c:cat>
            <c:strRef>
              <c:f>errory_t!$D$3:$D$34</c:f>
            </c:strRef>
          </c:cat>
          <c:val>
            <c:numRef>
              <c:f>errory_t!$F$3:$F$34</c:f>
              <c:numCache/>
            </c:numRef>
          </c:val>
          <c:smooth val="0"/>
        </c:ser>
        <c:axId val="64412351"/>
        <c:axId val="440869956"/>
      </c:lineChart>
      <c:catAx>
        <c:axId val="644123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0869956"/>
      </c:catAx>
      <c:valAx>
        <c:axId val="4408699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412351"/>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300phones</a:t>
            </a:r>
          </a:p>
        </c:rich>
      </c:tx>
      <c:overlay val="0"/>
    </c:title>
    <c:plotArea>
      <c:layout/>
      <c:lineChart>
        <c:varyColors val="0"/>
        <c:ser>
          <c:idx val="0"/>
          <c:order val="0"/>
          <c:tx>
            <c:strRef>
              <c:f>errory_t!$F$2</c:f>
            </c:strRef>
          </c:tx>
          <c:spPr>
            <a:ln cmpd="sng">
              <a:solidFill>
                <a:srgbClr val="000000"/>
              </a:solidFill>
            </a:ln>
          </c:spPr>
          <c:marker>
            <c:symbol val="circle"/>
            <c:size val="2"/>
            <c:spPr>
              <a:solidFill>
                <a:srgbClr val="000000"/>
              </a:solidFill>
              <a:ln cmpd="sng">
                <a:solidFill>
                  <a:srgbClr val="000000"/>
                </a:solidFill>
              </a:ln>
            </c:spPr>
          </c:marker>
          <c:cat>
            <c:strRef>
              <c:f>errory_t!$E$3:$E$34</c:f>
            </c:strRef>
          </c:cat>
          <c:val>
            <c:numRef>
              <c:f>errory_t!$F$3:$F$34</c:f>
              <c:numCache/>
            </c:numRef>
          </c:val>
          <c:smooth val="0"/>
        </c:ser>
        <c:axId val="1272786338"/>
        <c:axId val="287557267"/>
      </c:lineChart>
      <c:catAx>
        <c:axId val="12727863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7557267"/>
      </c:catAx>
      <c:valAx>
        <c:axId val="2875572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2786338"/>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25</xdr:row>
      <xdr:rowOff>180975</xdr:rowOff>
    </xdr:from>
    <xdr:ext cx="5762625" cy="3409950"/>
    <xdr:graphicFrame>
      <xdr:nvGraphicFramePr>
        <xdr:cNvPr id="25" name="Chart 2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238125</xdr:colOff>
      <xdr:row>29</xdr:row>
      <xdr:rowOff>152400</xdr:rowOff>
    </xdr:from>
    <xdr:ext cx="504825" cy="3714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533400</xdr:colOff>
      <xdr:row>81</xdr:row>
      <xdr:rowOff>123825</xdr:rowOff>
    </xdr:from>
    <xdr:ext cx="3486150" cy="2162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428625</xdr:colOff>
      <xdr:row>81</xdr:row>
      <xdr:rowOff>123825</xdr:rowOff>
    </xdr:from>
    <xdr:ext cx="3486150" cy="2162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323850</xdr:colOff>
      <xdr:row>81</xdr:row>
      <xdr:rowOff>133350</xdr:rowOff>
    </xdr:from>
    <xdr:ext cx="3429000" cy="21621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0</xdr:colOff>
      <xdr:row>38</xdr:row>
      <xdr:rowOff>200025</xdr:rowOff>
    </xdr:from>
    <xdr:ext cx="3209925" cy="20478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xdr:col>
      <xdr:colOff>457200</xdr:colOff>
      <xdr:row>38</xdr:row>
      <xdr:rowOff>209550</xdr:rowOff>
    </xdr:from>
    <xdr:ext cx="3267075" cy="20478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17</xdr:col>
      <xdr:colOff>57150</xdr:colOff>
      <xdr:row>38</xdr:row>
      <xdr:rowOff>180975</xdr:rowOff>
    </xdr:from>
    <xdr:ext cx="3267075" cy="209550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57150</xdr:colOff>
      <xdr:row>35</xdr:row>
      <xdr:rowOff>85725</xdr:rowOff>
    </xdr:from>
    <xdr:ext cx="2714625" cy="16859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266700</xdr:colOff>
      <xdr:row>35</xdr:row>
      <xdr:rowOff>38100</xdr:rowOff>
    </xdr:from>
    <xdr:ext cx="2714625" cy="168592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247650</xdr:colOff>
      <xdr:row>35</xdr:row>
      <xdr:rowOff>38100</xdr:rowOff>
    </xdr:from>
    <xdr:ext cx="2714625" cy="1685925"/>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34</xdr:row>
      <xdr:rowOff>142875</xdr:rowOff>
    </xdr:from>
    <xdr:ext cx="3181350" cy="166687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381000</xdr:colOff>
      <xdr:row>34</xdr:row>
      <xdr:rowOff>142875</xdr:rowOff>
    </xdr:from>
    <xdr:ext cx="3181350" cy="1666875"/>
    <xdr:graphicFrame>
      <xdr:nvGraphicFramePr>
        <xdr:cNvPr id="11" name="Chart 11"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866775</xdr:colOff>
      <xdr:row>34</xdr:row>
      <xdr:rowOff>142875</xdr:rowOff>
    </xdr:from>
    <xdr:ext cx="3181350" cy="1666875"/>
    <xdr:graphicFrame>
      <xdr:nvGraphicFramePr>
        <xdr:cNvPr id="12" name="Chart 12"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28575</xdr:colOff>
      <xdr:row>81</xdr:row>
      <xdr:rowOff>66675</xdr:rowOff>
    </xdr:from>
    <xdr:ext cx="2657475" cy="1666875"/>
    <xdr:graphicFrame>
      <xdr:nvGraphicFramePr>
        <xdr:cNvPr id="13" name="Chart 13"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133350</xdr:colOff>
      <xdr:row>81</xdr:row>
      <xdr:rowOff>57150</xdr:rowOff>
    </xdr:from>
    <xdr:ext cx="2657475" cy="1666875"/>
    <xdr:graphicFrame>
      <xdr:nvGraphicFramePr>
        <xdr:cNvPr id="14" name="Chart 14"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238125</xdr:colOff>
      <xdr:row>81</xdr:row>
      <xdr:rowOff>57150</xdr:rowOff>
    </xdr:from>
    <xdr:ext cx="2657475" cy="1666875"/>
    <xdr:graphicFrame>
      <xdr:nvGraphicFramePr>
        <xdr:cNvPr id="15" name="Chart 15"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676275</xdr:colOff>
      <xdr:row>0</xdr:row>
      <xdr:rowOff>190500</xdr:rowOff>
    </xdr:from>
    <xdr:ext cx="3486150" cy="2162175"/>
    <xdr:graphicFrame>
      <xdr:nvGraphicFramePr>
        <xdr:cNvPr id="16" name="Chart 1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685800</xdr:colOff>
      <xdr:row>11</xdr:row>
      <xdr:rowOff>76200</xdr:rowOff>
    </xdr:from>
    <xdr:ext cx="3486150" cy="2162175"/>
    <xdr:graphicFrame>
      <xdr:nvGraphicFramePr>
        <xdr:cNvPr id="17" name="Chart 1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685800</xdr:colOff>
      <xdr:row>21</xdr:row>
      <xdr:rowOff>66675</xdr:rowOff>
    </xdr:from>
    <xdr:ext cx="3486150" cy="2162175"/>
    <xdr:graphicFrame>
      <xdr:nvGraphicFramePr>
        <xdr:cNvPr id="18" name="Chart 18"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542925</xdr:colOff>
      <xdr:row>54</xdr:row>
      <xdr:rowOff>38100</xdr:rowOff>
    </xdr:from>
    <xdr:ext cx="3486150" cy="2162175"/>
    <xdr:graphicFrame>
      <xdr:nvGraphicFramePr>
        <xdr:cNvPr id="19" name="Chart 1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533400</xdr:colOff>
      <xdr:row>65</xdr:row>
      <xdr:rowOff>95250</xdr:rowOff>
    </xdr:from>
    <xdr:ext cx="3486150" cy="2162175"/>
    <xdr:graphicFrame>
      <xdr:nvGraphicFramePr>
        <xdr:cNvPr id="20" name="Chart 2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533400</xdr:colOff>
      <xdr:row>75</xdr:row>
      <xdr:rowOff>171450</xdr:rowOff>
    </xdr:from>
    <xdr:ext cx="3486150" cy="2162175"/>
    <xdr:graphicFrame>
      <xdr:nvGraphicFramePr>
        <xdr:cNvPr id="21" name="Chart 21"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361950</xdr:colOff>
      <xdr:row>2</xdr:row>
      <xdr:rowOff>95250</xdr:rowOff>
    </xdr:from>
    <xdr:ext cx="3486150" cy="2162175"/>
    <xdr:graphicFrame>
      <xdr:nvGraphicFramePr>
        <xdr:cNvPr id="22" name="Chart 2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361950</xdr:colOff>
      <xdr:row>13</xdr:row>
      <xdr:rowOff>47625</xdr:rowOff>
    </xdr:from>
    <xdr:ext cx="3486150" cy="2162175"/>
    <xdr:graphicFrame>
      <xdr:nvGraphicFramePr>
        <xdr:cNvPr id="23" name="Chart 2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361950</xdr:colOff>
      <xdr:row>23</xdr:row>
      <xdr:rowOff>219075</xdr:rowOff>
    </xdr:from>
    <xdr:ext cx="3486150" cy="2162175"/>
    <xdr:graphicFrame>
      <xdr:nvGraphicFramePr>
        <xdr:cNvPr id="24" name="Chart 2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greenclusteringv2.py/" TargetMode="External"/><Relationship Id="rId10" Type="http://schemas.openxmlformats.org/officeDocument/2006/relationships/hyperlink" Target="http://meanshift.py/" TargetMode="External"/><Relationship Id="rId13" Type="http://schemas.openxmlformats.org/officeDocument/2006/relationships/drawing" Target="../drawings/drawing1.xml"/><Relationship Id="rId12" Type="http://schemas.openxmlformats.org/officeDocument/2006/relationships/hyperlink" Target="http://1e5.py/" TargetMode="External"/><Relationship Id="rId1" Type="http://schemas.openxmlformats.org/officeDocument/2006/relationships/hyperlink" Target="http://greenclsutering.py/" TargetMode="External"/><Relationship Id="rId2" Type="http://schemas.openxmlformats.org/officeDocument/2006/relationships/hyperlink" Target="http://1e5.py/" TargetMode="External"/><Relationship Id="rId3" Type="http://schemas.openxmlformats.org/officeDocument/2006/relationships/hyperlink" Target="http://ellipse.py/" TargetMode="External"/><Relationship Id="rId4" Type="http://schemas.openxmlformats.org/officeDocument/2006/relationships/hyperlink" Target="http://green_clusteringv2.py/" TargetMode="External"/><Relationship Id="rId9" Type="http://schemas.openxmlformats.org/officeDocument/2006/relationships/hyperlink" Target="http://1e5v4.py/" TargetMode="External"/><Relationship Id="rId5" Type="http://schemas.openxmlformats.org/officeDocument/2006/relationships/hyperlink" Target="http://greenclusteringv3.py/" TargetMode="External"/><Relationship Id="rId6" Type="http://schemas.openxmlformats.org/officeDocument/2006/relationships/hyperlink" Target="http://1e5v4.py/" TargetMode="External"/><Relationship Id="rId7" Type="http://schemas.openxmlformats.org/officeDocument/2006/relationships/hyperlink" Target="http://meanshift2.py/" TargetMode="External"/><Relationship Id="rId8" Type="http://schemas.openxmlformats.org/officeDocument/2006/relationships/hyperlink" Target="http://green_clustering_results.py/"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greenclusteringv2.py/" TargetMode="External"/><Relationship Id="rId10" Type="http://schemas.openxmlformats.org/officeDocument/2006/relationships/hyperlink" Target="http://meanshift.py/" TargetMode="External"/><Relationship Id="rId13" Type="http://schemas.openxmlformats.org/officeDocument/2006/relationships/drawing" Target="../drawings/drawing2.xml"/><Relationship Id="rId12" Type="http://schemas.openxmlformats.org/officeDocument/2006/relationships/hyperlink" Target="http://1e5.py/" TargetMode="External"/><Relationship Id="rId1" Type="http://schemas.openxmlformats.org/officeDocument/2006/relationships/hyperlink" Target="http://greenclsutering.py/" TargetMode="External"/><Relationship Id="rId2" Type="http://schemas.openxmlformats.org/officeDocument/2006/relationships/hyperlink" Target="http://1e5.py/" TargetMode="External"/><Relationship Id="rId3" Type="http://schemas.openxmlformats.org/officeDocument/2006/relationships/hyperlink" Target="http://ellipse.py/" TargetMode="External"/><Relationship Id="rId4" Type="http://schemas.openxmlformats.org/officeDocument/2006/relationships/hyperlink" Target="http://green_clusteringv2.py/" TargetMode="External"/><Relationship Id="rId9" Type="http://schemas.openxmlformats.org/officeDocument/2006/relationships/hyperlink" Target="http://1e5v4.py/" TargetMode="External"/><Relationship Id="rId5" Type="http://schemas.openxmlformats.org/officeDocument/2006/relationships/hyperlink" Target="http://greenclusteringv3.py/" TargetMode="External"/><Relationship Id="rId6" Type="http://schemas.openxmlformats.org/officeDocument/2006/relationships/hyperlink" Target="http://1e5v4.py/" TargetMode="External"/><Relationship Id="rId7" Type="http://schemas.openxmlformats.org/officeDocument/2006/relationships/hyperlink" Target="http://meanshift2.py/" TargetMode="External"/><Relationship Id="rId8" Type="http://schemas.openxmlformats.org/officeDocument/2006/relationships/hyperlink" Target="http://green_clustering_results.p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owardsdatascience.com/k-means-clustering-and-the-gap-statistics-4c5d414acd29" TargetMode="External"/><Relationship Id="rId2" Type="http://schemas.openxmlformats.org/officeDocument/2006/relationships/hyperlink" Target="https://towardsdatascience.com/k-means-clustering-and-the-gap-statistics-4c5d414acd29" TargetMode="External"/><Relationship Id="rId3" Type="http://schemas.openxmlformats.org/officeDocument/2006/relationships/hyperlink" Target="https://analyticsindiamag.com/gaussian-mixture-model-clustering-vs-k-means-which-one-to-choose/" TargetMode="External"/><Relationship Id="rId4" Type="http://schemas.openxmlformats.org/officeDocument/2006/relationships/hyperlink" Target="https://scikit-learn.org/stable/auto_examples/cluster/plot_kmeans_silhouette_analysis.html" TargetMode="External"/><Relationship Id="rId9" Type="http://schemas.openxmlformats.org/officeDocument/2006/relationships/drawing" Target="../drawings/drawing3.xml"/><Relationship Id="rId5" Type="http://schemas.openxmlformats.org/officeDocument/2006/relationships/hyperlink" Target="https://uc-r.github.io/kmeans_clustering?fbclid=IwAR3wnLVUNFnbojziNHJYQHuDtZAztfpOQQKuuLOwRFewrpxpgNoi9WyDjFM" TargetMode="External"/><Relationship Id="rId6" Type="http://schemas.openxmlformats.org/officeDocument/2006/relationships/hyperlink" Target="https://stanford.edu/~cpiech/cs221/handouts/kmeans.html" TargetMode="External"/><Relationship Id="rId7" Type="http://schemas.openxmlformats.org/officeDocument/2006/relationships/hyperlink" Target="https://towardsdatascience.com/10-tips-for-choosing-the-optimal-number-of-clusters-277e93d72d92" TargetMode="External"/><Relationship Id="rId8" Type="http://schemas.openxmlformats.org/officeDocument/2006/relationships/hyperlink" Target="https://medium.com/analytics-vidhya/how-to-determine-the-optimal-k-for-k-means-708505d204eb"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71"/>
  </cols>
  <sheetData>
    <row r="1">
      <c r="AE1" s="1" t="s">
        <v>0</v>
      </c>
    </row>
    <row r="2">
      <c r="A2" s="2" t="s">
        <v>1</v>
      </c>
      <c r="B2" s="1" t="s">
        <v>2</v>
      </c>
      <c r="AE2" s="2" t="s">
        <v>3</v>
      </c>
      <c r="AG2" s="2" t="s">
        <v>1</v>
      </c>
      <c r="AH2" s="1" t="s">
        <v>2</v>
      </c>
      <c r="AS2" s="2" t="s">
        <v>4</v>
      </c>
    </row>
    <row r="3">
      <c r="A3" s="1" t="s">
        <v>5</v>
      </c>
      <c r="B3" s="2" t="s">
        <v>6</v>
      </c>
      <c r="C3" s="3" t="s">
        <v>7</v>
      </c>
      <c r="D3" s="3" t="s">
        <v>8</v>
      </c>
      <c r="E3" s="2" t="s">
        <v>9</v>
      </c>
      <c r="P3" s="1" t="s">
        <v>10</v>
      </c>
      <c r="AE3" s="4" t="s">
        <v>11</v>
      </c>
      <c r="AG3" s="1" t="s">
        <v>5</v>
      </c>
      <c r="AH3" s="2" t="s">
        <v>6</v>
      </c>
      <c r="AI3" s="3" t="s">
        <v>7</v>
      </c>
      <c r="AJ3" s="3" t="s">
        <v>8</v>
      </c>
      <c r="AK3" s="2" t="s">
        <v>9</v>
      </c>
      <c r="AM3" s="1"/>
      <c r="AN3" s="1"/>
      <c r="AO3" s="1"/>
      <c r="AP3" s="1"/>
      <c r="AQ3" s="1"/>
      <c r="AS3" s="4" t="s">
        <v>12</v>
      </c>
      <c r="BG3" s="1" t="s">
        <v>13</v>
      </c>
    </row>
    <row r="4">
      <c r="AE4" s="5" t="s">
        <v>14</v>
      </c>
      <c r="AF4" s="5" t="s">
        <v>15</v>
      </c>
      <c r="AG4" s="6"/>
      <c r="AH4" s="6"/>
      <c r="AI4" s="5" t="s">
        <v>16</v>
      </c>
      <c r="AJ4" s="6"/>
      <c r="AK4" s="6"/>
      <c r="AL4" s="7" t="s">
        <v>17</v>
      </c>
      <c r="AM4" s="6"/>
      <c r="AN4" s="6"/>
      <c r="AO4" s="7" t="s">
        <v>18</v>
      </c>
      <c r="AP4" s="6"/>
      <c r="AQ4" s="6"/>
      <c r="AS4" s="5" t="s">
        <v>14</v>
      </c>
      <c r="AT4" s="5" t="s">
        <v>15</v>
      </c>
      <c r="AU4" s="6"/>
      <c r="AV4" s="6"/>
      <c r="AW4" s="5" t="s">
        <v>16</v>
      </c>
      <c r="AX4" s="6"/>
      <c r="AY4" s="6"/>
      <c r="AZ4" s="7" t="s">
        <v>17</v>
      </c>
      <c r="BA4" s="6"/>
      <c r="BB4" s="6"/>
      <c r="BC4" s="7" t="s">
        <v>18</v>
      </c>
      <c r="BD4" s="6"/>
      <c r="BE4" s="6"/>
      <c r="BG4" s="5" t="s">
        <v>14</v>
      </c>
      <c r="BH4" s="5" t="s">
        <v>15</v>
      </c>
      <c r="BI4" s="6"/>
      <c r="BJ4" s="6"/>
      <c r="BK4" s="5" t="s">
        <v>16</v>
      </c>
      <c r="BL4" s="6"/>
      <c r="BM4" s="6"/>
      <c r="BN4" s="7" t="s">
        <v>17</v>
      </c>
      <c r="BO4" s="6"/>
      <c r="BP4" s="6"/>
      <c r="BQ4" s="7" t="s">
        <v>18</v>
      </c>
      <c r="BR4" s="6"/>
      <c r="BS4" s="6"/>
    </row>
    <row r="5">
      <c r="A5" s="5" t="s">
        <v>14</v>
      </c>
      <c r="B5" s="5" t="s">
        <v>15</v>
      </c>
      <c r="C5" s="6"/>
      <c r="D5" s="6"/>
      <c r="E5" s="5" t="s">
        <v>16</v>
      </c>
      <c r="F5" s="6"/>
      <c r="G5" s="6"/>
      <c r="H5" s="7" t="s">
        <v>17</v>
      </c>
      <c r="I5" s="6"/>
      <c r="J5" s="6"/>
      <c r="K5" s="7" t="s">
        <v>18</v>
      </c>
      <c r="L5" s="6"/>
      <c r="M5" s="6"/>
      <c r="N5" s="8">
        <f>(39+24+28)/3</f>
        <v>30.33333333</v>
      </c>
      <c r="P5" s="5" t="s">
        <v>14</v>
      </c>
      <c r="Q5" s="5" t="s">
        <v>15</v>
      </c>
      <c r="R5" s="6"/>
      <c r="S5" s="6"/>
      <c r="T5" s="5" t="s">
        <v>16</v>
      </c>
      <c r="U5" s="6"/>
      <c r="V5" s="6"/>
      <c r="W5" s="7" t="s">
        <v>17</v>
      </c>
      <c r="X5" s="6"/>
      <c r="Y5" s="6"/>
      <c r="Z5" s="7" t="s">
        <v>18</v>
      </c>
      <c r="AA5" s="6"/>
      <c r="AB5" s="6"/>
      <c r="AE5" s="9" t="s">
        <v>19</v>
      </c>
      <c r="AF5" s="10" t="s">
        <v>20</v>
      </c>
      <c r="AG5" s="11"/>
      <c r="AH5" s="11"/>
      <c r="AI5" s="10"/>
      <c r="AJ5" s="11"/>
      <c r="AK5" s="11"/>
      <c r="AL5" s="10"/>
      <c r="AM5" s="11"/>
      <c r="AN5" s="11"/>
      <c r="AO5" s="10"/>
      <c r="AP5" s="11"/>
      <c r="AQ5" s="11"/>
      <c r="AS5" s="9" t="s">
        <v>19</v>
      </c>
      <c r="AT5" s="10" t="s">
        <v>20</v>
      </c>
      <c r="AU5" s="11"/>
      <c r="AV5" s="11"/>
      <c r="AW5" s="10"/>
      <c r="AX5" s="11"/>
      <c r="AY5" s="11"/>
      <c r="AZ5" s="10"/>
      <c r="BA5" s="11"/>
      <c r="BB5" s="11"/>
      <c r="BC5" s="10"/>
      <c r="BD5" s="11"/>
      <c r="BE5" s="11"/>
      <c r="BG5" s="9" t="s">
        <v>19</v>
      </c>
      <c r="BH5" s="10" t="s">
        <v>20</v>
      </c>
      <c r="BI5" s="11"/>
      <c r="BJ5" s="11"/>
      <c r="BK5" s="10"/>
      <c r="BL5" s="11"/>
      <c r="BM5" s="11"/>
      <c r="BN5" s="10"/>
      <c r="BO5" s="11"/>
      <c r="BP5" s="11"/>
      <c r="BQ5" s="10"/>
      <c r="BR5" s="11"/>
      <c r="BS5" s="11"/>
    </row>
    <row r="6">
      <c r="A6" s="9" t="s">
        <v>21</v>
      </c>
      <c r="B6" s="10"/>
      <c r="C6" s="11"/>
      <c r="D6" s="11"/>
      <c r="E6" s="10"/>
      <c r="F6" s="11"/>
      <c r="G6" s="11"/>
      <c r="H6" s="10"/>
      <c r="I6" s="11"/>
      <c r="J6" s="11"/>
      <c r="K6" s="10"/>
      <c r="L6" s="11"/>
      <c r="M6" s="11"/>
      <c r="P6" s="9" t="s">
        <v>21</v>
      </c>
      <c r="Q6" s="10"/>
      <c r="R6" s="11"/>
      <c r="S6" s="11"/>
      <c r="T6" s="10"/>
      <c r="U6" s="11"/>
      <c r="V6" s="11"/>
      <c r="W6" s="10"/>
      <c r="X6" s="11"/>
      <c r="Y6" s="11"/>
      <c r="Z6" s="10"/>
      <c r="AA6" s="11"/>
      <c r="AB6" s="11"/>
      <c r="AE6" s="10" t="s">
        <v>22</v>
      </c>
      <c r="AF6" s="5" t="s">
        <v>23</v>
      </c>
      <c r="AG6" s="5" t="s">
        <v>24</v>
      </c>
      <c r="AH6" s="5" t="s">
        <v>25</v>
      </c>
      <c r="AI6" s="5" t="s">
        <v>23</v>
      </c>
      <c r="AJ6" s="5" t="s">
        <v>24</v>
      </c>
      <c r="AK6" s="5" t="s">
        <v>25</v>
      </c>
      <c r="AL6" s="5" t="s">
        <v>23</v>
      </c>
      <c r="AM6" s="5" t="s">
        <v>24</v>
      </c>
      <c r="AN6" s="5" t="s">
        <v>25</v>
      </c>
      <c r="AO6" s="5" t="s">
        <v>23</v>
      </c>
      <c r="AP6" s="5" t="s">
        <v>24</v>
      </c>
      <c r="AQ6" s="5" t="s">
        <v>25</v>
      </c>
      <c r="AS6" s="10" t="s">
        <v>22</v>
      </c>
      <c r="AT6" s="5" t="s">
        <v>23</v>
      </c>
      <c r="AU6" s="5" t="s">
        <v>24</v>
      </c>
      <c r="AV6" s="5" t="s">
        <v>25</v>
      </c>
      <c r="AW6" s="5" t="s">
        <v>23</v>
      </c>
      <c r="AX6" s="5" t="s">
        <v>24</v>
      </c>
      <c r="AY6" s="5" t="s">
        <v>25</v>
      </c>
      <c r="AZ6" s="5" t="s">
        <v>23</v>
      </c>
      <c r="BA6" s="5" t="s">
        <v>24</v>
      </c>
      <c r="BB6" s="5" t="s">
        <v>25</v>
      </c>
      <c r="BC6" s="5" t="s">
        <v>23</v>
      </c>
      <c r="BD6" s="5" t="s">
        <v>24</v>
      </c>
      <c r="BE6" s="5" t="s">
        <v>25</v>
      </c>
      <c r="BF6" s="1"/>
      <c r="BG6" s="10" t="s">
        <v>22</v>
      </c>
      <c r="BH6" s="5" t="s">
        <v>23</v>
      </c>
      <c r="BI6" s="5" t="s">
        <v>24</v>
      </c>
      <c r="BJ6" s="5" t="s">
        <v>25</v>
      </c>
      <c r="BK6" s="5" t="s">
        <v>23</v>
      </c>
      <c r="BL6" s="5" t="s">
        <v>24</v>
      </c>
      <c r="BM6" s="5" t="s">
        <v>25</v>
      </c>
      <c r="BN6" s="5" t="s">
        <v>23</v>
      </c>
      <c r="BO6" s="5" t="s">
        <v>24</v>
      </c>
      <c r="BP6" s="5" t="s">
        <v>25</v>
      </c>
      <c r="BQ6" s="5" t="s">
        <v>23</v>
      </c>
      <c r="BR6" s="5" t="s">
        <v>24</v>
      </c>
      <c r="BS6" s="5" t="s">
        <v>25</v>
      </c>
    </row>
    <row r="7">
      <c r="A7" s="10" t="s">
        <v>26</v>
      </c>
      <c r="B7" s="5" t="s">
        <v>23</v>
      </c>
      <c r="C7" s="5" t="s">
        <v>24</v>
      </c>
      <c r="D7" s="5" t="s">
        <v>25</v>
      </c>
      <c r="E7" s="5" t="s">
        <v>23</v>
      </c>
      <c r="F7" s="5" t="s">
        <v>24</v>
      </c>
      <c r="G7" s="5" t="s">
        <v>25</v>
      </c>
      <c r="H7" s="5" t="s">
        <v>23</v>
      </c>
      <c r="I7" s="5" t="s">
        <v>24</v>
      </c>
      <c r="J7" s="5" t="s">
        <v>25</v>
      </c>
      <c r="K7" s="5" t="s">
        <v>23</v>
      </c>
      <c r="L7" s="5" t="s">
        <v>24</v>
      </c>
      <c r="M7" s="5" t="s">
        <v>25</v>
      </c>
      <c r="P7" s="10" t="s">
        <v>26</v>
      </c>
      <c r="Q7" s="5" t="s">
        <v>23</v>
      </c>
      <c r="R7" s="5" t="s">
        <v>24</v>
      </c>
      <c r="S7" s="5" t="s">
        <v>25</v>
      </c>
      <c r="T7" s="5" t="s">
        <v>23</v>
      </c>
      <c r="U7" s="5" t="s">
        <v>24</v>
      </c>
      <c r="V7" s="5" t="s">
        <v>25</v>
      </c>
      <c r="W7" s="5" t="s">
        <v>23</v>
      </c>
      <c r="X7" s="5" t="s">
        <v>24</v>
      </c>
      <c r="Y7" s="5" t="s">
        <v>25</v>
      </c>
      <c r="Z7" s="5" t="s">
        <v>23</v>
      </c>
      <c r="AA7" s="5" t="s">
        <v>24</v>
      </c>
      <c r="AB7" s="5" t="s">
        <v>25</v>
      </c>
      <c r="AE7" s="11"/>
      <c r="AF7" s="12" t="s">
        <v>27</v>
      </c>
      <c r="AG7" s="11"/>
      <c r="AH7" s="11"/>
      <c r="AI7" s="12" t="s">
        <v>27</v>
      </c>
      <c r="AJ7" s="11"/>
      <c r="AK7" s="11"/>
      <c r="AL7" s="12" t="s">
        <v>27</v>
      </c>
      <c r="AM7" s="11"/>
      <c r="AN7" s="11"/>
      <c r="AO7" s="12" t="s">
        <v>27</v>
      </c>
      <c r="AP7" s="11"/>
      <c r="AQ7" s="11"/>
      <c r="AS7" s="11"/>
      <c r="AT7" s="12" t="s">
        <v>28</v>
      </c>
      <c r="AU7" s="13"/>
      <c r="AV7" s="13"/>
      <c r="AW7" s="12" t="s">
        <v>29</v>
      </c>
      <c r="AX7" s="13"/>
      <c r="AY7" s="13"/>
      <c r="AZ7" s="12" t="s">
        <v>30</v>
      </c>
      <c r="BA7" s="13"/>
      <c r="BB7" s="13"/>
      <c r="BC7" s="12" t="s">
        <v>27</v>
      </c>
      <c r="BD7" s="13"/>
      <c r="BE7" s="13"/>
      <c r="BG7" s="13"/>
      <c r="BH7" s="12" t="s">
        <v>28</v>
      </c>
      <c r="BI7" s="13"/>
      <c r="BJ7" s="13"/>
      <c r="BK7" s="14" t="s">
        <v>27</v>
      </c>
      <c r="BL7" s="13"/>
      <c r="BM7" s="13"/>
      <c r="BN7" s="14" t="s">
        <v>27</v>
      </c>
      <c r="BO7" s="13"/>
      <c r="BP7" s="13"/>
      <c r="BQ7" s="14" t="s">
        <v>27</v>
      </c>
      <c r="BR7" s="13"/>
      <c r="BS7" s="13"/>
    </row>
    <row r="8">
      <c r="A8" s="11"/>
      <c r="B8" s="12" t="s">
        <v>27</v>
      </c>
      <c r="C8" s="15"/>
      <c r="D8" s="15"/>
      <c r="E8" s="16" t="s">
        <v>27</v>
      </c>
      <c r="F8" s="17"/>
      <c r="G8" s="17"/>
      <c r="H8" s="18" t="s">
        <v>27</v>
      </c>
      <c r="I8" s="19"/>
      <c r="J8" s="19"/>
      <c r="K8" s="20" t="s">
        <v>27</v>
      </c>
      <c r="L8" s="21"/>
      <c r="M8" s="21"/>
      <c r="P8" s="11"/>
      <c r="Q8" s="12" t="s">
        <v>27</v>
      </c>
      <c r="R8" s="15"/>
      <c r="S8" s="15"/>
      <c r="T8" s="16" t="s">
        <v>27</v>
      </c>
      <c r="U8" s="17"/>
      <c r="V8" s="17"/>
      <c r="W8" s="18" t="s">
        <v>27</v>
      </c>
      <c r="X8" s="19"/>
      <c r="Y8" s="19"/>
      <c r="Z8" s="20" t="s">
        <v>27</v>
      </c>
      <c r="AA8" s="21"/>
      <c r="AB8" s="21"/>
      <c r="AE8" s="5" t="s">
        <v>31</v>
      </c>
      <c r="AF8" s="22">
        <v>0.830828456758745</v>
      </c>
      <c r="AG8" s="5"/>
      <c r="AH8" s="5"/>
      <c r="AI8" s="22">
        <v>0.841115508747966</v>
      </c>
      <c r="AJ8" s="5"/>
      <c r="AK8" s="5"/>
      <c r="AL8" s="22">
        <v>0.804373631397996</v>
      </c>
      <c r="AM8" s="5"/>
      <c r="AN8" s="5"/>
      <c r="AO8" s="22">
        <v>0.749674570682274</v>
      </c>
      <c r="AP8" s="5"/>
      <c r="AQ8" s="5"/>
      <c r="AR8" s="8">
        <f t="shared" ref="AR8:AR9" si="1">sum(AF8,AI8,AL8,AO8)/4</f>
        <v>0.8064980419</v>
      </c>
      <c r="AS8" s="5" t="s">
        <v>31</v>
      </c>
      <c r="AT8" s="22">
        <v>0.830729963784765</v>
      </c>
      <c r="AU8" s="13"/>
      <c r="AV8" s="13"/>
      <c r="AW8" s="22">
        <v>0.837249415968272</v>
      </c>
      <c r="AX8" s="13"/>
      <c r="AY8" s="13"/>
      <c r="AZ8" s="22">
        <v>0.799799010182505</v>
      </c>
      <c r="BA8" s="13"/>
      <c r="BB8" s="13"/>
      <c r="BC8" s="22">
        <v>0.713986016607457</v>
      </c>
      <c r="BD8" s="13"/>
      <c r="BE8" s="13"/>
      <c r="BF8" s="8">
        <f t="shared" ref="BF8:BF42" si="2">sum(AT8,AW8,AZ8,BC8)/4</f>
        <v>0.7954411016</v>
      </c>
      <c r="BG8" s="5" t="s">
        <v>31</v>
      </c>
      <c r="BH8" s="22"/>
      <c r="BI8" s="13"/>
      <c r="BJ8" s="13"/>
      <c r="BK8" s="13"/>
      <c r="BL8" s="13"/>
      <c r="BM8" s="13"/>
      <c r="BN8" s="13"/>
      <c r="BO8" s="13"/>
      <c r="BP8" s="13"/>
      <c r="BQ8" s="13"/>
      <c r="BR8" s="13"/>
      <c r="BS8" s="13"/>
    </row>
    <row r="9">
      <c r="A9" s="5" t="s">
        <v>31</v>
      </c>
      <c r="B9" s="23">
        <v>0.622028318047365</v>
      </c>
      <c r="C9" s="12">
        <v>28.0</v>
      </c>
      <c r="D9" s="12">
        <v>72.0</v>
      </c>
      <c r="E9" s="23">
        <v>0.662558621534638</v>
      </c>
      <c r="F9" s="16">
        <v>24.0</v>
      </c>
      <c r="G9" s="16">
        <v>76.0</v>
      </c>
      <c r="H9" s="23">
        <v>0.662918427267433</v>
      </c>
      <c r="I9" s="18"/>
      <c r="J9" s="18"/>
      <c r="K9" s="23">
        <v>0.583978184247581</v>
      </c>
      <c r="L9" s="20">
        <v>39.0</v>
      </c>
      <c r="M9" s="20">
        <v>61.0</v>
      </c>
      <c r="N9" s="8">
        <f t="shared" ref="N9:N10" si="3">SUM(B9,E9,H9,K9)/4</f>
        <v>0.6328708878</v>
      </c>
      <c r="P9" s="5" t="s">
        <v>31</v>
      </c>
      <c r="Q9" s="22">
        <v>0.733474603400815</v>
      </c>
      <c r="R9" s="12"/>
      <c r="S9" s="12"/>
      <c r="T9" s="22">
        <v>0.668334197513736</v>
      </c>
      <c r="U9" s="16"/>
      <c r="V9" s="16"/>
      <c r="W9" s="24">
        <v>0.649888619744683</v>
      </c>
      <c r="X9" s="18"/>
      <c r="Y9" s="18"/>
      <c r="Z9" s="22">
        <v>0.566464898696782</v>
      </c>
      <c r="AA9" s="20"/>
      <c r="AB9" s="20"/>
      <c r="AC9" s="8">
        <f>AVERAGE(Q9,T9,W9,Z9)</f>
        <v>0.6545405798</v>
      </c>
      <c r="AE9" s="5" t="s">
        <v>32</v>
      </c>
      <c r="AF9" s="22">
        <v>0.829912992229161</v>
      </c>
      <c r="AG9" s="5">
        <v>28.0</v>
      </c>
      <c r="AH9" s="5"/>
      <c r="AI9" s="22">
        <v>0.840079426495324</v>
      </c>
      <c r="AJ9" s="5">
        <v>24.0</v>
      </c>
      <c r="AK9" s="5"/>
      <c r="AL9" s="22">
        <v>0.807489938790715</v>
      </c>
      <c r="AM9" s="5">
        <v>39.0</v>
      </c>
      <c r="AN9" s="5"/>
      <c r="AO9" s="22">
        <v>0.747036567056423</v>
      </c>
      <c r="AP9" s="5">
        <v>39.0</v>
      </c>
      <c r="AQ9" s="5"/>
      <c r="AR9" s="8">
        <f t="shared" si="1"/>
        <v>0.8061297311</v>
      </c>
      <c r="AS9" s="5" t="s">
        <v>32</v>
      </c>
      <c r="AT9" s="22">
        <v>0.829959430866121</v>
      </c>
      <c r="AU9" s="25">
        <v>28.0</v>
      </c>
      <c r="AV9" s="13"/>
      <c r="AW9" s="22">
        <v>0.828964134931871</v>
      </c>
      <c r="AX9" s="25">
        <v>24.0</v>
      </c>
      <c r="AY9" s="13"/>
      <c r="AZ9" s="22">
        <v>0.80336094141998</v>
      </c>
      <c r="BA9" s="25">
        <v>39.0</v>
      </c>
      <c r="BB9" s="13"/>
      <c r="BC9" s="22">
        <v>0.721797719182383</v>
      </c>
      <c r="BD9" s="25">
        <v>39.0</v>
      </c>
      <c r="BE9" s="13"/>
      <c r="BF9" s="8">
        <f t="shared" si="2"/>
        <v>0.7960205566</v>
      </c>
      <c r="BG9" s="5" t="s">
        <v>32</v>
      </c>
      <c r="BH9" s="22"/>
      <c r="BI9" s="13"/>
      <c r="BJ9" s="13"/>
      <c r="BK9" s="13"/>
      <c r="BL9" s="13"/>
      <c r="BM9" s="13"/>
      <c r="BN9" s="13"/>
      <c r="BO9" s="13"/>
      <c r="BP9" s="13"/>
      <c r="BQ9" s="13"/>
      <c r="BR9" s="13"/>
      <c r="BS9" s="13"/>
    </row>
    <row r="10">
      <c r="A10" s="5" t="s">
        <v>32</v>
      </c>
      <c r="B10" s="23">
        <v>0.751458367039031</v>
      </c>
      <c r="C10" s="15"/>
      <c r="D10" s="15"/>
      <c r="E10" s="23">
        <v>0.792367951094125</v>
      </c>
      <c r="F10" s="17"/>
      <c r="G10" s="17"/>
      <c r="H10" s="23">
        <v>0.677557408365637</v>
      </c>
      <c r="I10" s="18">
        <v>39.0</v>
      </c>
      <c r="J10" s="18">
        <v>61.0</v>
      </c>
      <c r="K10" s="23">
        <v>0.730449058737415</v>
      </c>
      <c r="L10" s="21"/>
      <c r="M10" s="21"/>
      <c r="N10" s="8">
        <f t="shared" si="3"/>
        <v>0.7379581963</v>
      </c>
      <c r="P10" s="5" t="s">
        <v>32</v>
      </c>
      <c r="Q10" s="22">
        <v>0.699306143717225</v>
      </c>
      <c r="R10" s="12">
        <v>28.0</v>
      </c>
      <c r="S10" s="15"/>
      <c r="T10" s="22">
        <v>0.809558956650161</v>
      </c>
      <c r="U10" s="16">
        <v>24.0</v>
      </c>
      <c r="V10" s="17"/>
      <c r="W10" s="24">
        <v>0.700416698924987</v>
      </c>
      <c r="X10" s="18">
        <v>39.0</v>
      </c>
      <c r="Y10" s="18"/>
      <c r="Z10" s="22">
        <v>0.717085813985489</v>
      </c>
      <c r="AA10" s="21"/>
      <c r="AB10" s="21"/>
      <c r="AE10" s="11"/>
      <c r="AF10" s="13"/>
      <c r="AG10" s="13"/>
      <c r="AH10" s="13"/>
      <c r="AI10" s="13"/>
      <c r="AJ10" s="13"/>
      <c r="AK10" s="13"/>
      <c r="AL10" s="13"/>
      <c r="AM10" s="13"/>
      <c r="AN10" s="13"/>
      <c r="AO10" s="13"/>
      <c r="AP10" s="11"/>
      <c r="AQ10" s="11"/>
      <c r="AS10" s="11"/>
      <c r="AT10" s="13"/>
      <c r="AU10" s="13"/>
      <c r="AV10" s="13"/>
      <c r="AW10" s="13"/>
      <c r="AX10" s="13"/>
      <c r="AY10" s="13"/>
      <c r="AZ10" s="13"/>
      <c r="BA10" s="13"/>
      <c r="BB10" s="13"/>
      <c r="BC10" s="13"/>
      <c r="BD10" s="13"/>
      <c r="BE10" s="13"/>
      <c r="BF10" s="8">
        <f t="shared" si="2"/>
        <v>0</v>
      </c>
      <c r="BG10" s="11"/>
      <c r="BH10" s="13"/>
      <c r="BI10" s="13"/>
      <c r="BJ10" s="13"/>
      <c r="BK10" s="13"/>
      <c r="BL10" s="13"/>
      <c r="BM10" s="13"/>
      <c r="BN10" s="13"/>
      <c r="BO10" s="13"/>
      <c r="BP10" s="13"/>
      <c r="BQ10" s="13"/>
      <c r="BR10" s="13"/>
      <c r="BS10" s="13"/>
    </row>
    <row r="11">
      <c r="A11" s="11"/>
      <c r="B11" s="26"/>
      <c r="C11" s="15"/>
      <c r="D11" s="15"/>
      <c r="E11" s="26"/>
      <c r="F11" s="17"/>
      <c r="G11" s="17"/>
      <c r="H11" s="26"/>
      <c r="I11" s="19"/>
      <c r="J11" s="19"/>
      <c r="K11" s="26"/>
      <c r="L11" s="21"/>
      <c r="M11" s="21"/>
      <c r="P11" s="11"/>
      <c r="Q11" s="15"/>
      <c r="R11" s="15"/>
      <c r="S11" s="15"/>
      <c r="T11" s="17"/>
      <c r="U11" s="17"/>
      <c r="V11" s="17"/>
      <c r="W11" s="19"/>
      <c r="X11" s="19"/>
      <c r="Y11" s="19"/>
      <c r="Z11" s="21"/>
      <c r="AA11" s="21"/>
      <c r="AB11" s="21"/>
      <c r="AE11" s="11"/>
      <c r="AF11" s="27" t="s">
        <v>33</v>
      </c>
      <c r="AG11" s="11"/>
      <c r="AH11" s="11"/>
      <c r="AI11" s="27" t="s">
        <v>33</v>
      </c>
      <c r="AJ11" s="11"/>
      <c r="AK11" s="11"/>
      <c r="AL11" s="27" t="s">
        <v>33</v>
      </c>
      <c r="AM11" s="11"/>
      <c r="AN11" s="11"/>
      <c r="AO11" s="27" t="s">
        <v>33</v>
      </c>
      <c r="AP11" s="11"/>
      <c r="AQ11" s="11"/>
      <c r="AS11" s="11"/>
      <c r="AT11" s="27" t="s">
        <v>33</v>
      </c>
      <c r="AU11" s="13"/>
      <c r="AV11" s="13"/>
      <c r="AW11" s="27" t="s">
        <v>33</v>
      </c>
      <c r="AX11" s="13"/>
      <c r="AY11" s="13"/>
      <c r="AZ11" s="27" t="s">
        <v>33</v>
      </c>
      <c r="BA11" s="13"/>
      <c r="BB11" s="13"/>
      <c r="BC11" s="27" t="s">
        <v>33</v>
      </c>
      <c r="BD11" s="13"/>
      <c r="BE11" s="13"/>
      <c r="BF11" s="8">
        <f t="shared" si="2"/>
        <v>0</v>
      </c>
      <c r="BG11" s="11"/>
      <c r="BH11" s="27" t="s">
        <v>33</v>
      </c>
      <c r="BI11" s="13"/>
      <c r="BJ11" s="13"/>
      <c r="BK11" s="27" t="s">
        <v>33</v>
      </c>
      <c r="BL11" s="13"/>
      <c r="BM11" s="13"/>
      <c r="BN11" s="27" t="s">
        <v>33</v>
      </c>
      <c r="BO11" s="13"/>
      <c r="BP11" s="13"/>
      <c r="BQ11" s="27" t="s">
        <v>33</v>
      </c>
      <c r="BR11" s="13"/>
      <c r="BS11" s="13"/>
    </row>
    <row r="12">
      <c r="A12" s="11"/>
      <c r="B12" s="28" t="s">
        <v>33</v>
      </c>
      <c r="C12" s="15"/>
      <c r="D12" s="15"/>
      <c r="E12" s="28" t="s">
        <v>33</v>
      </c>
      <c r="F12" s="17"/>
      <c r="G12" s="17"/>
      <c r="H12" s="28" t="s">
        <v>33</v>
      </c>
      <c r="I12" s="19"/>
      <c r="J12" s="19"/>
      <c r="K12" s="28" t="s">
        <v>33</v>
      </c>
      <c r="L12" s="21"/>
      <c r="M12" s="21"/>
      <c r="P12" s="11"/>
      <c r="Q12" s="27" t="s">
        <v>33</v>
      </c>
      <c r="R12" s="29"/>
      <c r="S12" s="29"/>
      <c r="T12" s="25" t="s">
        <v>33</v>
      </c>
      <c r="U12" s="13"/>
      <c r="V12" s="13"/>
      <c r="W12" s="18" t="s">
        <v>33</v>
      </c>
      <c r="X12" s="19"/>
      <c r="Y12" s="19"/>
      <c r="Z12" s="30" t="s">
        <v>33</v>
      </c>
      <c r="AA12" s="21"/>
      <c r="AB12" s="21"/>
      <c r="AE12" s="5" t="s">
        <v>31</v>
      </c>
      <c r="AF12" s="22">
        <v>0.971250551463253</v>
      </c>
      <c r="AG12" s="5"/>
      <c r="AH12" s="5"/>
      <c r="AI12" s="22">
        <v>0.987212377415591</v>
      </c>
      <c r="AJ12" s="5"/>
      <c r="AK12" s="5"/>
      <c r="AL12" s="22">
        <v>0.905388224843177</v>
      </c>
      <c r="AM12" s="5"/>
      <c r="AN12" s="5"/>
      <c r="AO12" s="22">
        <v>0.796559902339271</v>
      </c>
      <c r="AP12" s="5"/>
      <c r="AQ12" s="5"/>
      <c r="AR12" s="8">
        <f t="shared" ref="AR12:AR13" si="4">sum(AF12,AI12,AL12,AO12)/4</f>
        <v>0.915102764</v>
      </c>
      <c r="AS12" s="5" t="s">
        <v>31</v>
      </c>
      <c r="AT12" s="22">
        <v>0.98918426441316</v>
      </c>
      <c r="AU12" s="13"/>
      <c r="AV12" s="13"/>
      <c r="AW12" s="22">
        <v>0.980325369635122</v>
      </c>
      <c r="AX12" s="13"/>
      <c r="AY12" s="13"/>
      <c r="AZ12" s="22">
        <v>0.903040613390611</v>
      </c>
      <c r="BA12" s="13"/>
      <c r="BB12" s="13"/>
      <c r="BC12" s="22">
        <v>0.921039270068325</v>
      </c>
      <c r="BD12" s="13"/>
      <c r="BE12" s="13"/>
      <c r="BF12" s="8">
        <f t="shared" si="2"/>
        <v>0.9483973794</v>
      </c>
      <c r="BG12" s="5" t="s">
        <v>31</v>
      </c>
      <c r="BH12" s="22"/>
      <c r="BI12" s="13"/>
      <c r="BJ12" s="13"/>
      <c r="BK12" s="22"/>
      <c r="BL12" s="13"/>
      <c r="BM12" s="13"/>
      <c r="BN12" s="22"/>
      <c r="BO12" s="13"/>
      <c r="BP12" s="13"/>
      <c r="BQ12" s="22">
        <v>0.625796559095976</v>
      </c>
      <c r="BR12" s="13"/>
      <c r="BS12" s="13"/>
    </row>
    <row r="13">
      <c r="A13" s="5" t="s">
        <v>31</v>
      </c>
      <c r="B13" s="23">
        <v>0.367517835077732</v>
      </c>
      <c r="C13" s="15"/>
      <c r="D13" s="15"/>
      <c r="E13" s="23">
        <v>0.371519963076172</v>
      </c>
      <c r="F13" s="16">
        <v>11.0</v>
      </c>
      <c r="G13" s="16">
        <v>89.0</v>
      </c>
      <c r="H13" s="23">
        <v>0.402535784563132</v>
      </c>
      <c r="I13" s="18"/>
      <c r="J13" s="18"/>
      <c r="K13" s="23">
        <v>0.390656917427425</v>
      </c>
      <c r="L13" s="20">
        <v>17.0</v>
      </c>
      <c r="M13" s="20">
        <v>83.0</v>
      </c>
      <c r="N13" s="8">
        <f t="shared" ref="N13:N14" si="5">SUM(B13,E13,H13,K13)/4</f>
        <v>0.383057625</v>
      </c>
      <c r="P13" s="5" t="s">
        <v>31</v>
      </c>
      <c r="Q13" s="22">
        <v>0.377436688874917</v>
      </c>
      <c r="R13" s="15"/>
      <c r="S13" s="15"/>
      <c r="T13" s="22">
        <v>0.344620583790031</v>
      </c>
      <c r="U13" s="16"/>
      <c r="V13" s="16"/>
      <c r="W13" s="22">
        <v>0.417398252107594</v>
      </c>
      <c r="X13" s="18"/>
      <c r="Y13" s="18"/>
      <c r="Z13" s="22">
        <v>0.354366514078072</v>
      </c>
      <c r="AA13" s="20"/>
      <c r="AB13" s="20"/>
      <c r="AC13" s="8">
        <f>AVERAGE(Q13,T13,W13,Z13)</f>
        <v>0.3734555097</v>
      </c>
      <c r="AE13" s="5" t="s">
        <v>32</v>
      </c>
      <c r="AF13" s="22">
        <v>0.988895925579594</v>
      </c>
      <c r="AG13" s="5">
        <v>11.0</v>
      </c>
      <c r="AH13" s="5"/>
      <c r="AI13" s="22">
        <v>0.986809590509313</v>
      </c>
      <c r="AJ13" s="5">
        <v>11.0</v>
      </c>
      <c r="AK13" s="5"/>
      <c r="AL13" s="22">
        <v>0.902773224811955</v>
      </c>
      <c r="AM13" s="5">
        <v>18.0</v>
      </c>
      <c r="AN13" s="5"/>
      <c r="AO13" s="22">
        <v>0.793740430785005</v>
      </c>
      <c r="AP13" s="5">
        <v>17.0</v>
      </c>
      <c r="AQ13" s="5"/>
      <c r="AR13" s="8">
        <f t="shared" si="4"/>
        <v>0.9180547929</v>
      </c>
      <c r="AS13" s="5" t="s">
        <v>32</v>
      </c>
      <c r="AT13" s="22">
        <v>0.988900895617696</v>
      </c>
      <c r="AU13" s="25">
        <v>11.0</v>
      </c>
      <c r="AV13" s="13"/>
      <c r="AW13" s="22">
        <v>0.986815937941865</v>
      </c>
      <c r="AX13" s="25">
        <v>11.0</v>
      </c>
      <c r="AY13" s="13"/>
      <c r="AZ13" s="22">
        <v>0.901798133838146</v>
      </c>
      <c r="BA13" s="25">
        <v>18.0</v>
      </c>
      <c r="BB13" s="13"/>
      <c r="BC13" s="22">
        <v>0.920414703846735</v>
      </c>
      <c r="BD13" s="25">
        <v>17.0</v>
      </c>
      <c r="BE13" s="13"/>
      <c r="BF13" s="8">
        <f t="shared" si="2"/>
        <v>0.9494824178</v>
      </c>
      <c r="BG13" s="5" t="s">
        <v>32</v>
      </c>
      <c r="BH13" s="22"/>
      <c r="BI13" s="13"/>
      <c r="BJ13" s="13"/>
      <c r="BK13" s="22"/>
      <c r="BL13" s="13"/>
      <c r="BM13" s="13"/>
      <c r="BN13" s="22"/>
      <c r="BO13" s="13"/>
      <c r="BP13" s="13"/>
      <c r="BQ13" s="22">
        <v>0.51769463167631</v>
      </c>
      <c r="BR13" s="25">
        <v>17.0</v>
      </c>
      <c r="BS13" s="13"/>
    </row>
    <row r="14">
      <c r="A14" s="5" t="s">
        <v>32</v>
      </c>
      <c r="B14" s="23">
        <v>0.988841033690338</v>
      </c>
      <c r="C14" s="12">
        <v>11.0</v>
      </c>
      <c r="D14" s="12">
        <v>89.0</v>
      </c>
      <c r="E14" s="23">
        <v>0.986839286467799</v>
      </c>
      <c r="F14" s="17"/>
      <c r="G14" s="17"/>
      <c r="H14" s="23">
        <v>0.902455251939517</v>
      </c>
      <c r="I14" s="18">
        <v>18.0</v>
      </c>
      <c r="J14" s="19"/>
      <c r="K14" s="23">
        <v>0.919703867924903</v>
      </c>
      <c r="L14" s="21"/>
      <c r="M14" s="21"/>
      <c r="N14" s="8">
        <f t="shared" si="5"/>
        <v>0.94945986</v>
      </c>
      <c r="P14" s="5" t="s">
        <v>32</v>
      </c>
      <c r="Q14" s="22">
        <v>0.988871478928901</v>
      </c>
      <c r="R14" s="12">
        <v>11.0</v>
      </c>
      <c r="S14" s="12"/>
      <c r="T14" s="22">
        <v>0.986672967698423</v>
      </c>
      <c r="U14" s="16">
        <v>11.0</v>
      </c>
      <c r="V14" s="17"/>
      <c r="W14" s="22">
        <v>0.902416303672779</v>
      </c>
      <c r="X14" s="18">
        <v>18.0</v>
      </c>
      <c r="Y14" s="19"/>
      <c r="Z14" s="22">
        <v>0.959506948795921</v>
      </c>
      <c r="AA14" s="21"/>
      <c r="AB14" s="21"/>
      <c r="AE14" s="11"/>
      <c r="AF14" s="13"/>
      <c r="AG14" s="13"/>
      <c r="AH14" s="13"/>
      <c r="AI14" s="13"/>
      <c r="AJ14" s="13"/>
      <c r="AK14" s="13"/>
      <c r="AL14" s="13"/>
      <c r="AM14" s="13"/>
      <c r="AN14" s="13"/>
      <c r="AO14" s="13"/>
      <c r="AP14" s="11"/>
      <c r="AQ14" s="11"/>
      <c r="AS14" s="11"/>
      <c r="AT14" s="13"/>
      <c r="AU14" s="13"/>
      <c r="AV14" s="13"/>
      <c r="AW14" s="13"/>
      <c r="AX14" s="13"/>
      <c r="AY14" s="13"/>
      <c r="AZ14" s="13"/>
      <c r="BA14" s="13"/>
      <c r="BB14" s="13"/>
      <c r="BC14" s="13"/>
      <c r="BD14" s="13"/>
      <c r="BE14" s="13"/>
      <c r="BF14" s="8">
        <f t="shared" si="2"/>
        <v>0</v>
      </c>
      <c r="BG14" s="11"/>
      <c r="BH14" s="13"/>
      <c r="BI14" s="13"/>
      <c r="BJ14" s="13"/>
      <c r="BK14" s="13"/>
      <c r="BL14" s="13"/>
      <c r="BM14" s="13"/>
      <c r="BN14" s="13"/>
      <c r="BO14" s="13"/>
      <c r="BP14" s="13"/>
      <c r="BQ14" s="13"/>
      <c r="BR14" s="13"/>
      <c r="BS14" s="13"/>
    </row>
    <row r="15">
      <c r="A15" s="11"/>
      <c r="B15" s="26"/>
      <c r="C15" s="15"/>
      <c r="D15" s="15"/>
      <c r="E15" s="26"/>
      <c r="F15" s="17"/>
      <c r="G15" s="17"/>
      <c r="H15" s="26"/>
      <c r="I15" s="19"/>
      <c r="J15" s="19"/>
      <c r="K15" s="26"/>
      <c r="L15" s="21"/>
      <c r="M15" s="21"/>
      <c r="P15" s="11"/>
      <c r="Q15" s="15"/>
      <c r="R15" s="15"/>
      <c r="S15" s="15"/>
      <c r="T15" s="17"/>
      <c r="U15" s="17"/>
      <c r="V15" s="17"/>
      <c r="W15" s="19"/>
      <c r="X15" s="19"/>
      <c r="Y15" s="19"/>
      <c r="Z15" s="21"/>
      <c r="AA15" s="21"/>
      <c r="AB15" s="21"/>
      <c r="AE15" s="11"/>
      <c r="AF15" s="31" t="s">
        <v>34</v>
      </c>
      <c r="AG15" s="11"/>
      <c r="AH15" s="11"/>
      <c r="AI15" s="31" t="s">
        <v>34</v>
      </c>
      <c r="AJ15" s="11"/>
      <c r="AK15" s="11"/>
      <c r="AL15" s="31" t="s">
        <v>34</v>
      </c>
      <c r="AM15" s="11"/>
      <c r="AN15" s="11"/>
      <c r="AO15" s="31" t="s">
        <v>34</v>
      </c>
      <c r="AP15" s="11"/>
      <c r="AQ15" s="11"/>
      <c r="AS15" s="11"/>
      <c r="AT15" s="31" t="s">
        <v>34</v>
      </c>
      <c r="AU15" s="13"/>
      <c r="AV15" s="13"/>
      <c r="AW15" s="31" t="s">
        <v>34</v>
      </c>
      <c r="AX15" s="13"/>
      <c r="AY15" s="13"/>
      <c r="AZ15" s="31" t="s">
        <v>34</v>
      </c>
      <c r="BA15" s="13"/>
      <c r="BB15" s="13"/>
      <c r="BC15" s="31" t="s">
        <v>34</v>
      </c>
      <c r="BD15" s="13"/>
      <c r="BE15" s="13"/>
      <c r="BF15" s="8">
        <f t="shared" si="2"/>
        <v>0</v>
      </c>
      <c r="BG15" s="11"/>
      <c r="BH15" s="31" t="s">
        <v>34</v>
      </c>
      <c r="BI15" s="13"/>
      <c r="BJ15" s="13"/>
      <c r="BK15" s="31" t="s">
        <v>34</v>
      </c>
      <c r="BL15" s="13"/>
      <c r="BM15" s="13"/>
      <c r="BN15" s="31" t="s">
        <v>34</v>
      </c>
      <c r="BO15" s="13"/>
      <c r="BP15" s="13"/>
      <c r="BQ15" s="31" t="s">
        <v>34</v>
      </c>
      <c r="BR15" s="13"/>
      <c r="BS15" s="13"/>
    </row>
    <row r="16">
      <c r="A16" s="11"/>
      <c r="B16" s="28" t="s">
        <v>34</v>
      </c>
      <c r="C16" s="15"/>
      <c r="D16" s="15"/>
      <c r="E16" s="28" t="s">
        <v>34</v>
      </c>
      <c r="F16" s="17"/>
      <c r="G16" s="17"/>
      <c r="H16" s="28" t="s">
        <v>34</v>
      </c>
      <c r="I16" s="19"/>
      <c r="J16" s="19"/>
      <c r="K16" s="28" t="s">
        <v>34</v>
      </c>
      <c r="L16" s="21"/>
      <c r="M16" s="21"/>
      <c r="P16" s="11"/>
      <c r="Q16" s="31" t="s">
        <v>34</v>
      </c>
      <c r="R16" s="32"/>
      <c r="S16" s="32"/>
      <c r="T16" s="33" t="s">
        <v>34</v>
      </c>
      <c r="U16" s="34"/>
      <c r="V16" s="34"/>
      <c r="W16" s="35" t="s">
        <v>34</v>
      </c>
      <c r="X16" s="36"/>
      <c r="Y16" s="36"/>
      <c r="Z16" s="37" t="s">
        <v>34</v>
      </c>
      <c r="AA16" s="21"/>
      <c r="AB16" s="21"/>
      <c r="AE16" s="5" t="s">
        <v>31</v>
      </c>
      <c r="AF16" s="22">
        <v>0.674010092070866</v>
      </c>
      <c r="AG16" s="5"/>
      <c r="AH16" s="5"/>
      <c r="AI16" s="22">
        <v>0.934860379140687</v>
      </c>
      <c r="AJ16" s="5"/>
      <c r="AK16" s="5"/>
      <c r="AL16" s="22">
        <v>0.897152532424131</v>
      </c>
      <c r="AM16" s="5"/>
      <c r="AN16" s="5"/>
      <c r="AO16" s="22">
        <v>0.934740648397285</v>
      </c>
      <c r="AP16" s="5"/>
      <c r="AQ16" s="5"/>
      <c r="AR16" s="8">
        <f t="shared" ref="AR16:AR17" si="6">SUM(AF16,AI16,AL16,AO16)/4</f>
        <v>0.860190913</v>
      </c>
      <c r="AS16" s="5" t="s">
        <v>31</v>
      </c>
      <c r="AT16" s="22">
        <v>0.95362770029339</v>
      </c>
      <c r="AU16" s="13"/>
      <c r="AV16" s="13"/>
      <c r="AW16" s="22">
        <v>0.934914584726998</v>
      </c>
      <c r="AX16" s="13"/>
      <c r="AY16" s="13"/>
      <c r="AZ16" s="22">
        <v>0.877199478278744</v>
      </c>
      <c r="BA16" s="13"/>
      <c r="BB16" s="13"/>
      <c r="BC16" s="22">
        <v>0.79981998431753</v>
      </c>
      <c r="BD16" s="13"/>
      <c r="BE16" s="13"/>
      <c r="BF16" s="8">
        <f t="shared" si="2"/>
        <v>0.8913904369</v>
      </c>
      <c r="BG16" s="5" t="s">
        <v>31</v>
      </c>
      <c r="BH16" s="22"/>
      <c r="BI16" s="13"/>
      <c r="BJ16" s="13"/>
      <c r="BK16" s="22"/>
      <c r="BL16" s="13"/>
      <c r="BM16" s="13"/>
      <c r="BN16" s="22"/>
      <c r="BO16" s="13"/>
      <c r="BP16" s="13"/>
      <c r="BQ16" s="22">
        <v>0.50764621486686</v>
      </c>
      <c r="BR16" s="13"/>
      <c r="BS16" s="13"/>
    </row>
    <row r="17">
      <c r="A17" s="5" t="s">
        <v>31</v>
      </c>
      <c r="B17" s="23">
        <v>0.3756104360768</v>
      </c>
      <c r="C17" s="15"/>
      <c r="D17" s="15"/>
      <c r="E17" s="23">
        <v>0.37532308656771</v>
      </c>
      <c r="F17" s="17"/>
      <c r="G17" s="17"/>
      <c r="H17" s="23">
        <v>0.370059846256596</v>
      </c>
      <c r="I17" s="19"/>
      <c r="J17" s="19"/>
      <c r="K17" s="23">
        <v>0.385933213032814</v>
      </c>
      <c r="L17" s="20">
        <v>16.0</v>
      </c>
      <c r="M17" s="20">
        <v>84.0</v>
      </c>
      <c r="N17" s="8">
        <f t="shared" ref="N17:N18" si="7">SUM(B17,E17,H17,K17)/4</f>
        <v>0.3767316455</v>
      </c>
      <c r="P17" s="5" t="s">
        <v>31</v>
      </c>
      <c r="Q17" s="22">
        <v>0.355787858855197</v>
      </c>
      <c r="R17" s="15"/>
      <c r="S17" s="15"/>
      <c r="T17" s="22">
        <v>0.339551680290397</v>
      </c>
      <c r="U17" s="17"/>
      <c r="V17" s="17"/>
      <c r="W17" s="22">
        <v>0.321069367912678</v>
      </c>
      <c r="X17" s="19"/>
      <c r="Y17" s="19"/>
      <c r="Z17" s="22">
        <v>0.350656172620372</v>
      </c>
      <c r="AA17" s="20"/>
      <c r="AB17" s="20"/>
      <c r="AC17" s="8">
        <f>AVERAGE(Q17,T17,W17,Z17)</f>
        <v>0.3417662699</v>
      </c>
      <c r="AE17" s="5" t="s">
        <v>32</v>
      </c>
      <c r="AF17" s="22">
        <v>0.690987465512347</v>
      </c>
      <c r="AG17" s="5">
        <v>12.0</v>
      </c>
      <c r="AH17" s="5"/>
      <c r="AI17" s="22">
        <v>0.933150301306783</v>
      </c>
      <c r="AJ17" s="5">
        <v>8.0</v>
      </c>
      <c r="AK17" s="5"/>
      <c r="AL17" s="22">
        <v>0.90555898172847</v>
      </c>
      <c r="AM17" s="5">
        <v>14.0</v>
      </c>
      <c r="AN17" s="5"/>
      <c r="AO17" s="22">
        <v>0.956535745632824</v>
      </c>
      <c r="AP17" s="5">
        <v>16.0</v>
      </c>
      <c r="AQ17" s="5"/>
      <c r="AR17" s="8">
        <f t="shared" si="6"/>
        <v>0.8715581235</v>
      </c>
      <c r="AS17" s="5" t="s">
        <v>32</v>
      </c>
      <c r="AT17" s="22">
        <v>0.951957608100172</v>
      </c>
      <c r="AU17" s="25">
        <v>12.0</v>
      </c>
      <c r="AV17" s="13"/>
      <c r="AW17" s="22">
        <v>0.933183529800842</v>
      </c>
      <c r="AX17" s="25">
        <v>8.0</v>
      </c>
      <c r="AY17" s="13"/>
      <c r="AZ17" s="22">
        <v>0.870215638714089</v>
      </c>
      <c r="BA17" s="25">
        <v>14.0</v>
      </c>
      <c r="BB17" s="13"/>
      <c r="BC17" s="22">
        <v>0.814059186418114</v>
      </c>
      <c r="BD17" s="25">
        <v>16.0</v>
      </c>
      <c r="BE17" s="13"/>
      <c r="BF17" s="8">
        <f t="shared" si="2"/>
        <v>0.8923539908</v>
      </c>
      <c r="BG17" s="5" t="s">
        <v>32</v>
      </c>
      <c r="BH17" s="22"/>
      <c r="BI17" s="13"/>
      <c r="BJ17" s="13"/>
      <c r="BK17" s="22"/>
      <c r="BL17" s="13"/>
      <c r="BM17" s="13"/>
      <c r="BN17" s="22"/>
      <c r="BO17" s="13"/>
      <c r="BP17" s="13"/>
      <c r="BQ17" s="22">
        <v>0.650255625039834</v>
      </c>
      <c r="BR17" s="25">
        <v>16.0</v>
      </c>
      <c r="BS17" s="13"/>
    </row>
    <row r="18">
      <c r="A18" s="5" t="s">
        <v>32</v>
      </c>
      <c r="B18" s="23">
        <v>0.956871308674438</v>
      </c>
      <c r="C18" s="12">
        <v>12.0</v>
      </c>
      <c r="D18" s="12">
        <v>980.0</v>
      </c>
      <c r="E18" s="38">
        <v>1.0</v>
      </c>
      <c r="F18" s="16">
        <v>8.0</v>
      </c>
      <c r="G18" s="16">
        <v>92.0</v>
      </c>
      <c r="H18" s="23">
        <v>0.999999986959306</v>
      </c>
      <c r="I18" s="18">
        <v>12.0</v>
      </c>
      <c r="J18" s="18">
        <v>88.0</v>
      </c>
      <c r="K18" s="23">
        <v>0.959622046253295</v>
      </c>
      <c r="L18" s="20"/>
      <c r="M18" s="20"/>
      <c r="N18" s="8">
        <f t="shared" si="7"/>
        <v>0.9791233355</v>
      </c>
      <c r="P18" s="5" t="s">
        <v>32</v>
      </c>
      <c r="Q18" s="22">
        <v>0.85588008707219</v>
      </c>
      <c r="R18" s="12">
        <v>12.0</v>
      </c>
      <c r="S18" s="12"/>
      <c r="T18" s="22">
        <v>0.933088867230558</v>
      </c>
      <c r="U18" s="16">
        <v>8.0</v>
      </c>
      <c r="V18" s="16"/>
      <c r="W18" s="22">
        <v>0.999999986959306</v>
      </c>
      <c r="X18" s="18"/>
      <c r="Y18" s="18"/>
      <c r="Z18" s="22">
        <v>0.959800112780281</v>
      </c>
      <c r="AA18" s="20">
        <v>16.0</v>
      </c>
      <c r="AB18" s="20"/>
      <c r="AE18" s="11"/>
      <c r="AF18" s="13"/>
      <c r="AG18" s="13"/>
      <c r="AH18" s="13"/>
      <c r="AI18" s="13"/>
      <c r="AJ18" s="13"/>
      <c r="AK18" s="13"/>
      <c r="AL18" s="13"/>
      <c r="AM18" s="13"/>
      <c r="AN18" s="13"/>
      <c r="AO18" s="13"/>
      <c r="AP18" s="11"/>
      <c r="AQ18" s="11"/>
      <c r="AS18" s="11"/>
      <c r="AT18" s="13"/>
      <c r="AU18" s="13"/>
      <c r="AV18" s="13"/>
      <c r="AW18" s="13"/>
      <c r="AX18" s="13"/>
      <c r="AY18" s="13"/>
      <c r="AZ18" s="13"/>
      <c r="BA18" s="13"/>
      <c r="BB18" s="13"/>
      <c r="BC18" s="13"/>
      <c r="BD18" s="13"/>
      <c r="BE18" s="13"/>
      <c r="BF18" s="8">
        <f t="shared" si="2"/>
        <v>0</v>
      </c>
      <c r="BG18" s="11"/>
      <c r="BH18" s="13"/>
      <c r="BI18" s="13"/>
      <c r="BJ18" s="13"/>
      <c r="BK18" s="13"/>
      <c r="BL18" s="13"/>
      <c r="BM18" s="13"/>
      <c r="BN18" s="13"/>
      <c r="BO18" s="13"/>
      <c r="BP18" s="13"/>
      <c r="BQ18" s="13"/>
      <c r="BR18" s="13"/>
      <c r="BS18" s="13"/>
    </row>
    <row r="19">
      <c r="A19" s="11"/>
      <c r="B19" s="26"/>
      <c r="C19" s="15"/>
      <c r="D19" s="15"/>
      <c r="E19" s="26"/>
      <c r="F19" s="17"/>
      <c r="G19" s="17"/>
      <c r="H19" s="26"/>
      <c r="I19" s="19"/>
      <c r="J19" s="19"/>
      <c r="K19" s="26"/>
      <c r="L19" s="21"/>
      <c r="M19" s="21"/>
      <c r="P19" s="11"/>
      <c r="Q19" s="15"/>
      <c r="R19" s="15"/>
      <c r="S19" s="15"/>
      <c r="T19" s="17"/>
      <c r="U19" s="17"/>
      <c r="V19" s="17"/>
      <c r="W19" s="19"/>
      <c r="X19" s="19"/>
      <c r="Y19" s="19"/>
      <c r="Z19" s="21"/>
      <c r="AA19" s="21"/>
      <c r="AB19" s="21"/>
      <c r="AE19" s="11"/>
      <c r="AF19" s="31" t="s">
        <v>35</v>
      </c>
      <c r="AG19" s="11"/>
      <c r="AH19" s="11"/>
      <c r="AI19" s="31" t="s">
        <v>35</v>
      </c>
      <c r="AJ19" s="11"/>
      <c r="AK19" s="11"/>
      <c r="AL19" s="31" t="s">
        <v>35</v>
      </c>
      <c r="AM19" s="11"/>
      <c r="AN19" s="11"/>
      <c r="AO19" s="31" t="s">
        <v>35</v>
      </c>
      <c r="AP19" s="11"/>
      <c r="AQ19" s="11"/>
      <c r="AS19" s="11"/>
      <c r="AT19" s="31" t="s">
        <v>35</v>
      </c>
      <c r="AU19" s="13"/>
      <c r="AV19" s="13"/>
      <c r="AW19" s="31" t="s">
        <v>35</v>
      </c>
      <c r="AX19" s="13"/>
      <c r="AY19" s="13"/>
      <c r="AZ19" s="31" t="s">
        <v>35</v>
      </c>
      <c r="BA19" s="13"/>
      <c r="BB19" s="13"/>
      <c r="BC19" s="31" t="s">
        <v>35</v>
      </c>
      <c r="BD19" s="13"/>
      <c r="BE19" s="13"/>
      <c r="BF19" s="8">
        <f t="shared" si="2"/>
        <v>0</v>
      </c>
      <c r="BG19" s="11"/>
      <c r="BH19" s="31" t="s">
        <v>35</v>
      </c>
      <c r="BI19" s="13"/>
      <c r="BJ19" s="13"/>
      <c r="BK19" s="31" t="s">
        <v>35</v>
      </c>
      <c r="BL19" s="13"/>
      <c r="BM19" s="13"/>
      <c r="BN19" s="31" t="s">
        <v>35</v>
      </c>
      <c r="BO19" s="13"/>
      <c r="BP19" s="13"/>
      <c r="BQ19" s="31" t="s">
        <v>35</v>
      </c>
      <c r="BR19" s="13"/>
      <c r="BS19" s="13"/>
    </row>
    <row r="20">
      <c r="A20" s="11"/>
      <c r="B20" s="28" t="s">
        <v>35</v>
      </c>
      <c r="C20" s="15"/>
      <c r="D20" s="15"/>
      <c r="E20" s="28" t="s">
        <v>35</v>
      </c>
      <c r="F20" s="17"/>
      <c r="G20" s="17"/>
      <c r="H20" s="28" t="s">
        <v>35</v>
      </c>
      <c r="I20" s="19"/>
      <c r="J20" s="19"/>
      <c r="K20" s="28" t="s">
        <v>35</v>
      </c>
      <c r="L20" s="21"/>
      <c r="M20" s="21"/>
      <c r="P20" s="11"/>
      <c r="Q20" s="31" t="s">
        <v>35</v>
      </c>
      <c r="R20" s="32"/>
      <c r="S20" s="32"/>
      <c r="T20" s="33" t="s">
        <v>35</v>
      </c>
      <c r="U20" s="34"/>
      <c r="V20" s="34"/>
      <c r="W20" s="35" t="s">
        <v>35</v>
      </c>
      <c r="X20" s="36"/>
      <c r="Y20" s="36"/>
      <c r="Z20" s="37" t="s">
        <v>35</v>
      </c>
      <c r="AA20" s="21"/>
      <c r="AB20" s="21"/>
      <c r="AE20" s="5" t="s">
        <v>31</v>
      </c>
      <c r="AF20" s="22">
        <v>0.884676729913015</v>
      </c>
      <c r="AG20" s="5"/>
      <c r="AH20" s="5"/>
      <c r="AI20" s="22">
        <v>0.979804274277325</v>
      </c>
      <c r="AJ20" s="5"/>
      <c r="AK20" s="5"/>
      <c r="AL20" s="22">
        <v>0.912057356234366</v>
      </c>
      <c r="AM20" s="5"/>
      <c r="AN20" s="5"/>
      <c r="AO20" s="22">
        <v>0.854884055490791</v>
      </c>
      <c r="AP20" s="5"/>
      <c r="AQ20" s="5"/>
      <c r="AR20" s="8">
        <f t="shared" ref="AR20:AR21" si="8">sum(AF20,AI20,AL20,AO20)/4</f>
        <v>0.907855604</v>
      </c>
      <c r="AS20" s="5" t="s">
        <v>31</v>
      </c>
      <c r="AT20" s="22">
        <v>0.867553838526678</v>
      </c>
      <c r="AU20" s="13"/>
      <c r="AV20" s="13"/>
      <c r="AW20" s="22">
        <v>0.999999990345094</v>
      </c>
      <c r="AX20" s="13"/>
      <c r="AY20" s="13"/>
      <c r="AZ20" s="22">
        <v>0.957742400619866</v>
      </c>
      <c r="BA20" s="13"/>
      <c r="BB20" s="13"/>
      <c r="BC20" s="22">
        <v>0.986153774438821</v>
      </c>
      <c r="BD20" s="13"/>
      <c r="BE20" s="13"/>
      <c r="BF20" s="8">
        <f t="shared" si="2"/>
        <v>0.952862501</v>
      </c>
      <c r="BG20" s="5" t="s">
        <v>31</v>
      </c>
      <c r="BH20" s="13"/>
      <c r="BI20" s="13"/>
      <c r="BJ20" s="13"/>
      <c r="BK20" s="13"/>
      <c r="BL20" s="13"/>
      <c r="BM20" s="13"/>
      <c r="BN20" s="13"/>
      <c r="BO20" s="13"/>
      <c r="BP20" s="13"/>
      <c r="BQ20" s="22">
        <v>0.664530165836512</v>
      </c>
      <c r="BR20" s="13"/>
      <c r="BS20" s="13"/>
    </row>
    <row r="21">
      <c r="A21" s="5" t="s">
        <v>31</v>
      </c>
      <c r="B21" s="23">
        <v>0.383439727453297</v>
      </c>
      <c r="C21" s="15"/>
      <c r="D21" s="15"/>
      <c r="E21" s="23">
        <v>0.374184571586544</v>
      </c>
      <c r="F21" s="16">
        <v>10.0</v>
      </c>
      <c r="G21" s="16">
        <v>90.0</v>
      </c>
      <c r="H21" s="23">
        <v>0.377125655314051</v>
      </c>
      <c r="I21" s="18"/>
      <c r="J21" s="18"/>
      <c r="K21" s="23">
        <v>0.376337262987782</v>
      </c>
      <c r="L21" s="20"/>
      <c r="M21" s="20"/>
      <c r="N21" s="8">
        <f t="shared" ref="N21:N22" si="9">SUM(B21,E21,H21,K21)/4</f>
        <v>0.3777718043</v>
      </c>
      <c r="O21" s="8">
        <f t="shared" ref="O21:O22" si="10">AVERAGE(N9,N13,N17,N21)</f>
        <v>0.4426079907</v>
      </c>
      <c r="P21" s="5" t="s">
        <v>31</v>
      </c>
      <c r="Q21" s="22">
        <v>0.361458252459595</v>
      </c>
      <c r="R21" s="15"/>
      <c r="S21" s="15"/>
      <c r="T21" s="22">
        <v>0.329245266152952</v>
      </c>
      <c r="U21" s="16"/>
      <c r="V21" s="16"/>
      <c r="W21" s="22">
        <v>0.325350588459999</v>
      </c>
      <c r="X21" s="18"/>
      <c r="Y21" s="18"/>
      <c r="Z21" s="22">
        <v>0.34999948070259</v>
      </c>
      <c r="AA21" s="20"/>
      <c r="AB21" s="20"/>
      <c r="AC21" s="8">
        <f>AVERAGE(Q21,T21,W21,Z21)</f>
        <v>0.3415133969</v>
      </c>
      <c r="AE21" s="5" t="s">
        <v>32</v>
      </c>
      <c r="AF21" s="22">
        <v>0.88307647262672</v>
      </c>
      <c r="AG21" s="5">
        <v>14.0</v>
      </c>
      <c r="AH21" s="5"/>
      <c r="AI21" s="22">
        <v>0.999999990345094</v>
      </c>
      <c r="AJ21" s="5">
        <v>10.0</v>
      </c>
      <c r="AK21" s="5"/>
      <c r="AL21" s="22">
        <v>0.910174923663628</v>
      </c>
      <c r="AM21" s="5">
        <v>13.0</v>
      </c>
      <c r="AN21" s="5"/>
      <c r="AO21" s="22">
        <v>0.859720133409977</v>
      </c>
      <c r="AP21" s="5">
        <v>15.0</v>
      </c>
      <c r="AQ21" s="5"/>
      <c r="AR21" s="8">
        <f t="shared" si="8"/>
        <v>0.91324288</v>
      </c>
      <c r="AS21" s="5" t="s">
        <v>32</v>
      </c>
      <c r="AT21" s="22">
        <v>0.88309776041741</v>
      </c>
      <c r="AU21" s="25">
        <v>14.0</v>
      </c>
      <c r="AV21" s="13"/>
      <c r="AW21" s="22">
        <v>0.999999990345094</v>
      </c>
      <c r="AX21" s="25">
        <v>10.0</v>
      </c>
      <c r="AY21" s="13"/>
      <c r="AZ21" s="22">
        <v>0.956579234777553</v>
      </c>
      <c r="BA21" s="25">
        <v>13.0</v>
      </c>
      <c r="BB21" s="13"/>
      <c r="BC21" s="22">
        <v>0.986169101874588</v>
      </c>
      <c r="BD21" s="25">
        <v>15.0</v>
      </c>
      <c r="BE21" s="13"/>
      <c r="BF21" s="8">
        <f t="shared" si="2"/>
        <v>0.9564615219</v>
      </c>
      <c r="BG21" s="5" t="s">
        <v>32</v>
      </c>
      <c r="BH21" s="13"/>
      <c r="BI21" s="13"/>
      <c r="BJ21" s="13"/>
      <c r="BK21" s="13"/>
      <c r="BL21" s="13"/>
      <c r="BM21" s="13"/>
      <c r="BN21" s="13"/>
      <c r="BO21" s="13"/>
      <c r="BP21" s="13"/>
      <c r="BQ21" s="22">
        <v>0.65913449665715</v>
      </c>
      <c r="BR21" s="25">
        <v>15.0</v>
      </c>
      <c r="BS21" s="13"/>
    </row>
    <row r="22">
      <c r="A22" s="5" t="s">
        <v>32</v>
      </c>
      <c r="B22" s="23">
        <v>0.88309138114503</v>
      </c>
      <c r="C22" s="39">
        <v>14.0</v>
      </c>
      <c r="D22" s="39">
        <v>86.0</v>
      </c>
      <c r="E22" s="23">
        <v>0.937790371186975</v>
      </c>
      <c r="F22" s="17"/>
      <c r="G22" s="17"/>
      <c r="H22" s="38">
        <v>1.0</v>
      </c>
      <c r="I22" s="18">
        <v>13.0</v>
      </c>
      <c r="J22" s="18">
        <v>87.0</v>
      </c>
      <c r="K22" s="23">
        <v>0.986217903930883</v>
      </c>
      <c r="L22" s="20">
        <v>15.0</v>
      </c>
      <c r="M22" s="20">
        <v>85.0</v>
      </c>
      <c r="N22" s="8">
        <f t="shared" si="9"/>
        <v>0.9517749141</v>
      </c>
      <c r="O22" s="8">
        <f t="shared" si="10"/>
        <v>0.9045790765</v>
      </c>
      <c r="P22" s="5" t="s">
        <v>32</v>
      </c>
      <c r="Q22" s="22">
        <v>0.857801934224528</v>
      </c>
      <c r="R22" s="39">
        <v>14.0</v>
      </c>
      <c r="S22" s="39"/>
      <c r="T22" s="22">
        <v>0.937696689427127</v>
      </c>
      <c r="U22" s="16">
        <v>10.0</v>
      </c>
      <c r="V22" s="17"/>
      <c r="W22" s="22">
        <v>0.94005929443978</v>
      </c>
      <c r="X22" s="18">
        <v>13.0</v>
      </c>
      <c r="Y22" s="18"/>
      <c r="Z22" s="22">
        <v>0.986007149947204</v>
      </c>
      <c r="AA22" s="20">
        <v>15.0</v>
      </c>
      <c r="AB22" s="20"/>
      <c r="AF22" s="8">
        <f t="shared" ref="AF22:AO22" si="11">sum(AF8,AF12,AF16,AF20)</f>
        <v>3.36076583</v>
      </c>
      <c r="AG22" s="8">
        <f t="shared" si="11"/>
        <v>0</v>
      </c>
      <c r="AH22" s="8">
        <f t="shared" si="11"/>
        <v>0</v>
      </c>
      <c r="AI22" s="8">
        <f t="shared" si="11"/>
        <v>3.74299254</v>
      </c>
      <c r="AJ22" s="8">
        <f t="shared" si="11"/>
        <v>0</v>
      </c>
      <c r="AK22" s="8">
        <f t="shared" si="11"/>
        <v>0</v>
      </c>
      <c r="AL22" s="8">
        <f t="shared" si="11"/>
        <v>3.518971745</v>
      </c>
      <c r="AM22" s="8">
        <f t="shared" si="11"/>
        <v>0</v>
      </c>
      <c r="AN22" s="8">
        <f t="shared" si="11"/>
        <v>0</v>
      </c>
      <c r="AO22" s="8">
        <f t="shared" si="11"/>
        <v>3.335859177</v>
      </c>
      <c r="AR22" s="40">
        <f t="shared" ref="AR22:AR23" si="14">sum(AF22,AI22,AL22,AO22)/16</f>
        <v>0.8724118307</v>
      </c>
      <c r="AT22" s="8">
        <f t="shared" ref="AT22:BC22" si="12">sum(AT8,AT12,AT16,AT20)</f>
        <v>3.641095767</v>
      </c>
      <c r="AU22" s="8">
        <f t="shared" si="12"/>
        <v>0</v>
      </c>
      <c r="AV22" s="8">
        <f t="shared" si="12"/>
        <v>0</v>
      </c>
      <c r="AW22" s="8">
        <f t="shared" si="12"/>
        <v>3.752489361</v>
      </c>
      <c r="AX22" s="8">
        <f t="shared" si="12"/>
        <v>0</v>
      </c>
      <c r="AY22" s="8">
        <f t="shared" si="12"/>
        <v>0</v>
      </c>
      <c r="AZ22" s="8">
        <f t="shared" si="12"/>
        <v>3.537781502</v>
      </c>
      <c r="BA22" s="8">
        <f t="shared" si="12"/>
        <v>0</v>
      </c>
      <c r="BB22" s="8">
        <f t="shared" si="12"/>
        <v>0</v>
      </c>
      <c r="BC22" s="8">
        <f t="shared" si="12"/>
        <v>3.420999045</v>
      </c>
      <c r="BE22" s="41">
        <f t="shared" ref="BE22:BE23" si="16">SUM(AT22,AW22,AZ22,BC22)/16</f>
        <v>0.8970228547</v>
      </c>
      <c r="BF22" s="8">
        <f t="shared" si="2"/>
        <v>3.588091419</v>
      </c>
      <c r="BQ22" s="41">
        <f t="shared" ref="BQ22:BQ23" si="17">sum(BQ12,BQ16,BQ20)/3</f>
        <v>0.5993243133</v>
      </c>
    </row>
    <row r="23">
      <c r="C23" s="8">
        <f>sum(C9,C14,C18,C22)/4</f>
        <v>16.25</v>
      </c>
      <c r="F23" s="8">
        <f>sum(F9,F13,F18,F21)/4</f>
        <v>13.25</v>
      </c>
      <c r="I23" s="8">
        <f>sum(I10,I14,I18,I22)/4</f>
        <v>20.5</v>
      </c>
      <c r="L23" s="8">
        <f>sum(L9,L13,L17,L22)/4</f>
        <v>21.75</v>
      </c>
      <c r="N23" s="8">
        <f>average(C23,F23,I23,L23)</f>
        <v>17.9375</v>
      </c>
      <c r="AC23" s="8">
        <f>AVERAGE(AC9,AC13,AC17,AC21)</f>
        <v>0.4278189391</v>
      </c>
      <c r="AF23" s="8">
        <f t="shared" ref="AF23:AO23" si="13">sum(AF9,AF13,AF17,AF21)</f>
        <v>3.392872856</v>
      </c>
      <c r="AG23" s="8">
        <f t="shared" si="13"/>
        <v>65</v>
      </c>
      <c r="AH23" s="8">
        <f t="shared" si="13"/>
        <v>0</v>
      </c>
      <c r="AI23" s="8">
        <f t="shared" si="13"/>
        <v>3.760039309</v>
      </c>
      <c r="AJ23" s="8">
        <f t="shared" si="13"/>
        <v>53</v>
      </c>
      <c r="AK23" s="8">
        <f t="shared" si="13"/>
        <v>0</v>
      </c>
      <c r="AL23" s="8">
        <f t="shared" si="13"/>
        <v>3.525997069</v>
      </c>
      <c r="AM23" s="8">
        <f t="shared" si="13"/>
        <v>84</v>
      </c>
      <c r="AN23" s="8">
        <f t="shared" si="13"/>
        <v>0</v>
      </c>
      <c r="AO23" s="8">
        <f t="shared" si="13"/>
        <v>3.357032877</v>
      </c>
      <c r="AR23" s="40">
        <f t="shared" si="14"/>
        <v>0.8772463819</v>
      </c>
      <c r="AT23" s="8">
        <f t="shared" ref="AT23:BC23" si="15">SUM(AT9,AT13,AT17,AT21)</f>
        <v>3.653915695</v>
      </c>
      <c r="AU23" s="8">
        <f t="shared" si="15"/>
        <v>65</v>
      </c>
      <c r="AV23" s="8">
        <f t="shared" si="15"/>
        <v>0</v>
      </c>
      <c r="AW23" s="8">
        <f t="shared" si="15"/>
        <v>3.748963593</v>
      </c>
      <c r="AX23" s="8">
        <f t="shared" si="15"/>
        <v>53</v>
      </c>
      <c r="AY23" s="8">
        <f t="shared" si="15"/>
        <v>0</v>
      </c>
      <c r="AZ23" s="8">
        <f t="shared" si="15"/>
        <v>3.531953949</v>
      </c>
      <c r="BA23" s="8">
        <f t="shared" si="15"/>
        <v>84</v>
      </c>
      <c r="BB23" s="8">
        <f t="shared" si="15"/>
        <v>0</v>
      </c>
      <c r="BC23" s="8">
        <f t="shared" si="15"/>
        <v>3.442440711</v>
      </c>
      <c r="BE23" s="41">
        <f t="shared" si="16"/>
        <v>0.8985796218</v>
      </c>
      <c r="BF23" s="8">
        <f t="shared" si="2"/>
        <v>3.594318487</v>
      </c>
      <c r="BQ23" s="41">
        <f t="shared" si="17"/>
        <v>0.6090282511</v>
      </c>
    </row>
    <row r="24">
      <c r="N24" s="8">
        <f>N23/100*100</f>
        <v>17.9375</v>
      </c>
      <c r="AF24" s="4" t="s">
        <v>36</v>
      </c>
      <c r="AS24" s="4" t="s">
        <v>37</v>
      </c>
      <c r="BF24" s="8">
        <f t="shared" si="2"/>
        <v>0</v>
      </c>
    </row>
    <row r="25">
      <c r="A25" s="5" t="s">
        <v>38</v>
      </c>
      <c r="B25" s="5" t="s">
        <v>15</v>
      </c>
      <c r="C25" s="6"/>
      <c r="D25" s="6"/>
      <c r="E25" s="5" t="s">
        <v>16</v>
      </c>
      <c r="F25" s="6"/>
      <c r="G25" s="6"/>
      <c r="H25" s="7" t="s">
        <v>17</v>
      </c>
      <c r="I25" s="6"/>
      <c r="J25" s="6"/>
      <c r="K25" s="7" t="s">
        <v>18</v>
      </c>
      <c r="L25" s="6"/>
      <c r="M25" s="6"/>
      <c r="P25" s="5" t="s">
        <v>39</v>
      </c>
      <c r="Q25" s="5" t="s">
        <v>15</v>
      </c>
      <c r="R25" s="6"/>
      <c r="S25" s="6"/>
      <c r="T25" s="5" t="s">
        <v>16</v>
      </c>
      <c r="U25" s="6"/>
      <c r="V25" s="6"/>
      <c r="W25" s="7" t="s">
        <v>17</v>
      </c>
      <c r="X25" s="6"/>
      <c r="Y25" s="6"/>
      <c r="Z25" s="7" t="s">
        <v>18</v>
      </c>
      <c r="AA25" s="6"/>
      <c r="AB25" s="6"/>
      <c r="AE25" s="5" t="s">
        <v>39</v>
      </c>
      <c r="AF25" s="5" t="s">
        <v>15</v>
      </c>
      <c r="AG25" s="6"/>
      <c r="AH25" s="6"/>
      <c r="AI25" s="5" t="s">
        <v>16</v>
      </c>
      <c r="AJ25" s="6"/>
      <c r="AK25" s="6"/>
      <c r="AL25" s="7" t="s">
        <v>17</v>
      </c>
      <c r="AM25" s="6"/>
      <c r="AN25" s="6"/>
      <c r="AO25" s="7" t="s">
        <v>18</v>
      </c>
      <c r="AP25" s="6"/>
      <c r="AQ25" s="6"/>
      <c r="AR25" s="1"/>
      <c r="AS25" s="5" t="s">
        <v>39</v>
      </c>
      <c r="AT25" s="5" t="s">
        <v>15</v>
      </c>
      <c r="AU25" s="6"/>
      <c r="AV25" s="6"/>
      <c r="AW25" s="5" t="s">
        <v>16</v>
      </c>
      <c r="AX25" s="6"/>
      <c r="AY25" s="6"/>
      <c r="AZ25" s="7" t="s">
        <v>17</v>
      </c>
      <c r="BA25" s="6"/>
      <c r="BB25" s="6"/>
      <c r="BC25" s="7" t="s">
        <v>18</v>
      </c>
      <c r="BD25" s="6"/>
      <c r="BE25" s="6"/>
      <c r="BF25" s="8">
        <f t="shared" si="2"/>
        <v>0</v>
      </c>
      <c r="BG25" s="5" t="s">
        <v>39</v>
      </c>
      <c r="BH25" s="5" t="s">
        <v>15</v>
      </c>
      <c r="BI25" s="6"/>
      <c r="BJ25" s="6"/>
      <c r="BK25" s="5" t="s">
        <v>16</v>
      </c>
      <c r="BL25" s="6"/>
      <c r="BM25" s="6"/>
      <c r="BN25" s="7" t="s">
        <v>17</v>
      </c>
      <c r="BO25" s="6"/>
      <c r="BP25" s="6"/>
      <c r="BQ25" s="7" t="s">
        <v>18</v>
      </c>
      <c r="BR25" s="6"/>
      <c r="BS25" s="6"/>
    </row>
    <row r="26">
      <c r="A26" s="9" t="s">
        <v>21</v>
      </c>
      <c r="B26" s="10"/>
      <c r="C26" s="11"/>
      <c r="D26" s="11"/>
      <c r="E26" s="10"/>
      <c r="F26" s="11"/>
      <c r="G26" s="11"/>
      <c r="H26" s="10"/>
      <c r="I26" s="11"/>
      <c r="J26" s="11"/>
      <c r="K26" s="10"/>
      <c r="L26" s="11"/>
      <c r="M26" s="11"/>
      <c r="P26" s="9" t="s">
        <v>21</v>
      </c>
      <c r="Q26" s="10" t="s">
        <v>20</v>
      </c>
      <c r="R26" s="11"/>
      <c r="S26" s="11"/>
      <c r="T26" s="10"/>
      <c r="U26" s="11"/>
      <c r="V26" s="11"/>
      <c r="W26" s="10"/>
      <c r="X26" s="11"/>
      <c r="Y26" s="11"/>
      <c r="Z26" s="10"/>
      <c r="AA26" s="11"/>
      <c r="AB26" s="11"/>
      <c r="AE26" s="9" t="s">
        <v>19</v>
      </c>
      <c r="AF26" s="10" t="s">
        <v>20</v>
      </c>
      <c r="AG26" s="11"/>
      <c r="AH26" s="11"/>
      <c r="AI26" s="10"/>
      <c r="AJ26" s="11"/>
      <c r="AK26" s="11"/>
      <c r="AL26" s="10"/>
      <c r="AM26" s="11"/>
      <c r="AN26" s="11"/>
      <c r="AO26" s="10"/>
      <c r="AP26" s="11"/>
      <c r="AQ26" s="11"/>
      <c r="AR26" s="2"/>
      <c r="AS26" s="9" t="s">
        <v>40</v>
      </c>
      <c r="AT26" s="10" t="s">
        <v>20</v>
      </c>
      <c r="AU26" s="11"/>
      <c r="AV26" s="11"/>
      <c r="AW26" s="10"/>
      <c r="AX26" s="11"/>
      <c r="AY26" s="11"/>
      <c r="AZ26" s="10"/>
      <c r="BA26" s="11"/>
      <c r="BB26" s="11"/>
      <c r="BC26" s="10"/>
      <c r="BD26" s="11"/>
      <c r="BE26" s="11"/>
      <c r="BF26" s="8">
        <f t="shared" si="2"/>
        <v>0</v>
      </c>
      <c r="BG26" s="9" t="s">
        <v>40</v>
      </c>
      <c r="BH26" s="10" t="s">
        <v>20</v>
      </c>
      <c r="BI26" s="11"/>
      <c r="BJ26" s="11"/>
      <c r="BK26" s="10"/>
      <c r="BL26" s="11"/>
      <c r="BM26" s="11"/>
      <c r="BN26" s="10"/>
      <c r="BO26" s="11"/>
      <c r="BP26" s="11"/>
      <c r="BQ26" s="10"/>
      <c r="BR26" s="11"/>
      <c r="BS26" s="11"/>
    </row>
    <row r="27">
      <c r="A27" s="10" t="s">
        <v>26</v>
      </c>
      <c r="B27" s="5" t="s">
        <v>23</v>
      </c>
      <c r="C27" s="5" t="s">
        <v>24</v>
      </c>
      <c r="D27" s="5" t="s">
        <v>25</v>
      </c>
      <c r="E27" s="5" t="s">
        <v>23</v>
      </c>
      <c r="F27" s="5" t="s">
        <v>24</v>
      </c>
      <c r="G27" s="5" t="s">
        <v>25</v>
      </c>
      <c r="H27" s="5" t="s">
        <v>23</v>
      </c>
      <c r="I27" s="5" t="s">
        <v>24</v>
      </c>
      <c r="J27" s="5" t="s">
        <v>25</v>
      </c>
      <c r="K27" s="5" t="s">
        <v>23</v>
      </c>
      <c r="L27" s="5" t="s">
        <v>24</v>
      </c>
      <c r="M27" s="5" t="s">
        <v>25</v>
      </c>
      <c r="N27" s="1" t="s">
        <v>41</v>
      </c>
      <c r="P27" s="10" t="s">
        <v>26</v>
      </c>
      <c r="Q27" s="5" t="s">
        <v>23</v>
      </c>
      <c r="R27" s="5" t="s">
        <v>24</v>
      </c>
      <c r="S27" s="5" t="s">
        <v>25</v>
      </c>
      <c r="T27" s="5" t="s">
        <v>23</v>
      </c>
      <c r="U27" s="5" t="s">
        <v>24</v>
      </c>
      <c r="V27" s="5" t="s">
        <v>25</v>
      </c>
      <c r="W27" s="5" t="s">
        <v>23</v>
      </c>
      <c r="X27" s="5" t="s">
        <v>24</v>
      </c>
      <c r="Y27" s="5" t="s">
        <v>25</v>
      </c>
      <c r="Z27" s="5" t="s">
        <v>23</v>
      </c>
      <c r="AA27" s="5" t="s">
        <v>24</v>
      </c>
      <c r="AB27" s="5" t="s">
        <v>25</v>
      </c>
      <c r="AE27" s="10" t="s">
        <v>22</v>
      </c>
      <c r="AF27" s="5" t="s">
        <v>23</v>
      </c>
      <c r="AG27" s="5" t="s">
        <v>24</v>
      </c>
      <c r="AH27" s="5" t="s">
        <v>25</v>
      </c>
      <c r="AI27" s="5" t="s">
        <v>23</v>
      </c>
      <c r="AJ27" s="5" t="s">
        <v>24</v>
      </c>
      <c r="AK27" s="5" t="s">
        <v>25</v>
      </c>
      <c r="AL27" s="5" t="s">
        <v>23</v>
      </c>
      <c r="AM27" s="5" t="s">
        <v>24</v>
      </c>
      <c r="AN27" s="5" t="s">
        <v>25</v>
      </c>
      <c r="AO27" s="5" t="s">
        <v>23</v>
      </c>
      <c r="AP27" s="5" t="s">
        <v>24</v>
      </c>
      <c r="AQ27" s="5" t="s">
        <v>25</v>
      </c>
      <c r="AR27" s="1"/>
      <c r="AS27" s="10" t="s">
        <v>22</v>
      </c>
      <c r="AT27" s="5" t="s">
        <v>23</v>
      </c>
      <c r="AU27" s="5" t="s">
        <v>24</v>
      </c>
      <c r="AV27" s="5" t="s">
        <v>25</v>
      </c>
      <c r="AW27" s="5" t="s">
        <v>23</v>
      </c>
      <c r="AX27" s="5" t="s">
        <v>24</v>
      </c>
      <c r="AY27" s="5" t="s">
        <v>25</v>
      </c>
      <c r="AZ27" s="5" t="s">
        <v>23</v>
      </c>
      <c r="BA27" s="5" t="s">
        <v>24</v>
      </c>
      <c r="BB27" s="5" t="s">
        <v>25</v>
      </c>
      <c r="BC27" s="5" t="s">
        <v>23</v>
      </c>
      <c r="BD27" s="5" t="s">
        <v>24</v>
      </c>
      <c r="BE27" s="5" t="s">
        <v>25</v>
      </c>
      <c r="BF27" s="8">
        <f t="shared" si="2"/>
        <v>0</v>
      </c>
      <c r="BG27" s="10" t="s">
        <v>22</v>
      </c>
      <c r="BH27" s="5" t="s">
        <v>23</v>
      </c>
      <c r="BI27" s="5" t="s">
        <v>24</v>
      </c>
      <c r="BJ27" s="5" t="s">
        <v>25</v>
      </c>
      <c r="BK27" s="5" t="s">
        <v>23</v>
      </c>
      <c r="BL27" s="5" t="s">
        <v>24</v>
      </c>
      <c r="BM27" s="5" t="s">
        <v>25</v>
      </c>
      <c r="BN27" s="5" t="s">
        <v>23</v>
      </c>
      <c r="BO27" s="5" t="s">
        <v>24</v>
      </c>
      <c r="BP27" s="5" t="s">
        <v>25</v>
      </c>
      <c r="BQ27" s="5" t="s">
        <v>23</v>
      </c>
      <c r="BR27" s="5" t="s">
        <v>24</v>
      </c>
      <c r="BS27" s="5" t="s">
        <v>25</v>
      </c>
    </row>
    <row r="28">
      <c r="A28" s="11"/>
      <c r="B28" s="37" t="s">
        <v>27</v>
      </c>
      <c r="C28" s="42"/>
      <c r="D28" s="42"/>
      <c r="E28" s="30" t="s">
        <v>27</v>
      </c>
      <c r="F28" s="43"/>
      <c r="G28" s="43"/>
      <c r="H28" s="12" t="s">
        <v>27</v>
      </c>
      <c r="I28" s="15"/>
      <c r="J28" s="15"/>
      <c r="K28" s="44" t="s">
        <v>27</v>
      </c>
      <c r="L28" s="45"/>
      <c r="M28" s="45"/>
      <c r="P28" s="11"/>
      <c r="Q28" s="12" t="s">
        <v>27</v>
      </c>
      <c r="R28" s="15"/>
      <c r="S28" s="15"/>
      <c r="T28" s="16" t="s">
        <v>27</v>
      </c>
      <c r="U28" s="17"/>
      <c r="V28" s="17"/>
      <c r="W28" s="18" t="s">
        <v>27</v>
      </c>
      <c r="X28" s="19"/>
      <c r="Y28" s="19"/>
      <c r="Z28" s="20" t="s">
        <v>27</v>
      </c>
      <c r="AA28" s="21"/>
      <c r="AB28" s="21"/>
      <c r="AE28" s="11"/>
      <c r="AF28" s="12" t="s">
        <v>27</v>
      </c>
      <c r="AG28" s="11"/>
      <c r="AH28" s="11"/>
      <c r="AI28" s="12" t="s">
        <v>42</v>
      </c>
      <c r="AJ28" s="11"/>
      <c r="AK28" s="11"/>
      <c r="AL28" s="12" t="s">
        <v>27</v>
      </c>
      <c r="AM28" s="11"/>
      <c r="AN28" s="11"/>
      <c r="AO28" s="12" t="s">
        <v>27</v>
      </c>
      <c r="AP28" s="11"/>
      <c r="AQ28" s="11"/>
      <c r="AS28" s="11"/>
      <c r="AT28" s="12" t="s">
        <v>27</v>
      </c>
      <c r="AU28" s="13"/>
      <c r="AV28" s="13"/>
      <c r="AW28" s="12" t="s">
        <v>27</v>
      </c>
      <c r="AX28" s="13"/>
      <c r="AY28" s="13"/>
      <c r="AZ28" s="12" t="s">
        <v>27</v>
      </c>
      <c r="BA28" s="13"/>
      <c r="BB28" s="13"/>
      <c r="BC28" s="12" t="s">
        <v>27</v>
      </c>
      <c r="BD28" s="13"/>
      <c r="BE28" s="13"/>
      <c r="BF28" s="8">
        <f t="shared" si="2"/>
        <v>0</v>
      </c>
      <c r="BG28" s="13"/>
      <c r="BH28" s="14" t="s">
        <v>27</v>
      </c>
      <c r="BI28" s="13"/>
      <c r="BJ28" s="13"/>
      <c r="BK28" s="14" t="s">
        <v>27</v>
      </c>
      <c r="BL28" s="13"/>
      <c r="BM28" s="13"/>
      <c r="BN28" s="14" t="s">
        <v>27</v>
      </c>
      <c r="BO28" s="13"/>
      <c r="BP28" s="13"/>
      <c r="BQ28" s="14" t="s">
        <v>27</v>
      </c>
      <c r="BR28" s="13"/>
      <c r="BS28" s="13"/>
    </row>
    <row r="29">
      <c r="A29" s="5" t="s">
        <v>31</v>
      </c>
      <c r="B29" s="23">
        <v>0.706042198284218</v>
      </c>
      <c r="C29" s="46"/>
      <c r="D29" s="46"/>
      <c r="E29" s="23">
        <v>0.686600991850599</v>
      </c>
      <c r="F29" s="43"/>
      <c r="G29" s="43"/>
      <c r="H29" s="23">
        <v>0.667025990514564</v>
      </c>
      <c r="I29" s="15"/>
      <c r="J29" s="15"/>
      <c r="K29" s="22">
        <v>0.565237796623085</v>
      </c>
      <c r="L29" s="45"/>
      <c r="M29" s="45"/>
      <c r="N29" s="8">
        <f t="shared" ref="N29:N30" si="18">AVERAGE(B29,E29,H29,K29)</f>
        <v>0.6562267443</v>
      </c>
      <c r="P29" s="5" t="s">
        <v>31</v>
      </c>
      <c r="Q29" s="22">
        <v>0.734209015229983</v>
      </c>
      <c r="R29" s="12"/>
      <c r="S29" s="12"/>
      <c r="T29" s="22">
        <v>0.687682200441654</v>
      </c>
      <c r="U29" s="16"/>
      <c r="V29" s="16"/>
      <c r="W29" s="24">
        <v>0.638695714560835</v>
      </c>
      <c r="X29" s="18"/>
      <c r="Y29" s="18"/>
      <c r="Z29" s="22">
        <v>0.541812478736031</v>
      </c>
      <c r="AA29" s="20"/>
      <c r="AB29" s="20"/>
      <c r="AC29" s="8">
        <f>AVERAGE(Q29,T29,W29,Z29)</f>
        <v>0.6505998522</v>
      </c>
      <c r="AE29" s="5" t="s">
        <v>31</v>
      </c>
      <c r="AF29" s="22">
        <v>0.792559188743316</v>
      </c>
      <c r="AG29" s="5"/>
      <c r="AH29" s="5"/>
      <c r="AI29" s="22">
        <v>0.827980588165175</v>
      </c>
      <c r="AJ29" s="5"/>
      <c r="AK29" s="5"/>
      <c r="AL29" s="22">
        <v>0.855637105046358</v>
      </c>
      <c r="AM29" s="5"/>
      <c r="AN29" s="5"/>
      <c r="AO29" s="22">
        <v>0.774617430796005</v>
      </c>
      <c r="AP29" s="5"/>
      <c r="AQ29" s="5"/>
      <c r="AR29" s="1">
        <f t="shared" ref="AR29:AR30" si="19">sum(AF29,AI29,AL29,AO29)/4</f>
        <v>0.8126985782</v>
      </c>
      <c r="AS29" s="5" t="s">
        <v>31</v>
      </c>
      <c r="AT29" s="22">
        <v>0.824351150817517</v>
      </c>
      <c r="AU29" s="13"/>
      <c r="AV29" s="13"/>
      <c r="AW29" s="22">
        <v>0.837443346285257</v>
      </c>
      <c r="AX29" s="13"/>
      <c r="AY29" s="13"/>
      <c r="AZ29" s="22">
        <v>0.82569031862475</v>
      </c>
      <c r="BA29" s="13"/>
      <c r="BB29" s="13"/>
      <c r="BC29" s="22">
        <v>0.813674968097257</v>
      </c>
      <c r="BD29" s="13"/>
      <c r="BE29" s="13"/>
      <c r="BF29" s="8">
        <f t="shared" si="2"/>
        <v>0.825289946</v>
      </c>
      <c r="BG29" s="13"/>
      <c r="BH29" s="13"/>
      <c r="BI29" s="13"/>
      <c r="BJ29" s="13"/>
      <c r="BK29" s="13"/>
      <c r="BL29" s="13"/>
      <c r="BM29" s="13"/>
      <c r="BN29" s="13"/>
      <c r="BO29" s="13"/>
      <c r="BP29" s="13"/>
      <c r="BQ29" s="13"/>
      <c r="BR29" s="13"/>
      <c r="BS29" s="13"/>
    </row>
    <row r="30">
      <c r="A30" s="5" t="s">
        <v>32</v>
      </c>
      <c r="B30" s="23">
        <v>0.824028323148497</v>
      </c>
      <c r="C30" s="47">
        <v>88.0</v>
      </c>
      <c r="D30" s="47">
        <v>912.0</v>
      </c>
      <c r="E30" s="23">
        <v>0.805623311087691</v>
      </c>
      <c r="F30" s="48">
        <v>86.0</v>
      </c>
      <c r="G30" s="48">
        <v>918.0</v>
      </c>
      <c r="H30" s="23">
        <v>0.856668575939098</v>
      </c>
      <c r="I30" s="49">
        <v>247.0</v>
      </c>
      <c r="J30" s="49">
        <v>753.0</v>
      </c>
      <c r="K30" s="22">
        <v>0.813614084801757</v>
      </c>
      <c r="L30" s="50">
        <v>225.0</v>
      </c>
      <c r="M30" s="50">
        <v>775.0</v>
      </c>
      <c r="N30" s="8">
        <f t="shared" si="18"/>
        <v>0.8249835737</v>
      </c>
      <c r="P30" s="5" t="s">
        <v>32</v>
      </c>
      <c r="Q30" s="22">
        <v>0.659565146173484</v>
      </c>
      <c r="R30" s="15"/>
      <c r="S30" s="15"/>
      <c r="T30" s="22">
        <v>0.629872348770367</v>
      </c>
      <c r="U30" s="16">
        <v>86.0</v>
      </c>
      <c r="V30" s="17"/>
      <c r="W30" s="24">
        <v>0.856170660850496</v>
      </c>
      <c r="X30" s="18">
        <v>286.0</v>
      </c>
      <c r="Y30" s="18"/>
      <c r="Z30" s="22">
        <v>0.610410867246319</v>
      </c>
      <c r="AA30" s="20">
        <v>232.0</v>
      </c>
      <c r="AB30" s="21"/>
      <c r="AE30" s="5" t="s">
        <v>32</v>
      </c>
      <c r="AF30" s="22">
        <v>0.797027510050577</v>
      </c>
      <c r="AG30" s="5">
        <v>88.0</v>
      </c>
      <c r="AH30" s="5"/>
      <c r="AI30" s="22">
        <v>0.83705497717674</v>
      </c>
      <c r="AJ30" s="5">
        <v>86.0</v>
      </c>
      <c r="AK30" s="5"/>
      <c r="AL30" s="22">
        <v>0.855732993154705</v>
      </c>
      <c r="AM30" s="5">
        <v>286.0</v>
      </c>
      <c r="AN30" s="5"/>
      <c r="AO30" s="22">
        <v>0.815110863543773</v>
      </c>
      <c r="AP30" s="5">
        <v>232.0</v>
      </c>
      <c r="AQ30" s="5"/>
      <c r="AR30" s="1">
        <f t="shared" si="19"/>
        <v>0.826231586</v>
      </c>
      <c r="AS30" s="5" t="s">
        <v>32</v>
      </c>
      <c r="AT30" s="22">
        <v>0.823769963827585</v>
      </c>
      <c r="AU30" s="25">
        <v>88.0</v>
      </c>
      <c r="AV30" s="13"/>
      <c r="AW30" s="22">
        <v>0.832740795573353</v>
      </c>
      <c r="AX30" s="13"/>
      <c r="AY30" s="13"/>
      <c r="AZ30" s="22">
        <v>0.826339032238702</v>
      </c>
      <c r="BA30" s="25">
        <v>286.0</v>
      </c>
      <c r="BB30" s="13"/>
      <c r="BC30" s="22">
        <v>0.811187915739925</v>
      </c>
      <c r="BD30" s="25">
        <v>232.0</v>
      </c>
      <c r="BE30" s="13"/>
      <c r="BF30" s="8">
        <f t="shared" si="2"/>
        <v>0.8235094268</v>
      </c>
      <c r="BG30" s="13"/>
      <c r="BH30" s="13"/>
      <c r="BI30" s="13"/>
      <c r="BJ30" s="13"/>
      <c r="BK30" s="13"/>
      <c r="BL30" s="13"/>
      <c r="BM30" s="13"/>
      <c r="BN30" s="13"/>
      <c r="BO30" s="13"/>
      <c r="BP30" s="13"/>
      <c r="BQ30" s="13"/>
      <c r="BR30" s="13"/>
      <c r="BS30" s="13"/>
    </row>
    <row r="31">
      <c r="A31" s="11"/>
      <c r="B31" s="26"/>
      <c r="C31" s="46"/>
      <c r="D31" s="46"/>
      <c r="E31" s="26"/>
      <c r="F31" s="43"/>
      <c r="G31" s="43"/>
      <c r="H31" s="26"/>
      <c r="I31" s="15">
        <f>I30/1000*100</f>
        <v>24.7</v>
      </c>
      <c r="J31" s="15"/>
      <c r="K31" s="45"/>
      <c r="L31" s="45"/>
      <c r="M31" s="45"/>
      <c r="P31" s="11"/>
      <c r="Q31" s="15"/>
      <c r="R31" s="15"/>
      <c r="S31" s="15"/>
      <c r="T31" s="17"/>
      <c r="U31" s="17"/>
      <c r="V31" s="17"/>
      <c r="W31" s="19"/>
      <c r="X31" s="19"/>
      <c r="Y31" s="19"/>
      <c r="Z31" s="21"/>
      <c r="AA31" s="21"/>
      <c r="AB31" s="21"/>
      <c r="AE31" s="11"/>
      <c r="AF31" s="13"/>
      <c r="AG31" s="13"/>
      <c r="AH31" s="13"/>
      <c r="AI31" s="13"/>
      <c r="AJ31" s="13"/>
      <c r="AK31" s="13"/>
      <c r="AL31" s="13"/>
      <c r="AM31" s="13"/>
      <c r="AN31" s="13"/>
      <c r="AO31" s="13"/>
      <c r="AP31" s="11"/>
      <c r="AQ31" s="11"/>
      <c r="AS31" s="11"/>
      <c r="AT31" s="13"/>
      <c r="AU31" s="13"/>
      <c r="AV31" s="13"/>
      <c r="AW31" s="13"/>
      <c r="AX31" s="13"/>
      <c r="AY31" s="13"/>
      <c r="AZ31" s="13"/>
      <c r="BA31" s="13"/>
      <c r="BB31" s="13"/>
      <c r="BC31" s="13"/>
      <c r="BD31" s="13"/>
      <c r="BE31" s="13"/>
      <c r="BF31" s="8">
        <f t="shared" si="2"/>
        <v>0</v>
      </c>
      <c r="BG31" s="13"/>
      <c r="BH31" s="13"/>
      <c r="BI31" s="13"/>
      <c r="BJ31" s="13"/>
      <c r="BK31" s="13"/>
      <c r="BL31" s="13"/>
      <c r="BM31" s="13"/>
      <c r="BN31" s="13"/>
      <c r="BO31" s="13"/>
      <c r="BP31" s="13"/>
      <c r="BQ31" s="13"/>
      <c r="BR31" s="13"/>
      <c r="BS31" s="13"/>
    </row>
    <row r="32">
      <c r="A32" s="11"/>
      <c r="B32" s="28" t="s">
        <v>43</v>
      </c>
      <c r="C32" s="46"/>
      <c r="D32" s="46"/>
      <c r="E32" s="28" t="s">
        <v>43</v>
      </c>
      <c r="F32" s="43"/>
      <c r="G32" s="43"/>
      <c r="H32" s="28" t="s">
        <v>43</v>
      </c>
      <c r="I32" s="15"/>
      <c r="J32" s="15"/>
      <c r="K32" s="44" t="s">
        <v>43</v>
      </c>
      <c r="L32" s="45"/>
      <c r="M32" s="45"/>
      <c r="P32" s="11"/>
      <c r="Q32" s="27" t="s">
        <v>33</v>
      </c>
      <c r="R32" s="29"/>
      <c r="S32" s="29"/>
      <c r="T32" s="25" t="s">
        <v>33</v>
      </c>
      <c r="U32" s="13"/>
      <c r="V32" s="13"/>
      <c r="W32" s="18" t="s">
        <v>33</v>
      </c>
      <c r="X32" s="19"/>
      <c r="Y32" s="19"/>
      <c r="Z32" s="30" t="s">
        <v>33</v>
      </c>
      <c r="AA32" s="21"/>
      <c r="AB32" s="21"/>
      <c r="AE32" s="11"/>
      <c r="AF32" s="27" t="s">
        <v>33</v>
      </c>
      <c r="AG32" s="11"/>
      <c r="AH32" s="11"/>
      <c r="AI32" s="27" t="s">
        <v>33</v>
      </c>
      <c r="AJ32" s="11"/>
      <c r="AK32" s="11"/>
      <c r="AL32" s="27" t="s">
        <v>33</v>
      </c>
      <c r="AM32" s="11"/>
      <c r="AN32" s="11"/>
      <c r="AO32" s="27" t="s">
        <v>33</v>
      </c>
      <c r="AP32" s="11"/>
      <c r="AQ32" s="11"/>
      <c r="AS32" s="11"/>
      <c r="AT32" s="27" t="s">
        <v>33</v>
      </c>
      <c r="AU32" s="13"/>
      <c r="AV32" s="13"/>
      <c r="AW32" s="27" t="s">
        <v>33</v>
      </c>
      <c r="AX32" s="13"/>
      <c r="AY32" s="13"/>
      <c r="AZ32" s="27" t="s">
        <v>33</v>
      </c>
      <c r="BA32" s="13"/>
      <c r="BB32" s="13"/>
      <c r="BC32" s="27" t="s">
        <v>33</v>
      </c>
      <c r="BD32" s="13"/>
      <c r="BE32" s="13"/>
      <c r="BF32" s="8">
        <f t="shared" si="2"/>
        <v>0</v>
      </c>
      <c r="BG32" s="13"/>
      <c r="BH32" s="27" t="s">
        <v>33</v>
      </c>
      <c r="BI32" s="13"/>
      <c r="BJ32" s="13"/>
      <c r="BK32" s="27" t="s">
        <v>33</v>
      </c>
      <c r="BL32" s="13"/>
      <c r="BM32" s="13"/>
      <c r="BN32" s="27" t="s">
        <v>33</v>
      </c>
      <c r="BO32" s="13"/>
      <c r="BP32" s="13"/>
      <c r="BQ32" s="27" t="s">
        <v>33</v>
      </c>
      <c r="BR32" s="13"/>
      <c r="BS32" s="13"/>
    </row>
    <row r="33">
      <c r="A33" s="5" t="s">
        <v>31</v>
      </c>
      <c r="B33" s="23">
        <v>0.41012237399432</v>
      </c>
      <c r="C33" s="46"/>
      <c r="D33" s="46"/>
      <c r="E33" s="23">
        <v>0.383808977273066</v>
      </c>
      <c r="F33" s="43"/>
      <c r="G33" s="43"/>
      <c r="H33" s="23">
        <v>0.375359558163924</v>
      </c>
      <c r="I33" s="15"/>
      <c r="J33" s="15"/>
      <c r="K33" s="22">
        <v>0.378545824407509</v>
      </c>
      <c r="L33" s="45"/>
      <c r="M33" s="45"/>
      <c r="N33" s="8">
        <f t="shared" ref="N33:N34" si="20">AVERAGE(B33,E33,H33,K33)</f>
        <v>0.3869591835</v>
      </c>
      <c r="P33" s="5" t="s">
        <v>31</v>
      </c>
      <c r="Q33" s="22">
        <v>0.406806101803245</v>
      </c>
      <c r="R33" s="15"/>
      <c r="S33" s="15"/>
      <c r="T33" s="22">
        <v>0.368109534826033</v>
      </c>
      <c r="U33" s="16"/>
      <c r="V33" s="16"/>
      <c r="W33" s="22">
        <v>0.383100372360333</v>
      </c>
      <c r="X33" s="18"/>
      <c r="Y33" s="18"/>
      <c r="Z33" s="22">
        <v>0.3924089072149</v>
      </c>
      <c r="AA33" s="20"/>
      <c r="AB33" s="20"/>
      <c r="AC33" s="8">
        <f>AVERAGE(Q33,T33,W33,Z33)</f>
        <v>0.3876062291</v>
      </c>
      <c r="AE33" s="5" t="s">
        <v>31</v>
      </c>
      <c r="AF33" s="22">
        <v>0.819841532602522</v>
      </c>
      <c r="AG33" s="5"/>
      <c r="AH33" s="5"/>
      <c r="AI33" s="22">
        <v>0.923209096553643</v>
      </c>
      <c r="AJ33" s="5"/>
      <c r="AK33" s="5"/>
      <c r="AL33" s="22">
        <v>0.760630047383741</v>
      </c>
      <c r="AM33" s="5"/>
      <c r="AN33" s="5"/>
      <c r="AO33" s="22">
        <v>0.817801964410772</v>
      </c>
      <c r="AP33" s="5"/>
      <c r="AQ33" s="5"/>
      <c r="AR33" s="8">
        <f t="shared" ref="AR33:AR34" si="21">sum(AF33,AI33,AL33,AO33)/4</f>
        <v>0.8303706602</v>
      </c>
      <c r="AS33" s="5" t="s">
        <v>31</v>
      </c>
      <c r="AT33" s="22">
        <v>0.775054636996091</v>
      </c>
      <c r="AU33" s="13"/>
      <c r="AV33" s="13"/>
      <c r="AW33" s="22">
        <v>0.766701942528784</v>
      </c>
      <c r="AX33" s="13"/>
      <c r="AY33" s="13"/>
      <c r="AZ33" s="22">
        <v>0.728224802673031</v>
      </c>
      <c r="BA33" s="13"/>
      <c r="BB33" s="13"/>
      <c r="BC33" s="22">
        <v>0.776203039828658</v>
      </c>
      <c r="BD33" s="13"/>
      <c r="BE33" s="13"/>
      <c r="BF33" s="8">
        <f t="shared" si="2"/>
        <v>0.7615461055</v>
      </c>
      <c r="BG33" s="13"/>
      <c r="BH33" s="22">
        <v>0.676838730189738</v>
      </c>
      <c r="BI33" s="13"/>
      <c r="BJ33" s="13"/>
      <c r="BK33" s="22">
        <v>0.639501432095102</v>
      </c>
      <c r="BL33" s="13"/>
      <c r="BM33" s="13"/>
      <c r="BN33" s="22"/>
      <c r="BO33" s="13"/>
      <c r="BP33" s="13"/>
      <c r="BQ33" s="22"/>
      <c r="BR33" s="13"/>
      <c r="BS33" s="13"/>
    </row>
    <row r="34">
      <c r="A34" s="5" t="s">
        <v>32</v>
      </c>
      <c r="B34" s="23">
        <v>0.78917785124382</v>
      </c>
      <c r="C34" s="51">
        <v>23.0</v>
      </c>
      <c r="D34" s="47">
        <v>977.0</v>
      </c>
      <c r="E34" s="23">
        <v>0.922326396303584</v>
      </c>
      <c r="F34" s="30">
        <v>19.0</v>
      </c>
      <c r="G34" s="30">
        <v>981.0</v>
      </c>
      <c r="H34" s="23">
        <v>0.70909109296098</v>
      </c>
      <c r="I34" s="39">
        <v>45.0</v>
      </c>
      <c r="J34" s="39">
        <v>955.0</v>
      </c>
      <c r="K34" s="22">
        <v>0.813948683961474</v>
      </c>
      <c r="L34" s="50">
        <v>26.0</v>
      </c>
      <c r="M34" s="50">
        <v>974.0</v>
      </c>
      <c r="N34" s="8">
        <f t="shared" si="20"/>
        <v>0.8086360061</v>
      </c>
      <c r="P34" s="5" t="s">
        <v>32</v>
      </c>
      <c r="Q34" s="22">
        <v>0.804158877595489</v>
      </c>
      <c r="R34" s="12">
        <v>23.0</v>
      </c>
      <c r="S34" s="12"/>
      <c r="T34" s="22">
        <v>0.922560483690566</v>
      </c>
      <c r="U34" s="16">
        <v>19.0</v>
      </c>
      <c r="V34" s="17"/>
      <c r="W34" s="22">
        <v>0.687919322783763</v>
      </c>
      <c r="X34" s="18">
        <v>45.0</v>
      </c>
      <c r="Y34" s="19"/>
      <c r="Z34" s="22">
        <v>0.824764774877286</v>
      </c>
      <c r="AA34" s="20">
        <v>25.0</v>
      </c>
      <c r="AB34" s="21"/>
      <c r="AE34" s="5" t="s">
        <v>32</v>
      </c>
      <c r="AF34" s="22">
        <v>0.829414633235903</v>
      </c>
      <c r="AG34" s="5">
        <v>23.0</v>
      </c>
      <c r="AH34" s="5"/>
      <c r="AI34" s="22">
        <v>0.921992574693934</v>
      </c>
      <c r="AJ34" s="5">
        <v>19.0</v>
      </c>
      <c r="AK34" s="5"/>
      <c r="AL34" s="22">
        <v>0.762065524423569</v>
      </c>
      <c r="AM34" s="5">
        <v>45.0</v>
      </c>
      <c r="AN34" s="5">
        <v>955.0</v>
      </c>
      <c r="AO34" s="22">
        <v>0.814893893384995</v>
      </c>
      <c r="AP34" s="5">
        <v>25.0</v>
      </c>
      <c r="AQ34" s="5"/>
      <c r="AR34" s="8">
        <f t="shared" si="21"/>
        <v>0.8320916564</v>
      </c>
      <c r="AS34" s="5" t="s">
        <v>32</v>
      </c>
      <c r="AT34" s="22">
        <v>0.769392932444205</v>
      </c>
      <c r="AU34" s="25">
        <v>23.0</v>
      </c>
      <c r="AV34" s="13"/>
      <c r="AW34" s="22">
        <v>0.764337660002424</v>
      </c>
      <c r="AX34" s="25">
        <v>19.0</v>
      </c>
      <c r="AY34" s="13"/>
      <c r="AZ34" s="22">
        <v>0.756710888264033</v>
      </c>
      <c r="BA34" s="25">
        <v>45.0</v>
      </c>
      <c r="BB34" s="13"/>
      <c r="BC34" s="22">
        <v>0.77315285832999</v>
      </c>
      <c r="BD34" s="25">
        <v>77.0</v>
      </c>
      <c r="BE34" s="13"/>
      <c r="BF34" s="8">
        <f t="shared" si="2"/>
        <v>0.7658985848</v>
      </c>
      <c r="BG34" s="13"/>
      <c r="BH34" s="22">
        <v>0.661129207948524</v>
      </c>
      <c r="BI34" s="13"/>
      <c r="BJ34" s="13"/>
      <c r="BK34" s="22">
        <v>0.521615506010232</v>
      </c>
      <c r="BL34" s="25">
        <v>19.0</v>
      </c>
      <c r="BM34" s="13"/>
      <c r="BN34" s="22"/>
      <c r="BO34" s="13"/>
      <c r="BP34" s="13"/>
      <c r="BQ34" s="22"/>
      <c r="BR34" s="13"/>
      <c r="BS34" s="13"/>
    </row>
    <row r="35">
      <c r="A35" s="11"/>
      <c r="B35" s="26"/>
      <c r="C35" s="46"/>
      <c r="D35" s="46"/>
      <c r="E35" s="26"/>
      <c r="F35" s="43"/>
      <c r="G35" s="43"/>
      <c r="H35" s="26"/>
      <c r="I35" s="15"/>
      <c r="J35" s="15"/>
      <c r="K35" s="45"/>
      <c r="L35" s="45"/>
      <c r="M35" s="45"/>
      <c r="P35" s="11"/>
      <c r="Q35" s="15"/>
      <c r="R35" s="15"/>
      <c r="S35" s="15"/>
      <c r="T35" s="17"/>
      <c r="U35" s="17"/>
      <c r="V35" s="17"/>
      <c r="W35" s="19"/>
      <c r="X35" s="19"/>
      <c r="Y35" s="19"/>
      <c r="Z35" s="21"/>
      <c r="AA35" s="21"/>
      <c r="AB35" s="21"/>
      <c r="AE35" s="11"/>
      <c r="AF35" s="13"/>
      <c r="AG35" s="13"/>
      <c r="AH35" s="13"/>
      <c r="AI35" s="13"/>
      <c r="AJ35" s="13"/>
      <c r="AK35" s="13"/>
      <c r="AL35" s="13"/>
      <c r="AM35" s="13"/>
      <c r="AN35" s="13"/>
      <c r="AO35" s="13"/>
      <c r="AP35" s="11"/>
      <c r="AQ35" s="11"/>
      <c r="AS35" s="11"/>
      <c r="AT35" s="13"/>
      <c r="AU35" s="13"/>
      <c r="AV35" s="13"/>
      <c r="AW35" s="13"/>
      <c r="AX35" s="13"/>
      <c r="AY35" s="13"/>
      <c r="AZ35" s="13"/>
      <c r="BA35" s="13"/>
      <c r="BB35" s="13"/>
      <c r="BC35" s="13"/>
      <c r="BD35" s="13"/>
      <c r="BE35" s="13"/>
      <c r="BF35" s="8">
        <f t="shared" si="2"/>
        <v>0</v>
      </c>
      <c r="BG35" s="13"/>
      <c r="BH35" s="13"/>
      <c r="BI35" s="13"/>
      <c r="BJ35" s="13"/>
      <c r="BK35" s="13"/>
      <c r="BL35" s="13"/>
      <c r="BM35" s="13"/>
      <c r="BN35" s="13"/>
      <c r="BO35" s="13"/>
      <c r="BP35" s="13"/>
      <c r="BQ35" s="13"/>
      <c r="BR35" s="13"/>
      <c r="BS35" s="13"/>
    </row>
    <row r="36">
      <c r="A36" s="11"/>
      <c r="B36" s="28" t="s">
        <v>44</v>
      </c>
      <c r="C36" s="46"/>
      <c r="D36" s="46"/>
      <c r="E36" s="28" t="s">
        <v>44</v>
      </c>
      <c r="F36" s="43"/>
      <c r="G36" s="43"/>
      <c r="H36" s="28" t="s">
        <v>44</v>
      </c>
      <c r="I36" s="15"/>
      <c r="J36" s="15"/>
      <c r="K36" s="45"/>
      <c r="L36" s="45"/>
      <c r="M36" s="45"/>
      <c r="P36" s="11"/>
      <c r="Q36" s="31" t="s">
        <v>34</v>
      </c>
      <c r="R36" s="32"/>
      <c r="S36" s="32"/>
      <c r="T36" s="33" t="s">
        <v>34</v>
      </c>
      <c r="U36" s="34"/>
      <c r="V36" s="34"/>
      <c r="W36" s="35" t="s">
        <v>34</v>
      </c>
      <c r="X36" s="36"/>
      <c r="Y36" s="36"/>
      <c r="Z36" s="37" t="s">
        <v>34</v>
      </c>
      <c r="AA36" s="21"/>
      <c r="AB36" s="21"/>
      <c r="AE36" s="11"/>
      <c r="AF36" s="31" t="s">
        <v>34</v>
      </c>
      <c r="AG36" s="11"/>
      <c r="AH36" s="11"/>
      <c r="AI36" s="31" t="s">
        <v>34</v>
      </c>
      <c r="AJ36" s="11"/>
      <c r="AK36" s="11"/>
      <c r="AL36" s="31" t="s">
        <v>34</v>
      </c>
      <c r="AM36" s="11"/>
      <c r="AN36" s="11"/>
      <c r="AO36" s="31" t="s">
        <v>34</v>
      </c>
      <c r="AP36" s="11"/>
      <c r="AQ36" s="11"/>
      <c r="AS36" s="11"/>
      <c r="AT36" s="31" t="s">
        <v>34</v>
      </c>
      <c r="AU36" s="13"/>
      <c r="AV36" s="13"/>
      <c r="AW36" s="31" t="s">
        <v>34</v>
      </c>
      <c r="AX36" s="13"/>
      <c r="AY36" s="13"/>
      <c r="AZ36" s="31" t="s">
        <v>34</v>
      </c>
      <c r="BA36" s="13"/>
      <c r="BB36" s="13"/>
      <c r="BC36" s="31" t="s">
        <v>34</v>
      </c>
      <c r="BD36" s="13"/>
      <c r="BE36" s="13"/>
      <c r="BF36" s="8">
        <f t="shared" si="2"/>
        <v>0</v>
      </c>
      <c r="BG36" s="13"/>
      <c r="BH36" s="31" t="s">
        <v>34</v>
      </c>
      <c r="BI36" s="13"/>
      <c r="BJ36" s="13"/>
      <c r="BK36" s="31" t="s">
        <v>34</v>
      </c>
      <c r="BL36" s="13"/>
      <c r="BM36" s="13"/>
      <c r="BN36" s="31" t="s">
        <v>34</v>
      </c>
      <c r="BO36" s="13"/>
      <c r="BP36" s="13"/>
      <c r="BQ36" s="31" t="s">
        <v>34</v>
      </c>
      <c r="BR36" s="13"/>
      <c r="BS36" s="13"/>
    </row>
    <row r="37">
      <c r="A37" s="5" t="s">
        <v>31</v>
      </c>
      <c r="B37" s="23">
        <v>0.358893546951673</v>
      </c>
      <c r="C37" s="46"/>
      <c r="D37" s="46"/>
      <c r="E37" s="23">
        <v>0.338875898104353</v>
      </c>
      <c r="F37" s="43"/>
      <c r="G37" s="43"/>
      <c r="H37" s="23">
        <v>0.353104022591227</v>
      </c>
      <c r="I37" s="15"/>
      <c r="J37" s="15"/>
      <c r="K37" s="22">
        <v>0.354657865301763</v>
      </c>
      <c r="L37" s="44">
        <v>18.0</v>
      </c>
      <c r="M37" s="44">
        <v>982.0</v>
      </c>
      <c r="N37" s="8">
        <f t="shared" ref="N37:N38" si="22">AVERAGE(B37,E37,H37,K37)</f>
        <v>0.3513828332</v>
      </c>
      <c r="P37" s="5" t="s">
        <v>31</v>
      </c>
      <c r="Q37" s="22">
        <v>0.354672366842163</v>
      </c>
      <c r="R37" s="15"/>
      <c r="S37" s="15"/>
      <c r="T37" s="22">
        <v>0.336892724821444</v>
      </c>
      <c r="U37" s="17"/>
      <c r="V37" s="17"/>
      <c r="W37" s="22">
        <v>0.337978425130437</v>
      </c>
      <c r="X37" s="19"/>
      <c r="Y37" s="19"/>
      <c r="Z37" s="22">
        <v>0.336642662615499</v>
      </c>
      <c r="AA37" s="20"/>
      <c r="AB37" s="20"/>
      <c r="AC37" s="8">
        <f>AVERAGE(Q37,T37,W37,Z37)</f>
        <v>0.3415465449</v>
      </c>
      <c r="AE37" s="5" t="s">
        <v>31</v>
      </c>
      <c r="AF37" s="22">
        <v>0.888322489342677</v>
      </c>
      <c r="AG37" s="5"/>
      <c r="AH37" s="5"/>
      <c r="AI37" s="22">
        <v>0.981601823028396</v>
      </c>
      <c r="AJ37" s="5"/>
      <c r="AK37" s="5"/>
      <c r="AL37" s="22">
        <v>0.769605769118587</v>
      </c>
      <c r="AM37" s="5"/>
      <c r="AN37" s="5"/>
      <c r="AO37" s="22">
        <v>0.9990979878902</v>
      </c>
      <c r="AP37" s="5"/>
      <c r="AQ37" s="5"/>
      <c r="AR37" s="8">
        <f t="shared" ref="AR37:AR38" si="23">sum(AF37,AI37,AL37,AO37)/4</f>
        <v>0.9096570173</v>
      </c>
      <c r="AS37" s="5" t="s">
        <v>31</v>
      </c>
      <c r="AT37" s="22">
        <v>0.885202055964434</v>
      </c>
      <c r="AU37" s="13"/>
      <c r="AV37" s="13"/>
      <c r="AW37" s="22">
        <v>0.959261943989956</v>
      </c>
      <c r="AX37" s="13"/>
      <c r="AY37" s="13"/>
      <c r="AZ37" s="22">
        <v>0.886598634820294</v>
      </c>
      <c r="BA37" s="13"/>
      <c r="BB37" s="13"/>
      <c r="BC37" s="22">
        <v>0.999999982748544</v>
      </c>
      <c r="BD37" s="13"/>
      <c r="BE37" s="13"/>
      <c r="BF37" s="8">
        <f t="shared" si="2"/>
        <v>0.9327656544</v>
      </c>
      <c r="BG37" s="13"/>
      <c r="BH37" s="22">
        <v>0.732562429283779</v>
      </c>
      <c r="BI37" s="13"/>
      <c r="BJ37" s="13"/>
      <c r="BK37" s="22">
        <v>0.517856957974128</v>
      </c>
      <c r="BL37" s="13"/>
      <c r="BM37" s="13"/>
      <c r="BN37" s="22"/>
      <c r="BO37" s="13"/>
      <c r="BP37" s="13"/>
      <c r="BQ37" s="22"/>
      <c r="BR37" s="13"/>
      <c r="BS37" s="13"/>
    </row>
    <row r="38">
      <c r="A38" s="5" t="s">
        <v>32</v>
      </c>
      <c r="B38" s="23">
        <v>0.808809183148124</v>
      </c>
      <c r="C38" s="51">
        <v>20.0</v>
      </c>
      <c r="D38" s="51">
        <v>980.0</v>
      </c>
      <c r="E38" s="23">
        <v>0.994821890457432</v>
      </c>
      <c r="F38" s="30">
        <v>15.0</v>
      </c>
      <c r="G38" s="43"/>
      <c r="H38" s="23">
        <v>0.889590660803503</v>
      </c>
      <c r="I38" s="12">
        <v>27.0</v>
      </c>
      <c r="J38" s="49">
        <v>973.0</v>
      </c>
      <c r="K38" s="22">
        <v>0.904855808564775</v>
      </c>
      <c r="L38" s="45"/>
      <c r="M38" s="45"/>
      <c r="N38" s="8">
        <f t="shared" si="22"/>
        <v>0.8995193857</v>
      </c>
      <c r="P38" s="5" t="s">
        <v>32</v>
      </c>
      <c r="Q38" s="22">
        <v>0.891730596199257</v>
      </c>
      <c r="R38" s="12">
        <v>20.0</v>
      </c>
      <c r="S38" s="12"/>
      <c r="T38" s="22">
        <v>0.994782168238893</v>
      </c>
      <c r="U38" s="16">
        <v>15.0</v>
      </c>
      <c r="V38" s="16"/>
      <c r="W38" s="22">
        <v>0.876944650115704</v>
      </c>
      <c r="X38" s="18">
        <v>23.0</v>
      </c>
      <c r="Y38" s="18"/>
      <c r="Z38" s="22">
        <v>0.999999982748544</v>
      </c>
      <c r="AA38" s="20">
        <v>14.0</v>
      </c>
      <c r="AB38" s="20"/>
      <c r="AE38" s="5" t="s">
        <v>32</v>
      </c>
      <c r="AF38" s="22">
        <v>0.892518814885335</v>
      </c>
      <c r="AG38" s="5">
        <v>20.0</v>
      </c>
      <c r="AH38" s="5"/>
      <c r="AI38" s="22">
        <v>0.981312726792742</v>
      </c>
      <c r="AJ38" s="5">
        <v>15.0</v>
      </c>
      <c r="AK38" s="5"/>
      <c r="AL38" s="22">
        <v>0.762937212089608</v>
      </c>
      <c r="AM38" s="5">
        <v>23.0</v>
      </c>
      <c r="AN38" s="5"/>
      <c r="AO38" s="22">
        <v>0.999999982748544</v>
      </c>
      <c r="AP38" s="5">
        <v>14.0</v>
      </c>
      <c r="AQ38" s="5"/>
      <c r="AR38" s="8">
        <f t="shared" si="23"/>
        <v>0.9091921841</v>
      </c>
      <c r="AS38" s="5" t="s">
        <v>32</v>
      </c>
      <c r="AT38" s="22">
        <v>0.886364777131103</v>
      </c>
      <c r="AU38" s="25">
        <v>20.0</v>
      </c>
      <c r="AV38" s="13"/>
      <c r="AW38" s="22">
        <v>0.994792844491113</v>
      </c>
      <c r="AX38" s="13"/>
      <c r="AY38" s="13"/>
      <c r="AZ38" s="22">
        <v>0.889448303710978</v>
      </c>
      <c r="BA38" s="25">
        <v>23.0</v>
      </c>
      <c r="BB38" s="13"/>
      <c r="BC38" s="22">
        <v>0.999999982748544</v>
      </c>
      <c r="BD38" s="25">
        <v>14.0</v>
      </c>
      <c r="BE38" s="13"/>
      <c r="BF38" s="8">
        <f t="shared" si="2"/>
        <v>0.942651477</v>
      </c>
      <c r="BG38" s="13"/>
      <c r="BH38" s="22">
        <v>0.679770583546529</v>
      </c>
      <c r="BI38" s="25">
        <v>20.0</v>
      </c>
      <c r="BJ38" s="13"/>
      <c r="BK38" s="22">
        <v>0.613296301737072</v>
      </c>
      <c r="BL38" s="25">
        <v>15.0</v>
      </c>
      <c r="BM38" s="13"/>
      <c r="BN38" s="22"/>
      <c r="BO38" s="13"/>
      <c r="BP38" s="13"/>
      <c r="BQ38" s="22"/>
      <c r="BR38" s="13"/>
      <c r="BS38" s="13"/>
    </row>
    <row r="39">
      <c r="A39" s="11"/>
      <c r="B39" s="26"/>
      <c r="C39" s="46"/>
      <c r="D39" s="46"/>
      <c r="E39" s="23">
        <v>0.325269966706503</v>
      </c>
      <c r="F39" s="30"/>
      <c r="G39" s="43"/>
      <c r="H39" s="26"/>
      <c r="I39" s="15"/>
      <c r="J39" s="15"/>
      <c r="K39" s="45"/>
      <c r="L39" s="45"/>
      <c r="M39" s="45"/>
      <c r="P39" s="11"/>
      <c r="Q39" s="15"/>
      <c r="R39" s="15"/>
      <c r="S39" s="15"/>
      <c r="T39" s="17"/>
      <c r="U39" s="17"/>
      <c r="V39" s="17"/>
      <c r="W39" s="19"/>
      <c r="X39" s="19"/>
      <c r="Y39" s="19"/>
      <c r="Z39" s="21"/>
      <c r="AA39" s="21"/>
      <c r="AB39" s="21"/>
      <c r="AE39" s="11"/>
      <c r="AF39" s="13"/>
      <c r="AG39" s="13"/>
      <c r="AH39" s="13"/>
      <c r="AI39" s="13"/>
      <c r="AJ39" s="13"/>
      <c r="AK39" s="13"/>
      <c r="AL39" s="13"/>
      <c r="AM39" s="13"/>
      <c r="AN39" s="13"/>
      <c r="AO39" s="13"/>
      <c r="AP39" s="11"/>
      <c r="AQ39" s="11"/>
      <c r="AS39" s="11"/>
      <c r="AT39" s="13"/>
      <c r="AU39" s="13"/>
      <c r="AV39" s="13"/>
      <c r="AW39" s="13"/>
      <c r="AX39" s="13"/>
      <c r="AY39" s="13"/>
      <c r="AZ39" s="13"/>
      <c r="BA39" s="13"/>
      <c r="BB39" s="13"/>
      <c r="BC39" s="13"/>
      <c r="BD39" s="13"/>
      <c r="BE39" s="13"/>
      <c r="BF39" s="8">
        <f t="shared" si="2"/>
        <v>0</v>
      </c>
      <c r="BG39" s="13"/>
      <c r="BH39" s="13"/>
      <c r="BI39" s="13"/>
      <c r="BJ39" s="13"/>
      <c r="BK39" s="13"/>
      <c r="BL39" s="13"/>
      <c r="BM39" s="13"/>
      <c r="BN39" s="13"/>
      <c r="BO39" s="13"/>
      <c r="BP39" s="13"/>
      <c r="BR39" s="13"/>
      <c r="BS39" s="13"/>
    </row>
    <row r="40">
      <c r="A40" s="11"/>
      <c r="B40" s="28" t="s">
        <v>45</v>
      </c>
      <c r="C40" s="46"/>
      <c r="D40" s="46"/>
      <c r="E40" s="23">
        <v>0.934314804286067</v>
      </c>
      <c r="F40" s="30">
        <v>15.0</v>
      </c>
      <c r="G40" s="30">
        <v>985.0</v>
      </c>
      <c r="H40" s="28" t="s">
        <v>45</v>
      </c>
      <c r="I40" s="15"/>
      <c r="J40" s="15"/>
      <c r="K40" s="45"/>
      <c r="L40" s="45"/>
      <c r="M40" s="45"/>
      <c r="P40" s="11"/>
      <c r="Q40" s="31" t="s">
        <v>35</v>
      </c>
      <c r="R40" s="32"/>
      <c r="S40" s="32"/>
      <c r="T40" s="33" t="s">
        <v>35</v>
      </c>
      <c r="U40" s="34"/>
      <c r="V40" s="34"/>
      <c r="W40" s="35" t="s">
        <v>35</v>
      </c>
      <c r="X40" s="36"/>
      <c r="Y40" s="36"/>
      <c r="Z40" s="37" t="s">
        <v>35</v>
      </c>
      <c r="AA40" s="21"/>
      <c r="AB40" s="21"/>
      <c r="AE40" s="11"/>
      <c r="AF40" s="31" t="s">
        <v>35</v>
      </c>
      <c r="AG40" s="11"/>
      <c r="AH40" s="11"/>
      <c r="AI40" s="31" t="s">
        <v>35</v>
      </c>
      <c r="AJ40" s="11"/>
      <c r="AK40" s="11"/>
      <c r="AL40" s="31" t="s">
        <v>35</v>
      </c>
      <c r="AM40" s="11"/>
      <c r="AN40" s="11"/>
      <c r="AO40" s="31" t="s">
        <v>35</v>
      </c>
      <c r="AP40" s="11"/>
      <c r="AQ40" s="11"/>
      <c r="AS40" s="11"/>
      <c r="AT40" s="31" t="s">
        <v>35</v>
      </c>
      <c r="AU40" s="13"/>
      <c r="AV40" s="13"/>
      <c r="AW40" s="31" t="s">
        <v>35</v>
      </c>
      <c r="AX40" s="13"/>
      <c r="AY40" s="13"/>
      <c r="AZ40" s="31" t="s">
        <v>35</v>
      </c>
      <c r="BA40" s="13"/>
      <c r="BB40" s="13"/>
      <c r="BC40" s="31" t="s">
        <v>35</v>
      </c>
      <c r="BD40" s="13"/>
      <c r="BE40" s="13"/>
      <c r="BF40" s="8">
        <f t="shared" si="2"/>
        <v>0</v>
      </c>
      <c r="BG40" s="13"/>
      <c r="BH40" s="31" t="s">
        <v>35</v>
      </c>
      <c r="BI40" s="13"/>
      <c r="BJ40" s="13"/>
      <c r="BK40" s="31" t="s">
        <v>35</v>
      </c>
      <c r="BL40" s="13"/>
      <c r="BM40" s="13"/>
      <c r="BN40" s="13"/>
      <c r="BO40" s="13"/>
      <c r="BP40" s="13"/>
      <c r="BR40" s="13"/>
      <c r="BS40" s="13"/>
    </row>
    <row r="41">
      <c r="A41" s="5" t="s">
        <v>31</v>
      </c>
      <c r="B41" s="23">
        <v>0.349570349850262</v>
      </c>
      <c r="C41" s="46"/>
      <c r="D41" s="46"/>
      <c r="E41" s="28" t="s">
        <v>45</v>
      </c>
      <c r="F41" s="43"/>
      <c r="G41" s="43"/>
      <c r="H41" s="23">
        <v>0.346062326061752</v>
      </c>
      <c r="I41" s="15"/>
      <c r="J41" s="15"/>
      <c r="K41" s="22">
        <v>0.351300828614188</v>
      </c>
      <c r="L41" s="45"/>
      <c r="M41" s="45"/>
      <c r="N41" s="8">
        <f t="shared" ref="N41:N42" si="24">average(B41,E42,H41,K41)</f>
        <v>0.3465094329</v>
      </c>
      <c r="O41" s="8">
        <f t="shared" ref="O41:O42" si="25">AVERAGE(N29,N33,N37,N41)</f>
        <v>0.4352695485</v>
      </c>
      <c r="P41" s="5" t="s">
        <v>31</v>
      </c>
      <c r="Q41" s="22">
        <v>0.344954620463501</v>
      </c>
      <c r="R41" s="15"/>
      <c r="S41" s="15"/>
      <c r="T41" s="22">
        <v>0.34119434865939</v>
      </c>
      <c r="U41" s="16"/>
      <c r="V41" s="16"/>
      <c r="W41" s="22">
        <v>0.342311553364566</v>
      </c>
      <c r="X41" s="18"/>
      <c r="Y41" s="18"/>
      <c r="Z41" s="22">
        <v>0.337126741027523</v>
      </c>
      <c r="AA41" s="20"/>
      <c r="AB41" s="20"/>
      <c r="AC41" s="8">
        <f>AVERAGE(Q41,T41,W41,Z41)</f>
        <v>0.3413968159</v>
      </c>
      <c r="AE41" s="5" t="s">
        <v>31</v>
      </c>
      <c r="AF41" s="22">
        <v>0.848677874478297</v>
      </c>
      <c r="AG41" s="5"/>
      <c r="AH41" s="5"/>
      <c r="AI41" s="22">
        <v>0.888020961933363</v>
      </c>
      <c r="AJ41" s="5"/>
      <c r="AK41" s="5"/>
      <c r="AL41" s="22">
        <v>0.887326690475087</v>
      </c>
      <c r="AM41" s="5"/>
      <c r="AN41" s="5"/>
      <c r="AO41" s="22">
        <v>0.996874038348254</v>
      </c>
      <c r="AP41" s="5"/>
      <c r="AQ41" s="5"/>
      <c r="AR41" s="8">
        <f t="shared" ref="AR41:AR42" si="26">sum(AF41,AI41,AL41,AO41)/4</f>
        <v>0.9052248913</v>
      </c>
      <c r="AS41" s="5" t="s">
        <v>31</v>
      </c>
      <c r="AT41" s="22">
        <v>0.805134764255404</v>
      </c>
      <c r="AU41" s="13"/>
      <c r="AV41" s="13"/>
      <c r="AW41" s="22">
        <v>0.77431725357737</v>
      </c>
      <c r="AX41" s="13"/>
      <c r="AY41" s="13"/>
      <c r="AZ41" s="22">
        <v>0.814254503265041</v>
      </c>
      <c r="BA41" s="13"/>
      <c r="BB41" s="13"/>
      <c r="BC41" s="22">
        <v>0.906159327537105</v>
      </c>
      <c r="BD41" s="13"/>
      <c r="BE41" s="13"/>
      <c r="BF41" s="8">
        <f t="shared" si="2"/>
        <v>0.8249664622</v>
      </c>
      <c r="BG41" s="13"/>
      <c r="BH41" s="22">
        <v>0.690473353159551</v>
      </c>
      <c r="BI41" s="13"/>
      <c r="BJ41" s="13"/>
      <c r="BK41" s="22">
        <v>0.545795810791841</v>
      </c>
      <c r="BL41" s="13"/>
      <c r="BM41" s="13"/>
      <c r="BN41" s="13"/>
      <c r="BO41" s="13"/>
      <c r="BP41" s="13"/>
      <c r="BQ41" s="13"/>
      <c r="BR41" s="13"/>
      <c r="BS41" s="13"/>
    </row>
    <row r="42">
      <c r="A42" s="5" t="s">
        <v>32</v>
      </c>
      <c r="B42" s="23">
        <v>0.82506167273144</v>
      </c>
      <c r="C42" s="51">
        <v>19.0</v>
      </c>
      <c r="D42" s="51">
        <v>981.0</v>
      </c>
      <c r="E42" s="23">
        <v>0.339104227001718</v>
      </c>
      <c r="F42" s="43"/>
      <c r="G42" s="43"/>
      <c r="H42" s="23">
        <v>0.955856255161543</v>
      </c>
      <c r="I42" s="12">
        <v>18.0</v>
      </c>
      <c r="J42" s="12">
        <v>982.0</v>
      </c>
      <c r="K42" s="22">
        <v>0.931553852053283</v>
      </c>
      <c r="L42" s="44">
        <v>13.0</v>
      </c>
      <c r="M42" s="52">
        <v>987.0</v>
      </c>
      <c r="N42" s="8">
        <f t="shared" si="24"/>
        <v>0.9267856771</v>
      </c>
      <c r="O42" s="8">
        <f t="shared" si="25"/>
        <v>0.8649811607</v>
      </c>
      <c r="P42" s="5" t="s">
        <v>32</v>
      </c>
      <c r="Q42" s="22">
        <v>0.854698179345178</v>
      </c>
      <c r="R42" s="39">
        <v>19.0</v>
      </c>
      <c r="S42" s="39"/>
      <c r="T42" s="22">
        <v>0.936869996706283</v>
      </c>
      <c r="U42" s="16">
        <v>15.0</v>
      </c>
      <c r="V42" s="17"/>
      <c r="W42" s="22">
        <v>0.893181458490168</v>
      </c>
      <c r="X42" s="18">
        <v>18.0</v>
      </c>
      <c r="Y42" s="18"/>
      <c r="Z42" s="22">
        <v>0.996787816555324</v>
      </c>
      <c r="AA42" s="20">
        <v>13.0</v>
      </c>
      <c r="AB42" s="20"/>
      <c r="AE42" s="5" t="s">
        <v>32</v>
      </c>
      <c r="AF42" s="22">
        <v>0.846458990220457</v>
      </c>
      <c r="AG42" s="5">
        <v>19.0</v>
      </c>
      <c r="AH42" s="5"/>
      <c r="AI42" s="22">
        <v>0.91317467817459</v>
      </c>
      <c r="AJ42" s="5">
        <v>15.0</v>
      </c>
      <c r="AK42" s="5"/>
      <c r="AL42" s="22">
        <v>0.893105961761909</v>
      </c>
      <c r="AM42" s="5">
        <v>18.0</v>
      </c>
      <c r="AN42" s="5"/>
      <c r="AO42" s="22">
        <v>0.996791194591916</v>
      </c>
      <c r="AP42" s="5">
        <v>13.0</v>
      </c>
      <c r="AQ42" s="5"/>
      <c r="AR42" s="8">
        <f t="shared" si="26"/>
        <v>0.9123827062</v>
      </c>
      <c r="AS42" s="5" t="s">
        <v>32</v>
      </c>
      <c r="AT42" s="22">
        <v>0.824426179560017</v>
      </c>
      <c r="AU42" s="25">
        <v>19.0</v>
      </c>
      <c r="AV42" s="13"/>
      <c r="AW42" s="22">
        <v>0.805613458602424</v>
      </c>
      <c r="AX42" s="25">
        <v>15.0</v>
      </c>
      <c r="AY42" s="13"/>
      <c r="AZ42" s="22">
        <v>0.818169197268021</v>
      </c>
      <c r="BA42" s="25">
        <v>18.0</v>
      </c>
      <c r="BB42" s="13"/>
      <c r="BC42" s="22">
        <v>0.907030222845746</v>
      </c>
      <c r="BD42" s="25">
        <v>13.0</v>
      </c>
      <c r="BE42" s="13"/>
      <c r="BF42" s="8">
        <f t="shared" si="2"/>
        <v>0.8388097646</v>
      </c>
      <c r="BG42" s="13"/>
      <c r="BH42" s="22">
        <v>0.727445092400592</v>
      </c>
      <c r="BI42" s="13"/>
      <c r="BJ42" s="13"/>
      <c r="BK42" s="22">
        <v>0.698439950338312</v>
      </c>
      <c r="BL42" s="25">
        <v>15.0</v>
      </c>
      <c r="BM42" s="13"/>
      <c r="BN42" s="13"/>
      <c r="BO42" s="13"/>
      <c r="BP42" s="13"/>
      <c r="BQ42" s="13"/>
      <c r="BR42" s="13"/>
      <c r="BS42" s="13"/>
    </row>
    <row r="43">
      <c r="E43" s="23">
        <v>0.994670928625856</v>
      </c>
      <c r="F43" s="30">
        <v>15.0</v>
      </c>
      <c r="G43" s="30">
        <v>985.0</v>
      </c>
      <c r="H43" s="26"/>
      <c r="AF43" s="8">
        <f t="shared" ref="AF43:AO43" si="27">SUM(AF29,AF33,AF37,AF41)</f>
        <v>3.349401085</v>
      </c>
      <c r="AG43" s="8">
        <f t="shared" si="27"/>
        <v>0</v>
      </c>
      <c r="AH43" s="8">
        <f t="shared" si="27"/>
        <v>0</v>
      </c>
      <c r="AI43" s="8">
        <f t="shared" si="27"/>
        <v>3.62081247</v>
      </c>
      <c r="AJ43" s="8">
        <f t="shared" si="27"/>
        <v>0</v>
      </c>
      <c r="AK43" s="8">
        <f t="shared" si="27"/>
        <v>0</v>
      </c>
      <c r="AL43" s="8">
        <f t="shared" si="27"/>
        <v>3.273199612</v>
      </c>
      <c r="AM43" s="8">
        <f t="shared" si="27"/>
        <v>0</v>
      </c>
      <c r="AN43" s="8">
        <f t="shared" si="27"/>
        <v>0</v>
      </c>
      <c r="AO43" s="8">
        <f t="shared" si="27"/>
        <v>3.588391421</v>
      </c>
      <c r="AR43" s="40">
        <f t="shared" ref="AR43:AR44" si="29">sum(AF43,AI43,AL43,AO43)/16</f>
        <v>0.8644877868</v>
      </c>
      <c r="AT43" s="8">
        <f t="shared" ref="AT43:AT44" si="30">SUM(AT29,AT33,AT37,AT41)</f>
        <v>3.289742608</v>
      </c>
      <c r="AW43" s="8">
        <f t="shared" ref="AW43:AW44" si="31">SUM(AW29,AW33,AW37,AW41)</f>
        <v>3.337724486</v>
      </c>
      <c r="AZ43" s="8">
        <f t="shared" ref="AZ43:AZ44" si="32">sum(AZ29,AZ33,AZ37,AZ41)</f>
        <v>3.254768259</v>
      </c>
      <c r="BC43" s="8">
        <f t="shared" ref="BC43:BC44" si="33">sum(BC29,BC33,BC37,BC41)</f>
        <v>3.496037318</v>
      </c>
      <c r="BE43" s="41">
        <f t="shared" ref="BE43:BE44" si="34">sum(AT43,AW43,AZ43,BC43)/16</f>
        <v>0.836142042</v>
      </c>
      <c r="BH43" s="8">
        <f t="shared" ref="BH43:BH44" si="35">sum(BH33,BH37,BH41)/3</f>
        <v>0.6999581709</v>
      </c>
      <c r="BK43" s="8">
        <f>sum(BK33,BK37,BK41)/3</f>
        <v>0.567718067</v>
      </c>
      <c r="BR43" s="41">
        <f t="shared" ref="BR43:BR44" si="36">sum(BH43,BK43)/2</f>
        <v>0.6338381189</v>
      </c>
    </row>
    <row r="44">
      <c r="H44" s="53" t="s">
        <v>46</v>
      </c>
      <c r="K44" s="53" t="s">
        <v>46</v>
      </c>
      <c r="AC44" s="8">
        <f>AVERAGE(AC29,AC33,AC37,AC41)</f>
        <v>0.4302873605</v>
      </c>
      <c r="AF44" s="8">
        <f t="shared" ref="AF44:AO44" si="28">sum(AF30,AF34,AF38,AF42)</f>
        <v>3.365419948</v>
      </c>
      <c r="AG44" s="8">
        <f t="shared" si="28"/>
        <v>150</v>
      </c>
      <c r="AH44" s="8">
        <f t="shared" si="28"/>
        <v>0</v>
      </c>
      <c r="AI44" s="8">
        <f t="shared" si="28"/>
        <v>3.653534957</v>
      </c>
      <c r="AJ44" s="8">
        <f t="shared" si="28"/>
        <v>135</v>
      </c>
      <c r="AK44" s="8">
        <f t="shared" si="28"/>
        <v>0</v>
      </c>
      <c r="AL44" s="8">
        <f t="shared" si="28"/>
        <v>3.273841691</v>
      </c>
      <c r="AM44" s="8">
        <f t="shared" si="28"/>
        <v>372</v>
      </c>
      <c r="AN44" s="8">
        <f t="shared" si="28"/>
        <v>955</v>
      </c>
      <c r="AO44" s="8">
        <f t="shared" si="28"/>
        <v>3.626795934</v>
      </c>
      <c r="AR44" s="40">
        <f t="shared" si="29"/>
        <v>0.8699745332</v>
      </c>
      <c r="AT44" s="8">
        <f t="shared" si="30"/>
        <v>3.303953853</v>
      </c>
      <c r="AW44" s="8">
        <f t="shared" si="31"/>
        <v>3.397484759</v>
      </c>
      <c r="AZ44" s="8">
        <f t="shared" si="32"/>
        <v>3.290667421</v>
      </c>
      <c r="BC44" s="8">
        <f t="shared" si="33"/>
        <v>3.49137098</v>
      </c>
      <c r="BE44" s="41">
        <f t="shared" si="34"/>
        <v>0.8427173133</v>
      </c>
      <c r="BH44" s="8">
        <f t="shared" si="35"/>
        <v>0.6894482946</v>
      </c>
      <c r="BK44" s="8">
        <f>SUM(BK34,BK38,BK42)/3</f>
        <v>0.6111172527</v>
      </c>
      <c r="BR44" s="41">
        <f t="shared" si="36"/>
        <v>0.6502827737</v>
      </c>
    </row>
    <row r="45">
      <c r="H45" s="49">
        <v>0.556665947031859</v>
      </c>
      <c r="I45" s="15"/>
      <c r="J45" s="15"/>
      <c r="K45" s="50">
        <v>0.521807653397598</v>
      </c>
      <c r="L45" s="50"/>
      <c r="M45" s="50"/>
      <c r="AF45" s="8">
        <f t="shared" ref="AF45:AF46" si="37">AF43/4</f>
        <v>0.8373502713</v>
      </c>
      <c r="AI45" s="8">
        <f t="shared" ref="AI45:AI46" si="38">AI43/4</f>
        <v>0.9052031174</v>
      </c>
      <c r="AL45" s="8">
        <f t="shared" ref="AL45:AL46" si="39">AL43/4</f>
        <v>0.818299903</v>
      </c>
      <c r="AO45" s="8">
        <f t="shared" ref="AO45:AO46" si="40">AO43/4</f>
        <v>0.8970978554</v>
      </c>
    </row>
    <row r="46">
      <c r="H46" s="49">
        <v>0.554872602660664</v>
      </c>
      <c r="I46" s="49">
        <v>286.0</v>
      </c>
      <c r="J46" s="49">
        <v>714.0</v>
      </c>
      <c r="K46" s="50">
        <v>0.539254954483072</v>
      </c>
      <c r="L46" s="50">
        <v>213.0</v>
      </c>
      <c r="M46" s="50">
        <v>787.0</v>
      </c>
      <c r="AF46" s="8">
        <f t="shared" si="37"/>
        <v>0.8413549871</v>
      </c>
      <c r="AI46" s="8">
        <f t="shared" si="38"/>
        <v>0.9133837392</v>
      </c>
      <c r="AL46" s="8">
        <f t="shared" si="39"/>
        <v>0.8184604229</v>
      </c>
      <c r="AO46" s="8">
        <f t="shared" si="40"/>
        <v>0.9066989836</v>
      </c>
    </row>
    <row r="48">
      <c r="C48" s="8">
        <f>sum(C30,C34,C38,C42)/4</f>
        <v>37.5</v>
      </c>
      <c r="F48" s="8">
        <f>sum(F30,F34,F38,F43)/4</f>
        <v>33.75</v>
      </c>
      <c r="I48" s="8">
        <f>sum(I31,I34,I38,I42)/4</f>
        <v>28.675</v>
      </c>
      <c r="L48" s="8">
        <f>sum(L30,L34,L37,L42)/4</f>
        <v>70.5</v>
      </c>
      <c r="N48" s="8">
        <f>average(C48,F48,I48,L48)</f>
        <v>42.60625</v>
      </c>
      <c r="AE48" s="4" t="s">
        <v>47</v>
      </c>
      <c r="AS48" s="4" t="s">
        <v>48</v>
      </c>
      <c r="BG48" s="4" t="s">
        <v>49</v>
      </c>
    </row>
    <row r="49">
      <c r="A49" s="54" t="s">
        <v>50</v>
      </c>
      <c r="B49" s="5" t="s">
        <v>15</v>
      </c>
      <c r="C49" s="6"/>
      <c r="D49" s="6"/>
      <c r="E49" s="5" t="s">
        <v>16</v>
      </c>
      <c r="F49" s="6"/>
      <c r="G49" s="6"/>
      <c r="H49" s="7" t="s">
        <v>17</v>
      </c>
      <c r="I49" s="6"/>
      <c r="J49" s="6"/>
      <c r="K49" s="7" t="s">
        <v>18</v>
      </c>
      <c r="L49" s="6"/>
      <c r="M49" s="6"/>
      <c r="N49" s="8">
        <f>N48/1000*100</f>
        <v>4.260625</v>
      </c>
      <c r="P49" s="5" t="s">
        <v>51</v>
      </c>
      <c r="Q49" s="5" t="s">
        <v>15</v>
      </c>
      <c r="R49" s="6"/>
      <c r="S49" s="6"/>
      <c r="T49" s="5" t="s">
        <v>16</v>
      </c>
      <c r="U49" s="6"/>
      <c r="V49" s="6"/>
      <c r="W49" s="7" t="s">
        <v>17</v>
      </c>
      <c r="X49" s="6"/>
      <c r="Y49" s="6"/>
      <c r="Z49" s="7" t="s">
        <v>18</v>
      </c>
      <c r="AA49" s="6"/>
      <c r="AB49" s="6"/>
      <c r="AE49" s="5" t="s">
        <v>51</v>
      </c>
      <c r="AF49" s="5" t="s">
        <v>15</v>
      </c>
      <c r="AG49" s="6"/>
      <c r="AH49" s="6"/>
      <c r="AI49" s="5" t="s">
        <v>16</v>
      </c>
      <c r="AJ49" s="6"/>
      <c r="AK49" s="6"/>
      <c r="AL49" s="7" t="s">
        <v>17</v>
      </c>
      <c r="AM49" s="6"/>
      <c r="AN49" s="6"/>
      <c r="AO49" s="7" t="s">
        <v>18</v>
      </c>
      <c r="AP49" s="6"/>
      <c r="AQ49" s="6"/>
      <c r="AR49" s="1"/>
      <c r="AS49" s="5" t="s">
        <v>51</v>
      </c>
      <c r="AT49" s="5" t="s">
        <v>15</v>
      </c>
      <c r="AU49" s="6"/>
      <c r="AV49" s="6"/>
      <c r="AW49" s="5" t="s">
        <v>16</v>
      </c>
      <c r="AX49" s="6"/>
      <c r="AY49" s="6"/>
      <c r="AZ49" s="7" t="s">
        <v>17</v>
      </c>
      <c r="BA49" s="6"/>
      <c r="BB49" s="6"/>
      <c r="BC49" s="7" t="s">
        <v>18</v>
      </c>
      <c r="BD49" s="6"/>
      <c r="BE49" s="6"/>
      <c r="BG49" s="5" t="s">
        <v>51</v>
      </c>
      <c r="BH49" s="5" t="s">
        <v>15</v>
      </c>
      <c r="BI49" s="6"/>
      <c r="BJ49" s="6"/>
      <c r="BK49" s="5" t="s">
        <v>16</v>
      </c>
      <c r="BL49" s="6"/>
      <c r="BM49" s="6"/>
      <c r="BN49" s="7" t="s">
        <v>17</v>
      </c>
      <c r="BO49" s="6"/>
      <c r="BP49" s="6"/>
      <c r="BQ49" s="7" t="s">
        <v>18</v>
      </c>
      <c r="BR49" s="6"/>
      <c r="BS49" s="6"/>
    </row>
    <row r="50">
      <c r="A50" s="9" t="s">
        <v>21</v>
      </c>
      <c r="B50" s="10"/>
      <c r="C50" s="11"/>
      <c r="D50" s="11"/>
      <c r="E50" s="10"/>
      <c r="F50" s="11"/>
      <c r="G50" s="11"/>
      <c r="H50" s="10"/>
      <c r="I50" s="11"/>
      <c r="J50" s="11"/>
      <c r="K50" s="10"/>
      <c r="L50" s="11"/>
      <c r="M50" s="11"/>
      <c r="P50" s="9" t="s">
        <v>21</v>
      </c>
      <c r="Q50" s="10"/>
      <c r="R50" s="11"/>
      <c r="S50" s="11"/>
      <c r="T50" s="10"/>
      <c r="U50" s="11"/>
      <c r="V50" s="11"/>
      <c r="W50" s="10"/>
      <c r="X50" s="11"/>
      <c r="Y50" s="11"/>
      <c r="Z50" s="10"/>
      <c r="AA50" s="11"/>
      <c r="AB50" s="11"/>
      <c r="AE50" s="9" t="s">
        <v>19</v>
      </c>
      <c r="AF50" s="10" t="s">
        <v>20</v>
      </c>
      <c r="AG50" s="11"/>
      <c r="AH50" s="11"/>
      <c r="AI50" s="10"/>
      <c r="AJ50" s="11"/>
      <c r="AK50" s="11"/>
      <c r="AL50" s="10"/>
      <c r="AM50" s="11"/>
      <c r="AN50" s="11"/>
      <c r="AO50" s="10"/>
      <c r="AP50" s="11"/>
      <c r="AQ50" s="11"/>
      <c r="AR50" s="2"/>
      <c r="AS50" s="9" t="s">
        <v>19</v>
      </c>
      <c r="AT50" s="10" t="s">
        <v>20</v>
      </c>
      <c r="AU50" s="11"/>
      <c r="AV50" s="11"/>
      <c r="AW50" s="10"/>
      <c r="AX50" s="11"/>
      <c r="AY50" s="11"/>
      <c r="AZ50" s="10"/>
      <c r="BA50" s="11"/>
      <c r="BB50" s="11"/>
      <c r="BC50" s="10"/>
      <c r="BD50" s="11"/>
      <c r="BE50" s="11"/>
      <c r="BG50" s="9" t="s">
        <v>19</v>
      </c>
      <c r="BH50" s="10" t="s">
        <v>20</v>
      </c>
      <c r="BI50" s="11"/>
      <c r="BJ50" s="11"/>
      <c r="BK50" s="10"/>
      <c r="BL50" s="11"/>
      <c r="BM50" s="11"/>
      <c r="BN50" s="10"/>
      <c r="BO50" s="11"/>
      <c r="BP50" s="11"/>
      <c r="BQ50" s="10"/>
      <c r="BR50" s="11"/>
      <c r="BS50" s="11"/>
    </row>
    <row r="51">
      <c r="A51" s="10" t="s">
        <v>52</v>
      </c>
      <c r="B51" s="5" t="s">
        <v>23</v>
      </c>
      <c r="C51" s="5" t="s">
        <v>24</v>
      </c>
      <c r="D51" s="5" t="s">
        <v>25</v>
      </c>
      <c r="E51" s="5" t="s">
        <v>23</v>
      </c>
      <c r="F51" s="5" t="s">
        <v>24</v>
      </c>
      <c r="G51" s="5" t="s">
        <v>25</v>
      </c>
      <c r="H51" s="5" t="s">
        <v>23</v>
      </c>
      <c r="I51" s="5" t="s">
        <v>24</v>
      </c>
      <c r="J51" s="5" t="s">
        <v>25</v>
      </c>
      <c r="K51" s="5" t="s">
        <v>23</v>
      </c>
      <c r="L51" s="5" t="s">
        <v>24</v>
      </c>
      <c r="M51" s="5" t="s">
        <v>25</v>
      </c>
      <c r="P51" s="10" t="s">
        <v>26</v>
      </c>
      <c r="Q51" s="5" t="s">
        <v>23</v>
      </c>
      <c r="R51" s="5" t="s">
        <v>24</v>
      </c>
      <c r="S51" s="5" t="s">
        <v>25</v>
      </c>
      <c r="T51" s="5" t="s">
        <v>23</v>
      </c>
      <c r="U51" s="5" t="s">
        <v>24</v>
      </c>
      <c r="V51" s="5" t="s">
        <v>25</v>
      </c>
      <c r="W51" s="5" t="s">
        <v>23</v>
      </c>
      <c r="X51" s="5" t="s">
        <v>24</v>
      </c>
      <c r="Y51" s="5" t="s">
        <v>25</v>
      </c>
      <c r="Z51" s="5" t="s">
        <v>23</v>
      </c>
      <c r="AA51" s="5" t="s">
        <v>24</v>
      </c>
      <c r="AB51" s="5" t="s">
        <v>25</v>
      </c>
      <c r="AE51" s="10" t="s">
        <v>22</v>
      </c>
      <c r="AF51" s="5" t="s">
        <v>23</v>
      </c>
      <c r="AG51" s="5" t="s">
        <v>24</v>
      </c>
      <c r="AH51" s="5" t="s">
        <v>25</v>
      </c>
      <c r="AI51" s="5" t="s">
        <v>23</v>
      </c>
      <c r="AJ51" s="5" t="s">
        <v>24</v>
      </c>
      <c r="AK51" s="5" t="s">
        <v>25</v>
      </c>
      <c r="AL51" s="5" t="s">
        <v>23</v>
      </c>
      <c r="AM51" s="5" t="s">
        <v>24</v>
      </c>
      <c r="AN51" s="5" t="s">
        <v>25</v>
      </c>
      <c r="AO51" s="5" t="s">
        <v>23</v>
      </c>
      <c r="AP51" s="5" t="s">
        <v>24</v>
      </c>
      <c r="AQ51" s="5" t="s">
        <v>25</v>
      </c>
      <c r="AR51" s="1"/>
      <c r="AS51" s="10" t="s">
        <v>22</v>
      </c>
      <c r="AT51" s="5" t="s">
        <v>23</v>
      </c>
      <c r="AU51" s="5" t="s">
        <v>24</v>
      </c>
      <c r="AV51" s="5" t="s">
        <v>25</v>
      </c>
      <c r="AW51" s="5" t="s">
        <v>23</v>
      </c>
      <c r="AX51" s="5" t="s">
        <v>24</v>
      </c>
      <c r="AY51" s="5" t="s">
        <v>25</v>
      </c>
      <c r="AZ51" s="5" t="s">
        <v>23</v>
      </c>
      <c r="BA51" s="5" t="s">
        <v>24</v>
      </c>
      <c r="BB51" s="5" t="s">
        <v>25</v>
      </c>
      <c r="BC51" s="5" t="s">
        <v>23</v>
      </c>
      <c r="BD51" s="5" t="s">
        <v>24</v>
      </c>
      <c r="BE51" s="5" t="s">
        <v>25</v>
      </c>
      <c r="BF51" s="1"/>
      <c r="BG51" s="10" t="s">
        <v>22</v>
      </c>
      <c r="BH51" s="5" t="s">
        <v>23</v>
      </c>
      <c r="BI51" s="5" t="s">
        <v>24</v>
      </c>
      <c r="BJ51" s="5" t="s">
        <v>25</v>
      </c>
      <c r="BK51" s="5" t="s">
        <v>23</v>
      </c>
      <c r="BL51" s="5" t="s">
        <v>24</v>
      </c>
      <c r="BM51" s="5" t="s">
        <v>25</v>
      </c>
      <c r="BN51" s="5" t="s">
        <v>23</v>
      </c>
      <c r="BO51" s="5" t="s">
        <v>24</v>
      </c>
      <c r="BP51" s="5" t="s">
        <v>25</v>
      </c>
      <c r="BQ51" s="5" t="s">
        <v>23</v>
      </c>
      <c r="BR51" s="5" t="s">
        <v>24</v>
      </c>
      <c r="BS51" s="5" t="s">
        <v>25</v>
      </c>
    </row>
    <row r="52">
      <c r="A52" s="11"/>
      <c r="B52" s="27" t="s">
        <v>27</v>
      </c>
      <c r="C52" s="55"/>
      <c r="D52" s="29"/>
      <c r="E52" s="25" t="s">
        <v>27</v>
      </c>
      <c r="F52" s="13"/>
      <c r="G52" s="13"/>
      <c r="H52" s="18" t="s">
        <v>27</v>
      </c>
      <c r="I52" s="19"/>
      <c r="J52" s="19"/>
      <c r="K52" s="30" t="s">
        <v>27</v>
      </c>
      <c r="L52" s="43"/>
      <c r="M52" s="43"/>
      <c r="P52" s="11"/>
      <c r="Q52" s="12" t="s">
        <v>27</v>
      </c>
      <c r="R52" s="15"/>
      <c r="S52" s="15"/>
      <c r="T52" s="16" t="s">
        <v>27</v>
      </c>
      <c r="U52" s="17"/>
      <c r="V52" s="17"/>
      <c r="W52" s="18" t="s">
        <v>27</v>
      </c>
      <c r="X52" s="19"/>
      <c r="Y52" s="19"/>
      <c r="Z52" s="20" t="s">
        <v>27</v>
      </c>
      <c r="AA52" s="21"/>
      <c r="AB52" s="21"/>
      <c r="AE52" s="11"/>
      <c r="AF52" s="12" t="s">
        <v>27</v>
      </c>
      <c r="AG52" s="11"/>
      <c r="AH52" s="11"/>
      <c r="AI52" s="12" t="s">
        <v>27</v>
      </c>
      <c r="AJ52" s="11"/>
      <c r="AK52" s="11"/>
      <c r="AL52" s="12" t="s">
        <v>27</v>
      </c>
      <c r="AM52" s="11"/>
      <c r="AN52" s="11"/>
      <c r="AO52" s="12" t="s">
        <v>27</v>
      </c>
      <c r="AP52" s="11"/>
      <c r="AQ52" s="11"/>
      <c r="AS52" s="11"/>
      <c r="AT52" s="12" t="s">
        <v>27</v>
      </c>
      <c r="AU52" s="13"/>
      <c r="AV52" s="13"/>
      <c r="AW52" s="12" t="s">
        <v>27</v>
      </c>
      <c r="AX52" s="13"/>
      <c r="AY52" s="13"/>
      <c r="AZ52" s="12" t="s">
        <v>27</v>
      </c>
      <c r="BA52" s="13"/>
      <c r="BB52" s="13"/>
      <c r="BC52" s="12" t="s">
        <v>27</v>
      </c>
      <c r="BD52" s="13"/>
      <c r="BE52" s="13"/>
      <c r="BG52" s="11"/>
      <c r="BH52" s="14" t="s">
        <v>27</v>
      </c>
      <c r="BI52" s="13"/>
      <c r="BJ52" s="13"/>
      <c r="BK52" s="14" t="s">
        <v>27</v>
      </c>
      <c r="BL52" s="13"/>
      <c r="BM52" s="13"/>
      <c r="BN52" s="14" t="s">
        <v>27</v>
      </c>
      <c r="BO52" s="13"/>
      <c r="BP52" s="13"/>
      <c r="BQ52" s="14" t="s">
        <v>27</v>
      </c>
      <c r="BR52" s="13"/>
      <c r="BS52" s="13"/>
    </row>
    <row r="53">
      <c r="A53" s="5" t="s">
        <v>31</v>
      </c>
      <c r="B53" s="22">
        <v>0.614620217413386</v>
      </c>
      <c r="C53" s="27">
        <v>221.0</v>
      </c>
      <c r="D53" s="27"/>
      <c r="E53" s="22">
        <v>0.594629049639255</v>
      </c>
      <c r="F53" s="25"/>
      <c r="G53" s="25"/>
      <c r="H53" s="22">
        <v>0.343927033264962</v>
      </c>
      <c r="I53" s="18"/>
      <c r="J53" s="18"/>
      <c r="K53" s="22">
        <v>0.55348027983129</v>
      </c>
      <c r="L53" s="43"/>
      <c r="M53" s="43"/>
      <c r="N53" s="8">
        <f t="shared" ref="N53:N54" si="41">AVERAGE(B53,E53,H53,K53)</f>
        <v>0.526664145</v>
      </c>
      <c r="P53" s="5" t="s">
        <v>31</v>
      </c>
      <c r="Q53" s="22">
        <v>0.715923569573839</v>
      </c>
      <c r="R53" s="12"/>
      <c r="S53" s="12"/>
      <c r="T53" s="22">
        <v>0.650177599162872</v>
      </c>
      <c r="U53" s="16"/>
      <c r="V53" s="16"/>
      <c r="W53" s="22">
        <v>0.679510785457442</v>
      </c>
      <c r="X53" s="18"/>
      <c r="Y53" s="18"/>
      <c r="Z53" s="22">
        <v>0.547647803371506</v>
      </c>
      <c r="AA53" s="20"/>
      <c r="AB53" s="20"/>
      <c r="AC53" s="8">
        <f>AVERAGE(Q53,T53,W53,Z53)</f>
        <v>0.6483149394</v>
      </c>
      <c r="AE53" s="5" t="s">
        <v>31</v>
      </c>
      <c r="AF53" s="56"/>
      <c r="AG53" s="5"/>
      <c r="AH53" s="5"/>
      <c r="AI53" s="56"/>
      <c r="AJ53" s="5"/>
      <c r="AK53" s="5"/>
      <c r="AL53" s="56"/>
      <c r="AM53" s="5"/>
      <c r="AN53" s="5"/>
      <c r="AO53" s="22">
        <v>0.875897219617335</v>
      </c>
      <c r="AP53" s="5"/>
      <c r="AQ53" s="5"/>
      <c r="AR53" s="1"/>
      <c r="AS53" s="5" t="s">
        <v>31</v>
      </c>
      <c r="AT53" s="22">
        <v>0.846598229647191</v>
      </c>
      <c r="AU53" s="13"/>
      <c r="AV53" s="13"/>
      <c r="AW53" s="22">
        <v>0.853318051817098</v>
      </c>
      <c r="AX53" s="13"/>
      <c r="AY53" s="13"/>
      <c r="AZ53" s="22">
        <v>0.890668854332028</v>
      </c>
      <c r="BA53" s="13"/>
      <c r="BB53" s="13"/>
      <c r="BC53" s="22">
        <v>0.87560890741892</v>
      </c>
      <c r="BD53" s="13"/>
      <c r="BE53" s="13"/>
      <c r="BG53" s="5" t="s">
        <v>31</v>
      </c>
      <c r="BH53" s="13"/>
      <c r="BI53" s="13"/>
      <c r="BJ53" s="13"/>
      <c r="BK53" s="13"/>
      <c r="BL53" s="13"/>
      <c r="BM53" s="13"/>
      <c r="BN53" s="13"/>
      <c r="BO53" s="13"/>
      <c r="BP53" s="13"/>
      <c r="BQ53" s="13"/>
      <c r="BR53" s="13"/>
      <c r="BS53" s="13"/>
    </row>
    <row r="54">
      <c r="A54" s="5" t="s">
        <v>32</v>
      </c>
      <c r="B54" s="22">
        <v>0.845863295069513</v>
      </c>
      <c r="C54" s="29"/>
      <c r="D54" s="29"/>
      <c r="E54" s="22">
        <v>0.802812909173534</v>
      </c>
      <c r="F54" s="25">
        <v>242.0</v>
      </c>
      <c r="G54" s="13"/>
      <c r="H54" s="22">
        <v>0.722069100545428</v>
      </c>
      <c r="I54" s="18">
        <v>2537.0</v>
      </c>
      <c r="J54" s="18"/>
      <c r="K54" s="22">
        <v>0.8597531988404</v>
      </c>
      <c r="L54" s="30">
        <v>1913.0</v>
      </c>
      <c r="M54" s="43"/>
      <c r="N54" s="8">
        <f t="shared" si="41"/>
        <v>0.8076246259</v>
      </c>
      <c r="P54" s="5" t="s">
        <v>32</v>
      </c>
      <c r="Q54" s="22">
        <v>0.627374212418035</v>
      </c>
      <c r="R54" s="12">
        <v>221.0</v>
      </c>
      <c r="S54" s="15"/>
      <c r="T54" s="22">
        <v>0.831333129828668</v>
      </c>
      <c r="U54" s="16">
        <v>242.0</v>
      </c>
      <c r="V54" s="17"/>
      <c r="W54" s="22">
        <v>0.866069794961479</v>
      </c>
      <c r="X54" s="18">
        <v>2537.0</v>
      </c>
      <c r="Y54" s="18"/>
      <c r="Z54" s="22">
        <v>0.860310344022852</v>
      </c>
      <c r="AA54" s="21"/>
      <c r="AB54" s="21"/>
      <c r="AE54" s="5" t="s">
        <v>32</v>
      </c>
      <c r="AF54" s="56"/>
      <c r="AG54" s="5"/>
      <c r="AH54" s="5"/>
      <c r="AI54" s="56"/>
      <c r="AJ54" s="5"/>
      <c r="AK54" s="5"/>
      <c r="AL54" s="56"/>
      <c r="AM54" s="5"/>
      <c r="AN54" s="5"/>
      <c r="AO54" s="57">
        <v>0.867812620818565</v>
      </c>
      <c r="AP54" s="5">
        <v>1913.0</v>
      </c>
      <c r="AQ54" s="5"/>
      <c r="AR54" s="1"/>
      <c r="AS54" s="5" t="s">
        <v>32</v>
      </c>
      <c r="AT54" s="22">
        <v>0.786293817290551</v>
      </c>
      <c r="AU54" s="25">
        <v>221.0</v>
      </c>
      <c r="AV54" s="13"/>
      <c r="AW54" s="22">
        <v>0.823752029886596</v>
      </c>
      <c r="AX54" s="25">
        <v>242.0</v>
      </c>
      <c r="AY54" s="13"/>
      <c r="AZ54" s="22">
        <v>0.890648123358425</v>
      </c>
      <c r="BA54" s="25">
        <v>2537.0</v>
      </c>
      <c r="BB54" s="13"/>
      <c r="BC54" s="22">
        <v>0.875584366279149</v>
      </c>
      <c r="BD54" s="25">
        <v>1913.0</v>
      </c>
      <c r="BE54" s="13"/>
      <c r="BG54" s="5" t="s">
        <v>32</v>
      </c>
      <c r="BH54" s="13"/>
      <c r="BI54" s="13"/>
      <c r="BJ54" s="13"/>
      <c r="BK54" s="13"/>
      <c r="BL54" s="13"/>
      <c r="BM54" s="13"/>
      <c r="BN54" s="13"/>
      <c r="BO54" s="13"/>
      <c r="BP54" s="13"/>
      <c r="BQ54" s="13"/>
      <c r="BR54" s="13"/>
      <c r="BS54" s="13"/>
    </row>
    <row r="55">
      <c r="A55" s="11"/>
      <c r="B55" s="29"/>
      <c r="C55" s="29"/>
      <c r="D55" s="29"/>
      <c r="E55" s="13"/>
      <c r="F55" s="13"/>
      <c r="G55" s="13"/>
      <c r="H55" s="19"/>
      <c r="I55" s="19"/>
      <c r="J55" s="19"/>
      <c r="K55" s="43"/>
      <c r="L55" s="43"/>
      <c r="M55" s="43"/>
      <c r="P55" s="11"/>
      <c r="Q55" s="15"/>
      <c r="R55" s="15"/>
      <c r="S55" s="15"/>
      <c r="T55" s="17"/>
      <c r="U55" s="17"/>
      <c r="V55" s="17"/>
      <c r="W55" s="19"/>
      <c r="X55" s="19"/>
      <c r="Y55" s="19"/>
      <c r="Z55" s="21"/>
      <c r="AA55" s="21"/>
      <c r="AB55" s="21"/>
      <c r="AE55" s="11"/>
      <c r="AF55" s="13"/>
      <c r="AG55" s="11"/>
      <c r="AH55" s="11"/>
      <c r="AI55" s="13"/>
      <c r="AJ55" s="11"/>
      <c r="AK55" s="11"/>
      <c r="AL55" s="13"/>
      <c r="AM55" s="11"/>
      <c r="AN55" s="11"/>
      <c r="AO55" s="13"/>
      <c r="AP55" s="11"/>
      <c r="AQ55" s="11"/>
      <c r="AS55" s="11"/>
      <c r="AT55" s="13"/>
      <c r="AU55" s="13"/>
      <c r="AV55" s="13"/>
      <c r="AW55" s="13"/>
      <c r="AX55" s="13"/>
      <c r="AY55" s="13"/>
      <c r="AZ55" s="13"/>
      <c r="BA55" s="13"/>
      <c r="BB55" s="13"/>
      <c r="BC55" s="13"/>
      <c r="BD55" s="13"/>
      <c r="BE55" s="13"/>
      <c r="BG55" s="11"/>
      <c r="BH55" s="13"/>
      <c r="BI55" s="13"/>
      <c r="BJ55" s="13"/>
      <c r="BK55" s="13"/>
      <c r="BL55" s="13"/>
      <c r="BM55" s="13"/>
      <c r="BN55" s="13"/>
      <c r="BO55" s="13"/>
      <c r="BP55" s="13"/>
      <c r="BQ55" s="13"/>
      <c r="BR55" s="13"/>
      <c r="BS55" s="13"/>
    </row>
    <row r="56">
      <c r="A56" s="11"/>
      <c r="B56" s="27" t="s">
        <v>33</v>
      </c>
      <c r="C56" s="29"/>
      <c r="D56" s="29"/>
      <c r="E56" s="25" t="s">
        <v>33</v>
      </c>
      <c r="F56" s="13"/>
      <c r="G56" s="13"/>
      <c r="H56" s="18" t="s">
        <v>33</v>
      </c>
      <c r="I56" s="19"/>
      <c r="J56" s="19"/>
      <c r="K56" s="30" t="s">
        <v>33</v>
      </c>
      <c r="L56" s="43"/>
      <c r="M56" s="43"/>
      <c r="P56" s="11"/>
      <c r="Q56" s="27" t="s">
        <v>33</v>
      </c>
      <c r="R56" s="29"/>
      <c r="S56" s="29"/>
      <c r="T56" s="25" t="s">
        <v>33</v>
      </c>
      <c r="U56" s="13"/>
      <c r="V56" s="13"/>
      <c r="W56" s="18" t="s">
        <v>33</v>
      </c>
      <c r="X56" s="19"/>
      <c r="Y56" s="19"/>
      <c r="Z56" s="30" t="s">
        <v>33</v>
      </c>
      <c r="AA56" s="21"/>
      <c r="AB56" s="21"/>
      <c r="AE56" s="11"/>
      <c r="AF56" s="27" t="s">
        <v>33</v>
      </c>
      <c r="AG56" s="11"/>
      <c r="AH56" s="11"/>
      <c r="AI56" s="27" t="s">
        <v>33</v>
      </c>
      <c r="AJ56" s="11"/>
      <c r="AK56" s="11"/>
      <c r="AL56" s="27" t="s">
        <v>33</v>
      </c>
      <c r="AM56" s="11"/>
      <c r="AN56" s="11"/>
      <c r="AO56" s="27" t="s">
        <v>33</v>
      </c>
      <c r="AP56" s="11"/>
      <c r="AQ56" s="11"/>
      <c r="AS56" s="11"/>
      <c r="AT56" s="27" t="s">
        <v>33</v>
      </c>
      <c r="AU56" s="13"/>
      <c r="AV56" s="13"/>
      <c r="AW56" s="27" t="s">
        <v>33</v>
      </c>
      <c r="AX56" s="13"/>
      <c r="AY56" s="13"/>
      <c r="AZ56" s="27" t="s">
        <v>33</v>
      </c>
      <c r="BA56" s="13"/>
      <c r="BB56" s="13"/>
      <c r="BC56" s="27" t="s">
        <v>33</v>
      </c>
      <c r="BD56" s="13"/>
      <c r="BE56" s="13"/>
      <c r="BG56" s="11"/>
      <c r="BH56" s="27" t="s">
        <v>33</v>
      </c>
      <c r="BI56" s="13"/>
      <c r="BJ56" s="13"/>
      <c r="BK56" s="27" t="s">
        <v>33</v>
      </c>
      <c r="BL56" s="13"/>
      <c r="BM56" s="13"/>
      <c r="BN56" s="27" t="s">
        <v>33</v>
      </c>
      <c r="BO56" s="13"/>
      <c r="BP56" s="13"/>
      <c r="BQ56" s="27" t="s">
        <v>33</v>
      </c>
      <c r="BR56" s="13"/>
      <c r="BS56" s="13"/>
    </row>
    <row r="57">
      <c r="A57" s="5" t="s">
        <v>31</v>
      </c>
      <c r="B57" s="22">
        <v>0.397905467668316</v>
      </c>
      <c r="C57" s="29"/>
      <c r="D57" s="29"/>
      <c r="E57" s="22">
        <v>0.373848946891103</v>
      </c>
      <c r="F57" s="25"/>
      <c r="G57" s="25"/>
      <c r="H57" s="22">
        <v>0.385268615631954</v>
      </c>
      <c r="I57" s="18"/>
      <c r="J57" s="18"/>
      <c r="K57" s="22">
        <v>0.36272299734804</v>
      </c>
      <c r="L57" s="30"/>
      <c r="M57" s="30"/>
      <c r="N57" s="8">
        <f t="shared" ref="N57:N58" si="42">AVERAGE(B57,E57,H57,K57)</f>
        <v>0.3799365069</v>
      </c>
      <c r="P57" s="5" t="s">
        <v>31</v>
      </c>
      <c r="Q57" s="22">
        <v>0.426662039416257</v>
      </c>
      <c r="R57" s="15"/>
      <c r="S57" s="15"/>
      <c r="T57" s="22">
        <v>0.40506731458447</v>
      </c>
      <c r="U57" s="16"/>
      <c r="V57" s="16"/>
      <c r="W57" s="22">
        <v>0.372346417246661</v>
      </c>
      <c r="X57" s="18"/>
      <c r="Y57" s="18"/>
      <c r="Z57" s="22">
        <v>0.395215934263537</v>
      </c>
      <c r="AA57" s="20"/>
      <c r="AB57" s="20"/>
      <c r="AC57" s="8">
        <f>AVERAGE(Q57,T57,W57,Z57)</f>
        <v>0.3998229264</v>
      </c>
      <c r="AE57" s="5" t="s">
        <v>31</v>
      </c>
      <c r="AF57" s="22">
        <v>0.6832092575344</v>
      </c>
      <c r="AG57" s="5"/>
      <c r="AH57" s="5"/>
      <c r="AI57" s="22">
        <v>0.700332949970037</v>
      </c>
      <c r="AJ57" s="5"/>
      <c r="AK57" s="5"/>
      <c r="AL57" s="22">
        <v>0.721108155611408</v>
      </c>
      <c r="AM57" s="5"/>
      <c r="AN57" s="5"/>
      <c r="AO57" s="22">
        <v>0.696586068036752</v>
      </c>
      <c r="AP57" s="5"/>
      <c r="AQ57" s="5"/>
      <c r="AR57" s="1">
        <f t="shared" ref="AR57:AR66" si="43">AVERAGE(AF57,AI57,AL57,AO57)</f>
        <v>0.7003091078</v>
      </c>
      <c r="AS57" s="5" t="s">
        <v>31</v>
      </c>
      <c r="AT57" s="22">
        <v>0.702253456735367</v>
      </c>
      <c r="AU57" s="13"/>
      <c r="AV57" s="13"/>
      <c r="AW57" s="22">
        <v>0.77258388285794</v>
      </c>
      <c r="AX57" s="13"/>
      <c r="AY57" s="13"/>
      <c r="AZ57" s="58">
        <v>0.721020229853051</v>
      </c>
      <c r="BA57" s="13"/>
      <c r="BB57" s="13"/>
      <c r="BC57" s="22">
        <v>0.686479204161072</v>
      </c>
      <c r="BD57" s="13"/>
      <c r="BE57" s="13"/>
      <c r="BG57" s="5" t="s">
        <v>31</v>
      </c>
      <c r="BH57" s="22">
        <v>0.661133653795545</v>
      </c>
      <c r="BI57" s="13"/>
      <c r="BJ57" s="13"/>
      <c r="BK57" s="22"/>
      <c r="BL57" s="13"/>
      <c r="BM57" s="13"/>
      <c r="BN57" s="22"/>
      <c r="BO57" s="13"/>
      <c r="BP57" s="13"/>
      <c r="BQ57" s="22"/>
      <c r="BR57" s="13"/>
      <c r="BS57" s="13"/>
    </row>
    <row r="58">
      <c r="A58" s="5" t="s">
        <v>32</v>
      </c>
      <c r="B58" s="22">
        <v>0.692561316514061</v>
      </c>
      <c r="C58" s="27">
        <v>35.0</v>
      </c>
      <c r="D58" s="27"/>
      <c r="E58" s="22">
        <v>0.805005487187513</v>
      </c>
      <c r="F58" s="25">
        <v>27.0</v>
      </c>
      <c r="G58" s="13"/>
      <c r="H58" s="22">
        <v>0.660294749711718</v>
      </c>
      <c r="I58" s="18">
        <v>77.0</v>
      </c>
      <c r="J58" s="19"/>
      <c r="K58" s="22">
        <v>0.702042934307172</v>
      </c>
      <c r="L58" s="30">
        <v>52.0</v>
      </c>
      <c r="M58" s="43"/>
      <c r="N58" s="8">
        <f t="shared" si="42"/>
        <v>0.7149761219</v>
      </c>
      <c r="P58" s="5" t="s">
        <v>32</v>
      </c>
      <c r="Q58" s="22">
        <v>0.690843212988232</v>
      </c>
      <c r="R58" s="12">
        <v>35.0</v>
      </c>
      <c r="S58" s="12"/>
      <c r="T58" s="22">
        <v>0.787224189548061</v>
      </c>
      <c r="U58" s="16">
        <v>27.0</v>
      </c>
      <c r="V58" s="17"/>
      <c r="W58" s="22">
        <v>0.552212110331665</v>
      </c>
      <c r="X58" s="18">
        <v>77.0</v>
      </c>
      <c r="Y58" s="19"/>
      <c r="Z58" s="22">
        <v>0.681759729163571</v>
      </c>
      <c r="AA58" s="20">
        <v>52.0</v>
      </c>
      <c r="AB58" s="21"/>
      <c r="AE58" s="5" t="s">
        <v>32</v>
      </c>
      <c r="AF58" s="22">
        <v>0.692230539807388</v>
      </c>
      <c r="AG58" s="5">
        <v>35.0</v>
      </c>
      <c r="AH58" s="5"/>
      <c r="AI58" s="22">
        <v>0.705828195027699</v>
      </c>
      <c r="AJ58" s="5">
        <v>27.0</v>
      </c>
      <c r="AK58" s="5"/>
      <c r="AL58" s="22">
        <v>0.71974554646619</v>
      </c>
      <c r="AM58" s="5">
        <v>77.0</v>
      </c>
      <c r="AN58" s="5"/>
      <c r="AO58" s="22">
        <v>0.693125462274217</v>
      </c>
      <c r="AP58" s="5">
        <v>52.0</v>
      </c>
      <c r="AQ58" s="5"/>
      <c r="AR58" s="1">
        <f t="shared" si="43"/>
        <v>0.7027324359</v>
      </c>
      <c r="AS58" s="5" t="s">
        <v>32</v>
      </c>
      <c r="AT58" s="22">
        <v>0.73100243871598</v>
      </c>
      <c r="AU58" s="25">
        <v>35.0</v>
      </c>
      <c r="AV58" s="13"/>
      <c r="AW58" s="22">
        <v>0.81547934273878</v>
      </c>
      <c r="AX58" s="25">
        <v>77.0</v>
      </c>
      <c r="AY58" s="13"/>
      <c r="AZ58" s="58">
        <v>0.664673596933086</v>
      </c>
      <c r="BA58" s="25">
        <v>77.0</v>
      </c>
      <c r="BB58" s="13"/>
      <c r="BC58" s="22">
        <v>0.686185213223449</v>
      </c>
      <c r="BD58" s="25">
        <v>52.0</v>
      </c>
      <c r="BE58" s="13"/>
      <c r="BG58" s="5" t="s">
        <v>32</v>
      </c>
      <c r="BH58" s="22">
        <v>0.572901400590146</v>
      </c>
      <c r="BI58" s="13"/>
      <c r="BJ58" s="13"/>
      <c r="BK58" s="22"/>
      <c r="BL58" s="13"/>
      <c r="BM58" s="13"/>
      <c r="BN58" s="22"/>
      <c r="BO58" s="13"/>
      <c r="BP58" s="13"/>
      <c r="BQ58" s="22"/>
      <c r="BR58" s="13"/>
      <c r="BS58" s="13"/>
    </row>
    <row r="59">
      <c r="A59" s="11"/>
      <c r="B59" s="29"/>
      <c r="C59" s="29"/>
      <c r="D59" s="29"/>
      <c r="E59" s="13"/>
      <c r="F59" s="13"/>
      <c r="G59" s="13"/>
      <c r="H59" s="19"/>
      <c r="I59" s="19"/>
      <c r="J59" s="19"/>
      <c r="K59" s="43"/>
      <c r="L59" s="43"/>
      <c r="M59" s="43"/>
      <c r="P59" s="11"/>
      <c r="Q59" s="15"/>
      <c r="R59" s="15"/>
      <c r="S59" s="15"/>
      <c r="T59" s="17"/>
      <c r="U59" s="17"/>
      <c r="V59" s="17"/>
      <c r="W59" s="19"/>
      <c r="X59" s="19"/>
      <c r="Y59" s="19"/>
      <c r="Z59" s="21"/>
      <c r="AA59" s="21"/>
      <c r="AB59" s="21"/>
      <c r="AE59" s="11"/>
      <c r="AF59" s="13"/>
      <c r="AG59" s="11"/>
      <c r="AH59" s="11"/>
      <c r="AI59" s="13"/>
      <c r="AJ59" s="11"/>
      <c r="AK59" s="11"/>
      <c r="AL59" s="13"/>
      <c r="AM59" s="11"/>
      <c r="AN59" s="11"/>
      <c r="AO59" s="13"/>
      <c r="AP59" s="11"/>
      <c r="AQ59" s="11"/>
      <c r="AR59" s="1" t="str">
        <f t="shared" si="43"/>
        <v>#DIV/0!</v>
      </c>
      <c r="AS59" s="11"/>
      <c r="AT59" s="13"/>
      <c r="AU59" s="13"/>
      <c r="AV59" s="13"/>
      <c r="AW59" s="13"/>
      <c r="AX59" s="13"/>
      <c r="AY59" s="13"/>
      <c r="AZ59" s="13"/>
      <c r="BA59" s="13"/>
      <c r="BB59" s="13"/>
      <c r="BC59" s="13"/>
      <c r="BD59" s="13"/>
      <c r="BE59" s="13"/>
      <c r="BG59" s="11"/>
      <c r="BH59" s="13"/>
      <c r="BI59" s="13"/>
      <c r="BJ59" s="13"/>
      <c r="BK59" s="13"/>
      <c r="BL59" s="13"/>
      <c r="BM59" s="13"/>
      <c r="BN59" s="13"/>
      <c r="BO59" s="13"/>
      <c r="BP59" s="13"/>
      <c r="BQ59" s="13"/>
      <c r="BR59" s="13"/>
      <c r="BS59" s="13"/>
    </row>
    <row r="60">
      <c r="A60" s="11"/>
      <c r="B60" s="27" t="s">
        <v>34</v>
      </c>
      <c r="C60" s="29"/>
      <c r="D60" s="29"/>
      <c r="E60" s="25" t="s">
        <v>34</v>
      </c>
      <c r="F60" s="13"/>
      <c r="G60" s="13"/>
      <c r="H60" s="18" t="s">
        <v>34</v>
      </c>
      <c r="I60" s="19"/>
      <c r="J60" s="19"/>
      <c r="K60" s="30" t="s">
        <v>34</v>
      </c>
      <c r="L60" s="43"/>
      <c r="M60" s="43"/>
      <c r="P60" s="11"/>
      <c r="Q60" s="31" t="s">
        <v>34</v>
      </c>
      <c r="R60" s="32"/>
      <c r="S60" s="32"/>
      <c r="T60" s="33" t="s">
        <v>34</v>
      </c>
      <c r="U60" s="34"/>
      <c r="V60" s="34"/>
      <c r="W60" s="35" t="s">
        <v>34</v>
      </c>
      <c r="X60" s="36"/>
      <c r="Y60" s="36"/>
      <c r="Z60" s="37" t="s">
        <v>34</v>
      </c>
      <c r="AA60" s="21"/>
      <c r="AB60" s="21"/>
      <c r="AE60" s="11"/>
      <c r="AF60" s="31" t="s">
        <v>34</v>
      </c>
      <c r="AG60" s="11"/>
      <c r="AH60" s="11"/>
      <c r="AI60" s="31" t="s">
        <v>34</v>
      </c>
      <c r="AJ60" s="11"/>
      <c r="AK60" s="11"/>
      <c r="AL60" s="31" t="s">
        <v>34</v>
      </c>
      <c r="AM60" s="11"/>
      <c r="AN60" s="11"/>
      <c r="AO60" s="31" t="s">
        <v>34</v>
      </c>
      <c r="AP60" s="11"/>
      <c r="AQ60" s="11"/>
      <c r="AR60" s="1" t="str">
        <f t="shared" si="43"/>
        <v>#DIV/0!</v>
      </c>
      <c r="AS60" s="11"/>
      <c r="AT60" s="31" t="s">
        <v>34</v>
      </c>
      <c r="AU60" s="13"/>
      <c r="AV60" s="13"/>
      <c r="AW60" s="31" t="s">
        <v>34</v>
      </c>
      <c r="AX60" s="13"/>
      <c r="AY60" s="13"/>
      <c r="AZ60" s="31" t="s">
        <v>34</v>
      </c>
      <c r="BA60" s="13"/>
      <c r="BB60" s="13"/>
      <c r="BC60" s="31" t="s">
        <v>34</v>
      </c>
      <c r="BD60" s="13"/>
      <c r="BE60" s="13"/>
      <c r="BG60" s="11"/>
      <c r="BH60" s="31" t="s">
        <v>34</v>
      </c>
      <c r="BI60" s="13"/>
      <c r="BJ60" s="13"/>
      <c r="BK60" s="31" t="s">
        <v>34</v>
      </c>
      <c r="BL60" s="13"/>
      <c r="BM60" s="13"/>
      <c r="BN60" s="31" t="s">
        <v>34</v>
      </c>
      <c r="BO60" s="13"/>
      <c r="BP60" s="13"/>
      <c r="BQ60" s="31" t="s">
        <v>34</v>
      </c>
      <c r="BR60" s="13"/>
      <c r="BS60" s="13"/>
    </row>
    <row r="61">
      <c r="A61" s="5" t="s">
        <v>31</v>
      </c>
      <c r="B61" s="22">
        <v>0.348536371894735</v>
      </c>
      <c r="C61" s="29"/>
      <c r="D61" s="29"/>
      <c r="E61" s="22">
        <v>0.340889617761238</v>
      </c>
      <c r="F61" s="13"/>
      <c r="G61" s="13"/>
      <c r="H61" s="22">
        <v>0.351519900335298</v>
      </c>
      <c r="I61" s="19"/>
      <c r="J61" s="19"/>
      <c r="K61" s="22">
        <v>0.353228226736679</v>
      </c>
      <c r="L61" s="30"/>
      <c r="M61" s="30"/>
      <c r="N61" s="8">
        <f t="shared" ref="N61:N62" si="44">AVERAGE(B61,E61,H61,K61)</f>
        <v>0.3485435292</v>
      </c>
      <c r="P61" s="5" t="s">
        <v>31</v>
      </c>
      <c r="Q61" s="22">
        <v>0.334675986236576</v>
      </c>
      <c r="R61" s="15"/>
      <c r="S61" s="15"/>
      <c r="T61" s="22">
        <v>0.347632764219059</v>
      </c>
      <c r="U61" s="17"/>
      <c r="V61" s="17"/>
      <c r="W61" s="22">
        <v>0.346876624078041</v>
      </c>
      <c r="X61" s="19"/>
      <c r="Y61" s="19"/>
      <c r="Z61" s="22">
        <v>0.342621324514332</v>
      </c>
      <c r="AA61" s="20"/>
      <c r="AB61" s="20"/>
      <c r="AC61" s="8">
        <f>average(Q61,T61,W61,Z61)</f>
        <v>0.3429516748</v>
      </c>
      <c r="AE61" s="5" t="s">
        <v>31</v>
      </c>
      <c r="AF61" s="22">
        <v>0.735255300763488</v>
      </c>
      <c r="AG61" s="5"/>
      <c r="AH61" s="5"/>
      <c r="AI61" s="22">
        <v>0.73845186296935</v>
      </c>
      <c r="AJ61" s="5"/>
      <c r="AK61" s="5"/>
      <c r="AL61" s="22">
        <v>0.720665457076922</v>
      </c>
      <c r="AM61" s="5"/>
      <c r="AN61" s="5"/>
      <c r="AO61" s="22">
        <v>0.728816001527408</v>
      </c>
      <c r="AP61" s="5"/>
      <c r="AQ61" s="5"/>
      <c r="AR61" s="1">
        <f t="shared" si="43"/>
        <v>0.7307971556</v>
      </c>
      <c r="AS61" s="5" t="s">
        <v>31</v>
      </c>
      <c r="AT61" s="22">
        <v>0.740294520355452</v>
      </c>
      <c r="AU61" s="13"/>
      <c r="AV61" s="13"/>
      <c r="AW61" s="22">
        <v>0.739914372223974</v>
      </c>
      <c r="AX61" s="13"/>
      <c r="AY61" s="13"/>
      <c r="AZ61" s="22">
        <v>0.688363693961541</v>
      </c>
      <c r="BA61" s="13"/>
      <c r="BB61" s="13"/>
      <c r="BC61" s="22">
        <v>0.728789957533227</v>
      </c>
      <c r="BD61" s="13"/>
      <c r="BE61" s="13"/>
      <c r="BG61" s="5" t="s">
        <v>31</v>
      </c>
      <c r="BH61" s="22">
        <v>0.636039011306297</v>
      </c>
      <c r="BI61" s="13"/>
      <c r="BJ61" s="13"/>
      <c r="BK61" s="22"/>
      <c r="BL61" s="13"/>
      <c r="BM61" s="13"/>
      <c r="BN61" s="22"/>
      <c r="BO61" s="13"/>
      <c r="BP61" s="13"/>
      <c r="BQ61" s="22"/>
      <c r="BR61" s="13"/>
      <c r="BS61" s="13"/>
    </row>
    <row r="62">
      <c r="A62" s="5" t="s">
        <v>32</v>
      </c>
      <c r="B62" s="22">
        <v>0.698341025560839</v>
      </c>
      <c r="C62" s="27">
        <v>34.0</v>
      </c>
      <c r="D62" s="27"/>
      <c r="E62" s="22">
        <v>0.718998776836187</v>
      </c>
      <c r="F62" s="25">
        <v>32.0</v>
      </c>
      <c r="G62" s="25"/>
      <c r="H62" s="22">
        <v>0.656032641617705</v>
      </c>
      <c r="I62" s="18">
        <v>36.0</v>
      </c>
      <c r="J62" s="18"/>
      <c r="K62" s="22">
        <v>0.704838017027251</v>
      </c>
      <c r="L62" s="30">
        <v>37.0</v>
      </c>
      <c r="M62" s="30"/>
      <c r="N62" s="8">
        <f t="shared" si="44"/>
        <v>0.6945526153</v>
      </c>
      <c r="P62" s="5" t="s">
        <v>32</v>
      </c>
      <c r="Q62" s="22">
        <v>0.747617889505776</v>
      </c>
      <c r="R62" s="12">
        <v>34.0</v>
      </c>
      <c r="S62" s="12"/>
      <c r="T62" s="22">
        <v>0.766609025688088</v>
      </c>
      <c r="U62" s="16">
        <v>32.0</v>
      </c>
      <c r="V62" s="16"/>
      <c r="W62" s="22">
        <v>0.715995134709243</v>
      </c>
      <c r="X62" s="18">
        <v>36.0</v>
      </c>
      <c r="Y62" s="18"/>
      <c r="Z62" s="22">
        <v>0.764865768022253</v>
      </c>
      <c r="AA62" s="20">
        <v>37.0</v>
      </c>
      <c r="AB62" s="20"/>
      <c r="AE62" s="5" t="s">
        <v>32</v>
      </c>
      <c r="AF62" s="22">
        <v>0.73632964186551</v>
      </c>
      <c r="AG62" s="5">
        <v>34.0</v>
      </c>
      <c r="AH62" s="5"/>
      <c r="AI62" s="22">
        <v>0.749725069859151</v>
      </c>
      <c r="AJ62" s="5"/>
      <c r="AK62" s="5"/>
      <c r="AL62" s="22">
        <v>0.728753413418666</v>
      </c>
      <c r="AM62" s="5">
        <v>36.0</v>
      </c>
      <c r="AN62" s="5"/>
      <c r="AO62" s="22">
        <v>0.740998248967771</v>
      </c>
      <c r="AP62" s="5">
        <v>34.0</v>
      </c>
      <c r="AQ62" s="5"/>
      <c r="AR62" s="1">
        <f t="shared" si="43"/>
        <v>0.7389515935</v>
      </c>
      <c r="AS62" s="5" t="s">
        <v>32</v>
      </c>
      <c r="AT62" s="22">
        <v>0.747300388186343</v>
      </c>
      <c r="AU62" s="25">
        <v>34.0</v>
      </c>
      <c r="AV62" s="13"/>
      <c r="AW62" s="22">
        <v>0.763386289305838</v>
      </c>
      <c r="AX62" s="25">
        <v>32.0</v>
      </c>
      <c r="AY62" s="13"/>
      <c r="AZ62" s="22">
        <v>0.721686422664254</v>
      </c>
      <c r="BA62" s="25">
        <v>36.0</v>
      </c>
      <c r="BB62" s="13"/>
      <c r="BC62" s="22">
        <v>0.770216966569687</v>
      </c>
      <c r="BD62" s="25">
        <v>37.0</v>
      </c>
      <c r="BE62" s="13"/>
      <c r="BG62" s="5" t="s">
        <v>32</v>
      </c>
      <c r="BH62" s="22">
        <v>0.659409545590303</v>
      </c>
      <c r="BI62" s="25">
        <v>34.0</v>
      </c>
      <c r="BJ62" s="13"/>
      <c r="BK62" s="22"/>
      <c r="BL62" s="13"/>
      <c r="BM62" s="13"/>
      <c r="BN62" s="22"/>
      <c r="BO62" s="13"/>
      <c r="BP62" s="13"/>
      <c r="BQ62" s="22"/>
      <c r="BR62" s="13"/>
      <c r="BS62" s="13"/>
    </row>
    <row r="63">
      <c r="A63" s="11"/>
      <c r="B63" s="29"/>
      <c r="C63" s="29"/>
      <c r="D63" s="29"/>
      <c r="E63" s="13"/>
      <c r="F63" s="13"/>
      <c r="G63" s="13"/>
      <c r="H63" s="19"/>
      <c r="I63" s="19"/>
      <c r="J63" s="19"/>
      <c r="K63" s="43"/>
      <c r="L63" s="43"/>
      <c r="M63" s="43"/>
      <c r="P63" s="11"/>
      <c r="Q63" s="15"/>
      <c r="R63" s="15"/>
      <c r="S63" s="15"/>
      <c r="T63" s="17"/>
      <c r="U63" s="17"/>
      <c r="V63" s="17"/>
      <c r="W63" s="19"/>
      <c r="X63" s="19"/>
      <c r="Y63" s="19"/>
      <c r="Z63" s="21"/>
      <c r="AA63" s="21"/>
      <c r="AB63" s="21"/>
      <c r="AE63" s="11"/>
      <c r="AF63" s="13"/>
      <c r="AG63" s="11"/>
      <c r="AH63" s="11"/>
      <c r="AI63" s="13"/>
      <c r="AJ63" s="11"/>
      <c r="AK63" s="11"/>
      <c r="AL63" s="13"/>
      <c r="AM63" s="11"/>
      <c r="AN63" s="11"/>
      <c r="AO63" s="13"/>
      <c r="AP63" s="11"/>
      <c r="AQ63" s="11"/>
      <c r="AR63" s="1" t="str">
        <f t="shared" si="43"/>
        <v>#DIV/0!</v>
      </c>
      <c r="AS63" s="11"/>
      <c r="AT63" s="13"/>
      <c r="AU63" s="13"/>
      <c r="AV63" s="13"/>
      <c r="AW63" s="13"/>
      <c r="AX63" s="13"/>
      <c r="AY63" s="13"/>
      <c r="AZ63" s="13"/>
      <c r="BA63" s="13"/>
      <c r="BB63" s="13"/>
      <c r="BC63" s="13"/>
      <c r="BD63" s="13"/>
      <c r="BE63" s="13"/>
      <c r="BG63" s="11"/>
      <c r="BH63" s="13"/>
      <c r="BI63" s="13"/>
      <c r="BJ63" s="13"/>
      <c r="BK63" s="13"/>
      <c r="BL63" s="13"/>
      <c r="BM63" s="13"/>
      <c r="BN63" s="13"/>
      <c r="BO63" s="13"/>
      <c r="BP63" s="13"/>
      <c r="BQ63" s="13"/>
      <c r="BR63" s="13"/>
      <c r="BS63" s="13"/>
    </row>
    <row r="64">
      <c r="A64" s="11"/>
      <c r="B64" s="27" t="s">
        <v>35</v>
      </c>
      <c r="C64" s="29"/>
      <c r="D64" s="29"/>
      <c r="E64" s="25" t="s">
        <v>35</v>
      </c>
      <c r="F64" s="13"/>
      <c r="G64" s="13"/>
      <c r="H64" s="18" t="s">
        <v>35</v>
      </c>
      <c r="I64" s="19"/>
      <c r="J64" s="19"/>
      <c r="K64" s="30" t="s">
        <v>35</v>
      </c>
      <c r="L64" s="43"/>
      <c r="M64" s="43"/>
      <c r="P64" s="11"/>
      <c r="Q64" s="31" t="s">
        <v>35</v>
      </c>
      <c r="R64" s="32"/>
      <c r="S64" s="32"/>
      <c r="T64" s="33" t="s">
        <v>35</v>
      </c>
      <c r="U64" s="34"/>
      <c r="V64" s="34"/>
      <c r="W64" s="35" t="s">
        <v>35</v>
      </c>
      <c r="X64" s="36"/>
      <c r="Y64" s="36"/>
      <c r="Z64" s="37" t="s">
        <v>35</v>
      </c>
      <c r="AA64" s="21"/>
      <c r="AB64" s="21"/>
      <c r="AE64" s="11"/>
      <c r="AF64" s="31" t="s">
        <v>35</v>
      </c>
      <c r="AG64" s="11"/>
      <c r="AH64" s="11"/>
      <c r="AI64" s="31" t="s">
        <v>35</v>
      </c>
      <c r="AJ64" s="11"/>
      <c r="AK64" s="11"/>
      <c r="AL64" s="31" t="s">
        <v>35</v>
      </c>
      <c r="AM64" s="11"/>
      <c r="AN64" s="11"/>
      <c r="AO64" s="31" t="s">
        <v>35</v>
      </c>
      <c r="AP64" s="11"/>
      <c r="AQ64" s="11"/>
      <c r="AR64" s="1" t="str">
        <f t="shared" si="43"/>
        <v>#DIV/0!</v>
      </c>
      <c r="AS64" s="11"/>
      <c r="AT64" s="31" t="s">
        <v>35</v>
      </c>
      <c r="AU64" s="13"/>
      <c r="AV64" s="13"/>
      <c r="AW64" s="31" t="s">
        <v>35</v>
      </c>
      <c r="AX64" s="13"/>
      <c r="AY64" s="13"/>
      <c r="AZ64" s="31" t="s">
        <v>35</v>
      </c>
      <c r="BA64" s="13"/>
      <c r="BB64" s="13"/>
      <c r="BC64" s="31" t="s">
        <v>35</v>
      </c>
      <c r="BD64" s="13"/>
      <c r="BE64" s="13"/>
      <c r="BG64" s="11"/>
      <c r="BH64" s="31" t="s">
        <v>35</v>
      </c>
      <c r="BI64" s="13"/>
      <c r="BJ64" s="13"/>
      <c r="BK64" s="13"/>
      <c r="BL64" s="13"/>
      <c r="BM64" s="13"/>
      <c r="BN64" s="13"/>
      <c r="BO64" s="13"/>
      <c r="BP64" s="13"/>
      <c r="BQ64" s="13"/>
      <c r="BR64" s="13"/>
      <c r="BS64" s="13"/>
    </row>
    <row r="65">
      <c r="A65" s="5" t="s">
        <v>31</v>
      </c>
      <c r="B65" s="22">
        <v>0.335449071710935</v>
      </c>
      <c r="C65" s="29"/>
      <c r="D65" s="29"/>
      <c r="E65" s="22">
        <v>0.32673755736572</v>
      </c>
      <c r="F65" s="25"/>
      <c r="G65" s="25"/>
      <c r="H65" s="22">
        <v>0.335967752917891</v>
      </c>
      <c r="I65" s="18"/>
      <c r="J65" s="18"/>
      <c r="K65" s="22">
        <v>0.343927033264962</v>
      </c>
      <c r="L65" s="30"/>
      <c r="M65" s="30"/>
      <c r="N65" s="8">
        <f t="shared" ref="N65:N66" si="45">AVERAGE(B65,E65,H65,K65)</f>
        <v>0.3355203538</v>
      </c>
      <c r="O65" s="8">
        <f t="shared" ref="O65:O66" si="46">AVERAGE(N53,N57,N61,N65)</f>
        <v>0.3976661337</v>
      </c>
      <c r="P65" s="5" t="s">
        <v>31</v>
      </c>
      <c r="Q65" s="22">
        <v>0.331745991089931</v>
      </c>
      <c r="R65" s="15"/>
      <c r="S65" s="15"/>
      <c r="T65" s="22">
        <v>0.323081260400342</v>
      </c>
      <c r="U65" s="16"/>
      <c r="V65" s="16"/>
      <c r="W65" s="22">
        <v>0.333871414126109</v>
      </c>
      <c r="X65" s="18"/>
      <c r="Y65" s="18"/>
      <c r="Z65" s="22">
        <v>0.343445462751276</v>
      </c>
      <c r="AA65" s="20"/>
      <c r="AB65" s="20"/>
      <c r="AC65" s="8">
        <f>average(Q65,T65,W65,Z65)</f>
        <v>0.3330360321</v>
      </c>
      <c r="AE65" s="5" t="s">
        <v>31</v>
      </c>
      <c r="AF65" s="22">
        <v>0.784743739203659</v>
      </c>
      <c r="AG65" s="10"/>
      <c r="AH65" s="10"/>
      <c r="AI65" s="22">
        <v>0.779389486459254</v>
      </c>
      <c r="AJ65" s="10"/>
      <c r="AK65" s="10"/>
      <c r="AL65" s="22">
        <v>0.820008798382703</v>
      </c>
      <c r="AM65" s="10"/>
      <c r="AN65" s="10"/>
      <c r="AO65" s="22">
        <v>0.750520377569834</v>
      </c>
      <c r="AP65" s="10"/>
      <c r="AQ65" s="10"/>
      <c r="AR65" s="1">
        <f t="shared" si="43"/>
        <v>0.7836656004</v>
      </c>
      <c r="AS65" s="5" t="s">
        <v>31</v>
      </c>
      <c r="AT65" s="22">
        <v>0.763843931051511</v>
      </c>
      <c r="AU65" s="13"/>
      <c r="AV65" s="13"/>
      <c r="AW65" s="22">
        <v>0.742962896909117</v>
      </c>
      <c r="AX65" s="13"/>
      <c r="AY65" s="13"/>
      <c r="AZ65" s="58">
        <v>0.831775106497863</v>
      </c>
      <c r="BA65" s="13"/>
      <c r="BB65" s="13"/>
      <c r="BC65" s="22">
        <v>0.765641567858586</v>
      </c>
      <c r="BD65" s="13"/>
      <c r="BE65" s="13"/>
      <c r="BG65" s="5" t="s">
        <v>31</v>
      </c>
      <c r="BH65" s="13"/>
      <c r="BI65" s="13"/>
      <c r="BJ65" s="13"/>
      <c r="BK65" s="13"/>
      <c r="BL65" s="13"/>
      <c r="BM65" s="13"/>
      <c r="BN65" s="13"/>
      <c r="BO65" s="13"/>
      <c r="BP65" s="13"/>
      <c r="BQ65" s="13"/>
      <c r="BR65" s="13"/>
      <c r="BS65" s="13"/>
    </row>
    <row r="66">
      <c r="A66" s="5" t="s">
        <v>32</v>
      </c>
      <c r="B66" s="22">
        <v>0.778953304109738</v>
      </c>
      <c r="C66" s="59">
        <v>29.0</v>
      </c>
      <c r="D66" s="59"/>
      <c r="E66" s="22">
        <v>0.771206090538354</v>
      </c>
      <c r="F66" s="25">
        <v>33.0</v>
      </c>
      <c r="G66" s="13"/>
      <c r="H66" s="22">
        <v>0.82663460398804</v>
      </c>
      <c r="I66" s="18">
        <v>29.0</v>
      </c>
      <c r="J66" s="18"/>
      <c r="K66" s="22">
        <v>0.722069100545428</v>
      </c>
      <c r="L66" s="30">
        <v>36.0</v>
      </c>
      <c r="M66" s="30"/>
      <c r="N66" s="8">
        <f t="shared" si="45"/>
        <v>0.7747157748</v>
      </c>
      <c r="O66" s="8">
        <f t="shared" si="46"/>
        <v>0.7479672845</v>
      </c>
      <c r="P66" s="5" t="s">
        <v>32</v>
      </c>
      <c r="Q66" s="22">
        <v>0.77321378078943</v>
      </c>
      <c r="R66" s="39">
        <v>29.0</v>
      </c>
      <c r="S66" s="39"/>
      <c r="T66" s="22">
        <v>0.770352606230426</v>
      </c>
      <c r="U66" s="16">
        <v>33.0</v>
      </c>
      <c r="V66" s="17"/>
      <c r="W66" s="22">
        <v>0.823347199638364</v>
      </c>
      <c r="X66" s="18">
        <v>29.0</v>
      </c>
      <c r="Y66" s="18"/>
      <c r="Z66" s="22">
        <v>0.755963356797563</v>
      </c>
      <c r="AA66" s="20">
        <v>36.0</v>
      </c>
      <c r="AB66" s="20"/>
      <c r="AE66" s="5" t="s">
        <v>32</v>
      </c>
      <c r="AF66" s="22">
        <v>0.776836702460017</v>
      </c>
      <c r="AG66" s="10">
        <v>29.0</v>
      </c>
      <c r="AH66" s="10"/>
      <c r="AI66" s="22">
        <v>0.777426847307511</v>
      </c>
      <c r="AJ66" s="10">
        <v>33.0</v>
      </c>
      <c r="AK66" s="10"/>
      <c r="AL66" s="22">
        <v>0.823266794443067</v>
      </c>
      <c r="AM66" s="10">
        <v>29.0</v>
      </c>
      <c r="AN66" s="10"/>
      <c r="AO66" s="22">
        <v>0.787318967572796</v>
      </c>
      <c r="AP66" s="10">
        <v>36.0</v>
      </c>
      <c r="AQ66" s="10"/>
      <c r="AR66" s="1">
        <f t="shared" si="43"/>
        <v>0.7912123279</v>
      </c>
      <c r="AS66" s="5" t="s">
        <v>32</v>
      </c>
      <c r="AT66" s="22">
        <v>0.776304311631312</v>
      </c>
      <c r="AU66" s="25">
        <v>29.0</v>
      </c>
      <c r="AV66" s="13"/>
      <c r="AW66" s="22">
        <v>0.763121746489534</v>
      </c>
      <c r="AX66" s="25">
        <v>33.0</v>
      </c>
      <c r="AY66" s="13"/>
      <c r="AZ66" s="58">
        <v>0.827743687676221</v>
      </c>
      <c r="BA66" s="25">
        <v>29.0</v>
      </c>
      <c r="BB66" s="13"/>
      <c r="BC66" s="22">
        <v>0.788090388201716</v>
      </c>
      <c r="BD66" s="25">
        <v>36.0</v>
      </c>
      <c r="BE66" s="13"/>
      <c r="BG66" s="5" t="s">
        <v>32</v>
      </c>
      <c r="BH66" s="13"/>
      <c r="BI66" s="13"/>
      <c r="BJ66" s="13"/>
      <c r="BK66" s="13"/>
      <c r="BL66" s="13"/>
      <c r="BM66" s="13"/>
      <c r="BN66" s="13"/>
      <c r="BO66" s="13"/>
      <c r="BP66" s="13"/>
      <c r="BQ66" s="13"/>
      <c r="BR66" s="13"/>
      <c r="BS66" s="13"/>
    </row>
    <row r="67">
      <c r="B67" s="57"/>
      <c r="C67" s="8">
        <f>sum(C53,C58,C62,C66)/4</f>
        <v>79.75</v>
      </c>
      <c r="F67" s="8">
        <f>sum(F54,F58,F62,F66)/4</f>
        <v>83.5</v>
      </c>
      <c r="I67" s="8">
        <f>sum(I54,I58,I62,I66)/4</f>
        <v>669.75</v>
      </c>
      <c r="K67" s="53" t="s">
        <v>53</v>
      </c>
      <c r="L67" s="8">
        <f>sum(L54,L58,L62,L66)/4</f>
        <v>509.5</v>
      </c>
      <c r="N67" s="8">
        <f>average(C67,F67,I67,L67)/4</f>
        <v>83.90625</v>
      </c>
      <c r="AC67" s="8">
        <f>AVERAGE(AC53,AC57,AC61,AC65)</f>
        <v>0.4310313932</v>
      </c>
      <c r="AF67" s="8">
        <f t="shared" ref="AF67:AF68" si="51">sum(AF57,AF61,AF65)/3</f>
        <v>0.7344027658</v>
      </c>
      <c r="AG67" s="8">
        <f t="shared" ref="AG67:AH67" si="47">sum(AG57,AG61,AG65)</f>
        <v>0</v>
      </c>
      <c r="AH67" s="8">
        <f t="shared" si="47"/>
        <v>0</v>
      </c>
      <c r="AI67" s="8">
        <f t="shared" ref="AI67:AI68" si="53">sum(AI57,AI61,AI65)/3</f>
        <v>0.7393914331</v>
      </c>
      <c r="AJ67" s="8">
        <f t="shared" ref="AJ67:AK67" si="48">sum(AJ57,AJ61,AJ65)</f>
        <v>0</v>
      </c>
      <c r="AK67" s="8">
        <f t="shared" si="48"/>
        <v>0</v>
      </c>
      <c r="AL67" s="8">
        <f t="shared" ref="AL67:AL68" si="55">sum(AL57,AL61,AL65)/3</f>
        <v>0.7539274704</v>
      </c>
      <c r="AM67" s="8">
        <f t="shared" ref="AM67:AN67" si="49">sum(AM57,AM61,AM65)</f>
        <v>0</v>
      </c>
      <c r="AN67" s="8">
        <f t="shared" si="49"/>
        <v>0</v>
      </c>
      <c r="AO67" s="8">
        <f t="shared" ref="AO67:AO68" si="57">sum(AO57,AO61,AO65)/3</f>
        <v>0.7253074824</v>
      </c>
      <c r="AR67" s="41">
        <f t="shared" ref="AR67:AR68" si="58">sum(AF67,AI67,AL67,AO67)/4</f>
        <v>0.7382572879</v>
      </c>
      <c r="AT67" s="8">
        <f t="shared" ref="AT67:BC67" si="50">SUM(AT53,AT57,AT61,AT64)</f>
        <v>2.289146207</v>
      </c>
      <c r="AU67" s="8">
        <f t="shared" si="50"/>
        <v>0</v>
      </c>
      <c r="AV67" s="8">
        <f t="shared" si="50"/>
        <v>0</v>
      </c>
      <c r="AW67" s="8">
        <f t="shared" si="50"/>
        <v>2.365816307</v>
      </c>
      <c r="AX67" s="8">
        <f t="shared" si="50"/>
        <v>0</v>
      </c>
      <c r="AY67" s="8">
        <f t="shared" si="50"/>
        <v>0</v>
      </c>
      <c r="AZ67" s="8">
        <f t="shared" si="50"/>
        <v>2.300052778</v>
      </c>
      <c r="BA67" s="8">
        <f t="shared" si="50"/>
        <v>0</v>
      </c>
      <c r="BB67" s="8">
        <f t="shared" si="50"/>
        <v>0</v>
      </c>
      <c r="BC67" s="8">
        <f t="shared" si="50"/>
        <v>2.290878069</v>
      </c>
      <c r="BF67" s="41">
        <f t="shared" ref="BF67:BF68" si="60">SUM(AT67,AW67,AZ67,BC67)/16</f>
        <v>0.5778683351</v>
      </c>
    </row>
    <row r="68">
      <c r="K68" s="60">
        <v>0.519441915541183</v>
      </c>
      <c r="N68" s="8">
        <f>N67/10000*100</f>
        <v>0.8390625</v>
      </c>
      <c r="AF68" s="8">
        <f t="shared" si="51"/>
        <v>0.7351322947</v>
      </c>
      <c r="AG68" s="8">
        <f t="shared" ref="AG68:AH68" si="52">sum(AG58,AG62,AG66)</f>
        <v>98</v>
      </c>
      <c r="AH68" s="8">
        <f t="shared" si="52"/>
        <v>0</v>
      </c>
      <c r="AI68" s="8">
        <f t="shared" si="53"/>
        <v>0.7443267041</v>
      </c>
      <c r="AJ68" s="8">
        <f t="shared" ref="AJ68:AK68" si="54">sum(AJ58,AJ62,AJ66)</f>
        <v>60</v>
      </c>
      <c r="AK68" s="8">
        <f t="shared" si="54"/>
        <v>0</v>
      </c>
      <c r="AL68" s="8">
        <f t="shared" si="55"/>
        <v>0.7572552514</v>
      </c>
      <c r="AM68" s="8">
        <f t="shared" ref="AM68:AN68" si="56">sum(AM58,AM62,AM66)</f>
        <v>142</v>
      </c>
      <c r="AN68" s="8">
        <f t="shared" si="56"/>
        <v>0</v>
      </c>
      <c r="AO68" s="8">
        <f t="shared" si="57"/>
        <v>0.7404808929</v>
      </c>
      <c r="AR68" s="41">
        <f t="shared" si="58"/>
        <v>0.7442987858</v>
      </c>
      <c r="AT68" s="8">
        <f t="shared" ref="AT68:BC68" si="59">SUM(AT54,AT58,AT62,AT66)</f>
        <v>3.040900956</v>
      </c>
      <c r="AU68" s="8">
        <f t="shared" si="59"/>
        <v>319</v>
      </c>
      <c r="AV68" s="8">
        <f t="shared" si="59"/>
        <v>0</v>
      </c>
      <c r="AW68" s="8">
        <f t="shared" si="59"/>
        <v>3.165739408</v>
      </c>
      <c r="AX68" s="8">
        <f t="shared" si="59"/>
        <v>384</v>
      </c>
      <c r="AY68" s="8">
        <f t="shared" si="59"/>
        <v>0</v>
      </c>
      <c r="AZ68" s="8">
        <f t="shared" si="59"/>
        <v>3.104751831</v>
      </c>
      <c r="BA68" s="8">
        <f t="shared" si="59"/>
        <v>2679</v>
      </c>
      <c r="BB68" s="8">
        <f t="shared" si="59"/>
        <v>0</v>
      </c>
      <c r="BC68" s="8">
        <f t="shared" si="59"/>
        <v>3.120076934</v>
      </c>
      <c r="BF68" s="41">
        <f t="shared" si="60"/>
        <v>0.7769668206</v>
      </c>
    </row>
    <row r="69">
      <c r="K69" s="60">
        <v>0.461966439864908</v>
      </c>
      <c r="AE69" s="61"/>
      <c r="AT69" s="8">
        <f t="shared" ref="AT69:AT70" si="61">AT67/4</f>
        <v>0.5722865517</v>
      </c>
      <c r="AW69" s="8">
        <f t="shared" ref="AW69:AW70" si="62">AW67/4</f>
        <v>0.5914540767</v>
      </c>
      <c r="AZ69" s="8">
        <f t="shared" ref="AZ69:AZ70" si="63">AZ67/4</f>
        <v>0.5750131945</v>
      </c>
      <c r="BC69" s="8">
        <f t="shared" ref="BC69:BC70" si="64">BC67/4</f>
        <v>0.5727195173</v>
      </c>
      <c r="BF69" s="8">
        <f>(BF68-BF67)/BF67</f>
        <v>0.3445395317</v>
      </c>
    </row>
    <row r="70">
      <c r="A70" s="1"/>
      <c r="B70" s="1"/>
      <c r="E70" s="1"/>
      <c r="H70" s="62"/>
      <c r="K70" s="62"/>
      <c r="AE70" s="4" t="s">
        <v>54</v>
      </c>
      <c r="AS70" s="4" t="s">
        <v>48</v>
      </c>
      <c r="AT70" s="8">
        <f t="shared" si="61"/>
        <v>0.760225239</v>
      </c>
      <c r="AW70" s="8">
        <f t="shared" si="62"/>
        <v>0.7914348521</v>
      </c>
      <c r="AZ70" s="8">
        <f t="shared" si="63"/>
        <v>0.7761879577</v>
      </c>
      <c r="BC70" s="8">
        <f t="shared" si="64"/>
        <v>0.7800192336</v>
      </c>
      <c r="BG70" s="4" t="s">
        <v>55</v>
      </c>
    </row>
    <row r="71">
      <c r="A71" s="1"/>
      <c r="B71" s="1"/>
      <c r="E71" s="1"/>
      <c r="H71" s="62"/>
      <c r="K71" s="62"/>
      <c r="AE71" s="63"/>
      <c r="AS71" s="63"/>
      <c r="BG71" s="63"/>
    </row>
    <row r="72">
      <c r="A72" s="5" t="s">
        <v>56</v>
      </c>
      <c r="B72" s="5" t="s">
        <v>15</v>
      </c>
      <c r="C72" s="6"/>
      <c r="D72" s="6"/>
      <c r="E72" s="5" t="s">
        <v>16</v>
      </c>
      <c r="F72" s="6"/>
      <c r="G72" s="6"/>
      <c r="H72" s="7" t="s">
        <v>17</v>
      </c>
      <c r="I72" s="6"/>
      <c r="J72" s="6"/>
      <c r="K72" s="7" t="s">
        <v>18</v>
      </c>
      <c r="L72" s="6"/>
      <c r="M72" s="6"/>
      <c r="P72" s="5" t="s">
        <v>57</v>
      </c>
      <c r="Q72" s="5" t="s">
        <v>15</v>
      </c>
      <c r="R72" s="6"/>
      <c r="S72" s="6"/>
      <c r="T72" s="5" t="s">
        <v>16</v>
      </c>
      <c r="U72" s="6"/>
      <c r="V72" s="6"/>
      <c r="W72" s="7" t="s">
        <v>17</v>
      </c>
      <c r="X72" s="6"/>
      <c r="Y72" s="6"/>
      <c r="Z72" s="7" t="s">
        <v>18</v>
      </c>
      <c r="AA72" s="6"/>
      <c r="AB72" s="6"/>
      <c r="AE72" s="5" t="s">
        <v>57</v>
      </c>
      <c r="AF72" s="5" t="s">
        <v>15</v>
      </c>
      <c r="AG72" s="6"/>
      <c r="AH72" s="6"/>
      <c r="AI72" s="5" t="s">
        <v>16</v>
      </c>
      <c r="AJ72" s="6"/>
      <c r="AK72" s="6"/>
      <c r="AL72" s="7" t="s">
        <v>17</v>
      </c>
      <c r="AM72" s="6"/>
      <c r="AN72" s="6"/>
      <c r="AO72" s="7" t="s">
        <v>18</v>
      </c>
      <c r="AP72" s="6"/>
      <c r="AQ72" s="6"/>
      <c r="AS72" s="5" t="s">
        <v>57</v>
      </c>
      <c r="AT72" s="5" t="s">
        <v>15</v>
      </c>
      <c r="AU72" s="6"/>
      <c r="AV72" s="6"/>
      <c r="AW72" s="5" t="s">
        <v>16</v>
      </c>
      <c r="AX72" s="6"/>
      <c r="AY72" s="6"/>
      <c r="AZ72" s="7" t="s">
        <v>17</v>
      </c>
      <c r="BA72" s="6"/>
      <c r="BB72" s="6"/>
      <c r="BC72" s="7" t="s">
        <v>18</v>
      </c>
      <c r="BD72" s="6"/>
      <c r="BE72" s="6"/>
      <c r="BG72" s="5" t="s">
        <v>57</v>
      </c>
      <c r="BH72" s="5" t="s">
        <v>15</v>
      </c>
      <c r="BI72" s="6"/>
      <c r="BJ72" s="6"/>
      <c r="BK72" s="5" t="s">
        <v>16</v>
      </c>
      <c r="BL72" s="6"/>
      <c r="BM72" s="6"/>
      <c r="BN72" s="7" t="s">
        <v>17</v>
      </c>
      <c r="BO72" s="6"/>
      <c r="BP72" s="6"/>
      <c r="BQ72" s="7" t="s">
        <v>18</v>
      </c>
      <c r="BR72" s="6"/>
      <c r="BS72" s="6"/>
    </row>
    <row r="73">
      <c r="A73" s="9" t="s">
        <v>19</v>
      </c>
      <c r="B73" s="10"/>
      <c r="C73" s="11"/>
      <c r="D73" s="11"/>
      <c r="E73" s="10"/>
      <c r="F73" s="11"/>
      <c r="G73" s="11"/>
      <c r="H73" s="10"/>
      <c r="I73" s="11"/>
      <c r="J73" s="11"/>
      <c r="K73" s="10"/>
      <c r="L73" s="11"/>
      <c r="M73" s="11"/>
      <c r="P73" s="9" t="s">
        <v>21</v>
      </c>
      <c r="Q73" s="10"/>
      <c r="R73" s="11"/>
      <c r="S73" s="11"/>
      <c r="T73" s="10"/>
      <c r="U73" s="11"/>
      <c r="V73" s="11"/>
      <c r="W73" s="10"/>
      <c r="X73" s="11"/>
      <c r="Y73" s="11"/>
      <c r="Z73" s="10"/>
      <c r="AA73" s="11"/>
      <c r="AB73" s="11"/>
      <c r="AE73" s="9" t="s">
        <v>19</v>
      </c>
      <c r="AF73" s="10" t="s">
        <v>20</v>
      </c>
      <c r="AG73" s="11"/>
      <c r="AH73" s="11"/>
      <c r="AI73" s="10"/>
      <c r="AJ73" s="11"/>
      <c r="AK73" s="11"/>
      <c r="AL73" s="10"/>
      <c r="AM73" s="11"/>
      <c r="AN73" s="11"/>
      <c r="AO73" s="10"/>
      <c r="AP73" s="11"/>
      <c r="AQ73" s="11"/>
      <c r="AS73" s="9" t="s">
        <v>19</v>
      </c>
      <c r="AT73" s="10" t="s">
        <v>20</v>
      </c>
      <c r="AU73" s="11"/>
      <c r="AV73" s="11"/>
      <c r="AW73" s="10"/>
      <c r="AX73" s="11"/>
      <c r="AY73" s="11"/>
      <c r="AZ73" s="10"/>
      <c r="BA73" s="11"/>
      <c r="BB73" s="11"/>
      <c r="BC73" s="10"/>
      <c r="BD73" s="11"/>
      <c r="BE73" s="11"/>
      <c r="BG73" s="9" t="s">
        <v>19</v>
      </c>
      <c r="BH73" s="10" t="s">
        <v>20</v>
      </c>
      <c r="BI73" s="11"/>
      <c r="BJ73" s="11"/>
      <c r="BK73" s="10"/>
      <c r="BL73" s="11"/>
      <c r="BM73" s="11"/>
      <c r="BN73" s="10"/>
      <c r="BO73" s="11"/>
      <c r="BP73" s="11"/>
      <c r="BQ73" s="10"/>
      <c r="BR73" s="11"/>
      <c r="BS73" s="11"/>
    </row>
    <row r="74">
      <c r="A74" s="10" t="s">
        <v>58</v>
      </c>
      <c r="B74" s="5" t="s">
        <v>23</v>
      </c>
      <c r="C74" s="5" t="s">
        <v>24</v>
      </c>
      <c r="D74" s="5" t="s">
        <v>25</v>
      </c>
      <c r="E74" s="5" t="s">
        <v>23</v>
      </c>
      <c r="F74" s="5" t="s">
        <v>24</v>
      </c>
      <c r="G74" s="5" t="s">
        <v>25</v>
      </c>
      <c r="H74" s="5" t="s">
        <v>23</v>
      </c>
      <c r="I74" s="5" t="s">
        <v>24</v>
      </c>
      <c r="J74" s="5" t="s">
        <v>25</v>
      </c>
      <c r="K74" s="5" t="s">
        <v>23</v>
      </c>
      <c r="L74" s="5" t="s">
        <v>24</v>
      </c>
      <c r="M74" s="5" t="s">
        <v>25</v>
      </c>
      <c r="P74" s="10" t="s">
        <v>26</v>
      </c>
      <c r="Q74" s="5" t="s">
        <v>23</v>
      </c>
      <c r="R74" s="5" t="s">
        <v>24</v>
      </c>
      <c r="S74" s="5" t="s">
        <v>25</v>
      </c>
      <c r="T74" s="5" t="s">
        <v>23</v>
      </c>
      <c r="U74" s="5" t="s">
        <v>24</v>
      </c>
      <c r="V74" s="5" t="s">
        <v>25</v>
      </c>
      <c r="W74" s="5" t="s">
        <v>23</v>
      </c>
      <c r="X74" s="5" t="s">
        <v>24</v>
      </c>
      <c r="Y74" s="5" t="s">
        <v>25</v>
      </c>
      <c r="Z74" s="5" t="s">
        <v>23</v>
      </c>
      <c r="AA74" s="5" t="s">
        <v>24</v>
      </c>
      <c r="AB74" s="5" t="s">
        <v>25</v>
      </c>
      <c r="AE74" s="10" t="s">
        <v>22</v>
      </c>
      <c r="AF74" s="5" t="s">
        <v>23</v>
      </c>
      <c r="AG74" s="5" t="s">
        <v>24</v>
      </c>
      <c r="AH74" s="5" t="s">
        <v>25</v>
      </c>
      <c r="AI74" s="5" t="s">
        <v>23</v>
      </c>
      <c r="AJ74" s="5" t="s">
        <v>24</v>
      </c>
      <c r="AK74" s="5" t="s">
        <v>25</v>
      </c>
      <c r="AL74" s="5" t="s">
        <v>23</v>
      </c>
      <c r="AM74" s="5" t="s">
        <v>24</v>
      </c>
      <c r="AN74" s="5" t="s">
        <v>25</v>
      </c>
      <c r="AO74" s="5" t="s">
        <v>23</v>
      </c>
      <c r="AP74" s="5" t="s">
        <v>24</v>
      </c>
      <c r="AQ74" s="5" t="s">
        <v>25</v>
      </c>
      <c r="AS74" s="10" t="s">
        <v>22</v>
      </c>
      <c r="AT74" s="5" t="s">
        <v>23</v>
      </c>
      <c r="AU74" s="5" t="s">
        <v>24</v>
      </c>
      <c r="AV74" s="5" t="s">
        <v>25</v>
      </c>
      <c r="AW74" s="5" t="s">
        <v>23</v>
      </c>
      <c r="AX74" s="5" t="s">
        <v>24</v>
      </c>
      <c r="AY74" s="5" t="s">
        <v>25</v>
      </c>
      <c r="AZ74" s="5" t="s">
        <v>23</v>
      </c>
      <c r="BA74" s="5" t="s">
        <v>24</v>
      </c>
      <c r="BB74" s="5" t="s">
        <v>25</v>
      </c>
      <c r="BC74" s="5" t="s">
        <v>23</v>
      </c>
      <c r="BD74" s="5" t="s">
        <v>24</v>
      </c>
      <c r="BE74" s="5" t="s">
        <v>25</v>
      </c>
      <c r="BF74" s="1"/>
      <c r="BG74" s="10" t="s">
        <v>22</v>
      </c>
      <c r="BH74" s="5" t="s">
        <v>23</v>
      </c>
      <c r="BI74" s="5" t="s">
        <v>24</v>
      </c>
      <c r="BJ74" s="5" t="s">
        <v>25</v>
      </c>
      <c r="BK74" s="5" t="s">
        <v>23</v>
      </c>
      <c r="BL74" s="5" t="s">
        <v>24</v>
      </c>
      <c r="BM74" s="5" t="s">
        <v>25</v>
      </c>
      <c r="BN74" s="5" t="s">
        <v>23</v>
      </c>
      <c r="BO74" s="5" t="s">
        <v>24</v>
      </c>
      <c r="BP74" s="5" t="s">
        <v>25</v>
      </c>
      <c r="BQ74" s="5" t="s">
        <v>23</v>
      </c>
      <c r="BR74" s="5" t="s">
        <v>24</v>
      </c>
      <c r="BS74" s="5" t="s">
        <v>25</v>
      </c>
    </row>
    <row r="75">
      <c r="A75" s="11"/>
      <c r="B75" s="31" t="s">
        <v>27</v>
      </c>
      <c r="C75" s="64"/>
      <c r="D75" s="32"/>
      <c r="E75" s="33" t="s">
        <v>27</v>
      </c>
      <c r="F75" s="34"/>
      <c r="G75" s="34"/>
      <c r="H75" s="35" t="s">
        <v>27</v>
      </c>
      <c r="I75" s="36"/>
      <c r="J75" s="36"/>
      <c r="K75" s="37" t="s">
        <v>27</v>
      </c>
      <c r="L75" s="42"/>
      <c r="M75" s="42"/>
      <c r="P75" s="11"/>
      <c r="Q75" s="12" t="s">
        <v>27</v>
      </c>
      <c r="R75" s="15"/>
      <c r="S75" s="15"/>
      <c r="T75" s="16" t="s">
        <v>27</v>
      </c>
      <c r="U75" s="17"/>
      <c r="V75" s="17"/>
      <c r="W75" s="18" t="s">
        <v>27</v>
      </c>
      <c r="X75" s="19"/>
      <c r="Y75" s="19"/>
      <c r="Z75" s="20" t="s">
        <v>27</v>
      </c>
      <c r="AA75" s="21"/>
      <c r="AB75" s="21"/>
      <c r="AE75" s="11"/>
      <c r="AF75" s="12" t="s">
        <v>27</v>
      </c>
      <c r="AG75" s="11"/>
      <c r="AH75" s="11"/>
      <c r="AI75" s="12" t="s">
        <v>27</v>
      </c>
      <c r="AJ75" s="11"/>
      <c r="AK75" s="11"/>
      <c r="AL75" s="12" t="s">
        <v>27</v>
      </c>
      <c r="AM75" s="11"/>
      <c r="AN75" s="11"/>
      <c r="AO75" s="12" t="s">
        <v>27</v>
      </c>
      <c r="AP75" s="11"/>
      <c r="AQ75" s="11"/>
      <c r="AS75" s="11"/>
      <c r="AT75" s="12" t="s">
        <v>27</v>
      </c>
      <c r="AU75" s="11"/>
      <c r="AV75" s="11"/>
      <c r="AW75" s="12" t="s">
        <v>27</v>
      </c>
      <c r="AX75" s="11"/>
      <c r="AY75" s="11"/>
      <c r="AZ75" s="12" t="s">
        <v>27</v>
      </c>
      <c r="BA75" s="11"/>
      <c r="BB75" s="11"/>
      <c r="BC75" s="12" t="s">
        <v>27</v>
      </c>
      <c r="BD75" s="11"/>
      <c r="BE75" s="11"/>
      <c r="BG75" s="11"/>
      <c r="BH75" s="14" t="s">
        <v>27</v>
      </c>
      <c r="BI75" s="11"/>
      <c r="BJ75" s="11"/>
      <c r="BK75" s="14" t="s">
        <v>27</v>
      </c>
      <c r="BL75" s="11"/>
      <c r="BM75" s="11"/>
      <c r="BN75" s="14" t="s">
        <v>27</v>
      </c>
      <c r="BO75" s="11"/>
      <c r="BP75" s="11"/>
      <c r="BQ75" s="14" t="s">
        <v>27</v>
      </c>
      <c r="BR75" s="11"/>
      <c r="BS75" s="11"/>
    </row>
    <row r="76">
      <c r="A76" s="5" t="s">
        <v>31</v>
      </c>
      <c r="B76" s="22">
        <v>0.714874490839116</v>
      </c>
      <c r="C76" s="31"/>
      <c r="D76" s="31"/>
      <c r="E76" s="22">
        <v>0.676190798514649</v>
      </c>
      <c r="F76" s="33"/>
      <c r="G76" s="33"/>
      <c r="H76" s="22">
        <v>0.507118004235419</v>
      </c>
      <c r="I76" s="35"/>
      <c r="J76" s="35"/>
      <c r="K76" s="22">
        <v>0.53708917590512</v>
      </c>
      <c r="L76" s="37"/>
      <c r="M76" s="37"/>
      <c r="N76" s="8">
        <f t="shared" ref="N76:N77" si="65">AVERAGE(B76,E76,H76,K76)</f>
        <v>0.6088181174</v>
      </c>
      <c r="P76" s="5" t="s">
        <v>31</v>
      </c>
      <c r="Q76" s="22">
        <v>0.654072395712828</v>
      </c>
      <c r="R76" s="12"/>
      <c r="S76" s="12"/>
      <c r="T76" s="22">
        <v>0.595421905517313</v>
      </c>
      <c r="U76" s="16"/>
      <c r="V76" s="16"/>
      <c r="W76" s="22">
        <v>0.586530819008231</v>
      </c>
      <c r="X76" s="18"/>
      <c r="Y76" s="18"/>
      <c r="Z76" s="22">
        <v>0.514466619225992</v>
      </c>
      <c r="AA76" s="20"/>
      <c r="AB76" s="20"/>
      <c r="AC76" s="8">
        <f>AVERAGE(Q76,T76,W76,Z76)</f>
        <v>0.5876229349</v>
      </c>
      <c r="AE76" s="5" t="s">
        <v>31</v>
      </c>
      <c r="AF76" s="56"/>
      <c r="AG76" s="5"/>
      <c r="AH76" s="5"/>
      <c r="AI76" s="56"/>
      <c r="AJ76" s="5"/>
      <c r="AK76" s="5"/>
      <c r="AL76" s="56"/>
      <c r="AM76" s="5"/>
      <c r="AN76" s="5"/>
      <c r="AO76" s="56"/>
      <c r="AP76" s="5"/>
      <c r="AQ76" s="5"/>
      <c r="AS76" s="5" t="s">
        <v>31</v>
      </c>
      <c r="AT76" s="22">
        <v>0.854285487595239</v>
      </c>
      <c r="AU76" s="5"/>
      <c r="AV76" s="5"/>
      <c r="AW76" s="56"/>
      <c r="AX76" s="5"/>
      <c r="AY76" s="5"/>
      <c r="AZ76" s="56"/>
      <c r="BA76" s="5"/>
      <c r="BB76" s="5"/>
      <c r="BC76" s="56"/>
      <c r="BD76" s="5"/>
      <c r="BE76" s="5"/>
      <c r="BF76" s="1"/>
      <c r="BG76" s="5" t="s">
        <v>31</v>
      </c>
      <c r="BH76" s="13"/>
      <c r="BI76" s="5"/>
      <c r="BJ76" s="5"/>
      <c r="BK76" s="13"/>
      <c r="BL76" s="5"/>
      <c r="BM76" s="5"/>
      <c r="BN76" s="13"/>
      <c r="BO76" s="5"/>
      <c r="BP76" s="5"/>
      <c r="BQ76" s="13"/>
      <c r="BR76" s="5"/>
      <c r="BS76" s="5"/>
    </row>
    <row r="77">
      <c r="A77" s="5" t="s">
        <v>32</v>
      </c>
      <c r="B77" s="22">
        <v>0.723343738534555</v>
      </c>
      <c r="C77" s="31">
        <v>438.0</v>
      </c>
      <c r="D77" s="32"/>
      <c r="E77" s="22">
        <v>0.780324223361078</v>
      </c>
      <c r="F77" s="33">
        <v>510.0</v>
      </c>
      <c r="G77" s="34"/>
      <c r="H77" s="22">
        <v>0.514344272712397</v>
      </c>
      <c r="I77" s="65">
        <v>21509.0</v>
      </c>
      <c r="J77" s="35"/>
      <c r="K77" s="22">
        <v>0.713711202116544</v>
      </c>
      <c r="L77" s="66">
        <v>15237.0</v>
      </c>
      <c r="M77" s="42">
        <f>100000-L77</f>
        <v>84763</v>
      </c>
      <c r="N77" s="8">
        <f t="shared" si="65"/>
        <v>0.6829308592</v>
      </c>
      <c r="P77" s="5" t="s">
        <v>32</v>
      </c>
      <c r="Q77" s="22">
        <v>0.149952108461905</v>
      </c>
      <c r="R77" s="12">
        <v>438.0</v>
      </c>
      <c r="S77" s="15"/>
      <c r="T77" s="22">
        <v>0.380575674935382</v>
      </c>
      <c r="U77" s="16">
        <v>510.0</v>
      </c>
      <c r="V77" s="17"/>
      <c r="W77" s="22">
        <v>0.506232126148654</v>
      </c>
      <c r="X77" s="18">
        <v>21509.0</v>
      </c>
      <c r="Y77" s="18"/>
      <c r="Z77" s="22">
        <v>0.697730703862512</v>
      </c>
      <c r="AA77" s="20">
        <v>15237.0</v>
      </c>
      <c r="AB77" s="21"/>
      <c r="AE77" s="5" t="s">
        <v>32</v>
      </c>
      <c r="AF77" s="56"/>
      <c r="AG77" s="5"/>
      <c r="AH77" s="5"/>
      <c r="AI77" s="56"/>
      <c r="AJ77" s="5"/>
      <c r="AK77" s="5"/>
      <c r="AL77" s="56"/>
      <c r="AM77" s="5"/>
      <c r="AN77" s="5"/>
      <c r="AO77" s="56"/>
      <c r="AP77" s="5"/>
      <c r="AQ77" s="5"/>
      <c r="AS77" s="5" t="s">
        <v>32</v>
      </c>
      <c r="AT77" s="22">
        <v>0.854188423892411</v>
      </c>
      <c r="AU77" s="5">
        <v>438.0</v>
      </c>
      <c r="AV77" s="5"/>
      <c r="AW77" s="56"/>
      <c r="AX77" s="5"/>
      <c r="AY77" s="5"/>
      <c r="AZ77" s="56"/>
      <c r="BA77" s="5"/>
      <c r="BB77" s="5"/>
      <c r="BC77" s="56"/>
      <c r="BD77" s="5"/>
      <c r="BE77" s="5"/>
      <c r="BF77" s="1"/>
      <c r="BG77" s="5" t="s">
        <v>32</v>
      </c>
      <c r="BH77" s="13"/>
      <c r="BI77" s="5"/>
      <c r="BJ77" s="5"/>
      <c r="BK77" s="13"/>
      <c r="BL77" s="5"/>
      <c r="BM77" s="5"/>
      <c r="BN77" s="13"/>
      <c r="BO77" s="5"/>
      <c r="BP77" s="5"/>
      <c r="BQ77" s="13"/>
      <c r="BR77" s="5"/>
      <c r="BS77" s="5"/>
    </row>
    <row r="78">
      <c r="A78" s="11"/>
      <c r="B78" s="32"/>
      <c r="C78" s="32"/>
      <c r="D78" s="32"/>
      <c r="E78" s="34"/>
      <c r="F78" s="34"/>
      <c r="G78" s="34"/>
      <c r="H78" s="36"/>
      <c r="I78" s="36"/>
      <c r="J78" s="36"/>
      <c r="K78" s="42"/>
      <c r="L78" s="42"/>
      <c r="M78" s="42"/>
      <c r="P78" s="11"/>
      <c r="Q78" s="15"/>
      <c r="R78" s="15"/>
      <c r="S78" s="15"/>
      <c r="T78" s="17"/>
      <c r="U78" s="17"/>
      <c r="V78" s="17"/>
      <c r="W78" s="19"/>
      <c r="X78" s="19"/>
      <c r="Y78" s="19"/>
      <c r="Z78" s="21"/>
      <c r="AA78" s="21"/>
      <c r="AB78" s="21"/>
      <c r="AE78" s="11"/>
      <c r="AF78" s="13"/>
      <c r="AG78" s="11"/>
      <c r="AH78" s="11"/>
      <c r="AI78" s="13"/>
      <c r="AJ78" s="11"/>
      <c r="AK78" s="11"/>
      <c r="AL78" s="13"/>
      <c r="AM78" s="11"/>
      <c r="AN78" s="11"/>
      <c r="AO78" s="13"/>
      <c r="AP78" s="11"/>
      <c r="AQ78" s="11"/>
      <c r="AS78" s="11"/>
      <c r="AT78" s="13"/>
      <c r="AU78" s="11"/>
      <c r="AV78" s="11"/>
      <c r="AW78" s="13"/>
      <c r="AX78" s="11"/>
      <c r="AY78" s="11"/>
      <c r="AZ78" s="13"/>
      <c r="BA78" s="11"/>
      <c r="BB78" s="11"/>
      <c r="BC78" s="13"/>
      <c r="BD78" s="11"/>
      <c r="BE78" s="11"/>
      <c r="BG78" s="11"/>
      <c r="BH78" s="13"/>
      <c r="BI78" s="11"/>
      <c r="BJ78" s="11"/>
      <c r="BK78" s="13"/>
      <c r="BL78" s="11"/>
      <c r="BM78" s="11"/>
      <c r="BN78" s="13"/>
      <c r="BO78" s="11"/>
      <c r="BP78" s="11"/>
      <c r="BQ78" s="13"/>
      <c r="BR78" s="11"/>
      <c r="BS78" s="11"/>
    </row>
    <row r="79">
      <c r="A79" s="11"/>
      <c r="B79" s="31" t="s">
        <v>33</v>
      </c>
      <c r="C79" s="32"/>
      <c r="D79" s="32"/>
      <c r="E79" s="33" t="s">
        <v>33</v>
      </c>
      <c r="F79" s="34"/>
      <c r="G79" s="34"/>
      <c r="H79" s="35" t="s">
        <v>33</v>
      </c>
      <c r="I79" s="36"/>
      <c r="J79" s="36"/>
      <c r="K79" s="37" t="s">
        <v>33</v>
      </c>
      <c r="L79" s="42"/>
      <c r="M79" s="42"/>
      <c r="P79" s="11"/>
      <c r="Q79" s="27" t="s">
        <v>33</v>
      </c>
      <c r="R79" s="29"/>
      <c r="S79" s="29"/>
      <c r="T79" s="25" t="s">
        <v>33</v>
      </c>
      <c r="U79" s="13"/>
      <c r="V79" s="13"/>
      <c r="W79" s="18" t="s">
        <v>33</v>
      </c>
      <c r="X79" s="19"/>
      <c r="Y79" s="19"/>
      <c r="Z79" s="30" t="s">
        <v>33</v>
      </c>
      <c r="AA79" s="21"/>
      <c r="AB79" s="21"/>
      <c r="AE79" s="11"/>
      <c r="AF79" s="27" t="s">
        <v>33</v>
      </c>
      <c r="AG79" s="11"/>
      <c r="AH79" s="11"/>
      <c r="AI79" s="27" t="s">
        <v>33</v>
      </c>
      <c r="AJ79" s="11"/>
      <c r="AK79" s="11"/>
      <c r="AL79" s="27" t="s">
        <v>33</v>
      </c>
      <c r="AM79" s="11"/>
      <c r="AN79" s="11"/>
      <c r="AO79" s="27" t="s">
        <v>33</v>
      </c>
      <c r="AP79" s="11"/>
      <c r="AQ79" s="11"/>
      <c r="AS79" s="11"/>
      <c r="AT79" s="27" t="s">
        <v>33</v>
      </c>
      <c r="AU79" s="11"/>
      <c r="AV79" s="11"/>
      <c r="AW79" s="27" t="s">
        <v>33</v>
      </c>
      <c r="AX79" s="11"/>
      <c r="AY79" s="11"/>
      <c r="AZ79" s="27" t="s">
        <v>33</v>
      </c>
      <c r="BA79" s="11"/>
      <c r="BB79" s="11"/>
      <c r="BC79" s="27" t="s">
        <v>33</v>
      </c>
      <c r="BD79" s="11"/>
      <c r="BE79" s="11"/>
      <c r="BG79" s="11"/>
      <c r="BH79" s="27" t="s">
        <v>33</v>
      </c>
      <c r="BI79" s="11"/>
      <c r="BJ79" s="11"/>
      <c r="BK79" s="27" t="s">
        <v>33</v>
      </c>
      <c r="BL79" s="11"/>
      <c r="BM79" s="11"/>
      <c r="BN79" s="27" t="s">
        <v>33</v>
      </c>
      <c r="BO79" s="11"/>
      <c r="BP79" s="11"/>
      <c r="BQ79" s="27" t="s">
        <v>33</v>
      </c>
      <c r="BR79" s="11"/>
      <c r="BS79" s="11"/>
    </row>
    <row r="80">
      <c r="A80" s="5" t="s">
        <v>31</v>
      </c>
      <c r="B80" s="22">
        <v>0.394437191339761</v>
      </c>
      <c r="C80" s="32"/>
      <c r="D80" s="32"/>
      <c r="E80" s="22">
        <v>0.377942976996416</v>
      </c>
      <c r="F80" s="33"/>
      <c r="G80" s="33"/>
      <c r="H80" s="22">
        <v>0.365549602055911</v>
      </c>
      <c r="I80" s="35"/>
      <c r="J80" s="35"/>
      <c r="K80" s="22">
        <v>0.397452441091903</v>
      </c>
      <c r="L80" s="37"/>
      <c r="M80" s="37"/>
      <c r="N80" s="8">
        <f t="shared" ref="N80:N81" si="66">average(B80,E80,H80,K80)</f>
        <v>0.3838455529</v>
      </c>
      <c r="P80" s="5" t="s">
        <v>31</v>
      </c>
      <c r="Q80" s="22">
        <v>0.385880979358701</v>
      </c>
      <c r="R80" s="15"/>
      <c r="S80" s="15"/>
      <c r="T80" s="22">
        <v>0.340726241199357</v>
      </c>
      <c r="U80" s="16"/>
      <c r="V80" s="16"/>
      <c r="W80" s="22">
        <v>0.36966512933967</v>
      </c>
      <c r="X80" s="18"/>
      <c r="Y80" s="18"/>
      <c r="Z80" s="22">
        <v>0.35037934427042</v>
      </c>
      <c r="AA80" s="20"/>
      <c r="AB80" s="20"/>
      <c r="AC80" s="8">
        <f>AVERAGE(Q80,T80,W80,Z80)</f>
        <v>0.3616629235</v>
      </c>
      <c r="AE80" s="5" t="s">
        <v>31</v>
      </c>
      <c r="AF80" s="22"/>
      <c r="AG80" s="5"/>
      <c r="AH80" s="5"/>
      <c r="AI80" s="22">
        <v>0.68469990678011</v>
      </c>
      <c r="AJ80" s="5"/>
      <c r="AK80" s="5"/>
      <c r="AL80" s="22"/>
      <c r="AM80" s="5"/>
      <c r="AN80" s="5"/>
      <c r="AO80" s="22"/>
      <c r="AP80" s="5"/>
      <c r="AQ80" s="5"/>
      <c r="AS80" s="5" t="s">
        <v>31</v>
      </c>
      <c r="AU80" s="5"/>
      <c r="AV80" s="5"/>
      <c r="AW80" s="22"/>
      <c r="AX80" s="5"/>
      <c r="AY80" s="5"/>
      <c r="AZ80" s="22"/>
      <c r="BA80" s="5"/>
      <c r="BB80" s="5"/>
      <c r="BC80" s="22"/>
      <c r="BD80" s="5"/>
      <c r="BE80" s="5"/>
      <c r="BF80" s="1"/>
      <c r="BG80" s="5" t="s">
        <v>31</v>
      </c>
      <c r="BI80" s="5"/>
      <c r="BJ80" s="5"/>
      <c r="BK80" s="22"/>
      <c r="BL80" s="5"/>
      <c r="BM80" s="5"/>
      <c r="BN80" s="22"/>
      <c r="BO80" s="5"/>
      <c r="BP80" s="5"/>
      <c r="BQ80" s="22"/>
      <c r="BR80" s="5"/>
      <c r="BS80" s="5"/>
    </row>
    <row r="81">
      <c r="A81" s="5" t="s">
        <v>32</v>
      </c>
      <c r="B81" s="22">
        <v>0.698716559572005</v>
      </c>
      <c r="C81" s="31">
        <v>35.0</v>
      </c>
      <c r="D81" s="31"/>
      <c r="E81" s="22">
        <v>0.680425052310383</v>
      </c>
      <c r="F81" s="33">
        <v>36.0</v>
      </c>
      <c r="G81" s="34"/>
      <c r="H81" s="22">
        <v>0.677507237618584</v>
      </c>
      <c r="I81" s="35">
        <v>48.0</v>
      </c>
      <c r="J81" s="36"/>
      <c r="K81" s="22">
        <v>0.640144448895875</v>
      </c>
      <c r="L81" s="37">
        <v>142.0</v>
      </c>
      <c r="M81" s="42"/>
      <c r="N81" s="8">
        <f t="shared" si="66"/>
        <v>0.6741983246</v>
      </c>
      <c r="P81" s="5" t="s">
        <v>32</v>
      </c>
      <c r="Q81" s="22">
        <v>0.677528735019782</v>
      </c>
      <c r="R81" s="12">
        <v>35.0</v>
      </c>
      <c r="S81" s="12"/>
      <c r="T81" s="22">
        <v>0.684882267425252</v>
      </c>
      <c r="U81" s="16">
        <v>36.0</v>
      </c>
      <c r="V81" s="17"/>
      <c r="W81" s="22">
        <v>0.479599777657306</v>
      </c>
      <c r="X81" s="18">
        <v>15.0</v>
      </c>
      <c r="Y81" s="19"/>
      <c r="Z81" s="22">
        <v>0.342832998819364</v>
      </c>
      <c r="AA81" s="20">
        <v>142.0</v>
      </c>
      <c r="AB81" s="21"/>
      <c r="AE81" s="5" t="s">
        <v>32</v>
      </c>
      <c r="AF81" s="22"/>
      <c r="AG81" s="5"/>
      <c r="AH81" s="5"/>
      <c r="AI81" s="22">
        <v>0.681199448323737</v>
      </c>
      <c r="AJ81" s="5">
        <v>36.0</v>
      </c>
      <c r="AK81" s="5"/>
      <c r="AL81" s="22"/>
      <c r="AM81" s="5"/>
      <c r="AN81" s="5"/>
      <c r="AO81" s="22"/>
      <c r="AP81" s="5"/>
      <c r="AQ81" s="5"/>
      <c r="AS81" s="5" t="s">
        <v>32</v>
      </c>
      <c r="AU81" s="5"/>
      <c r="AV81" s="5"/>
      <c r="AW81" s="22"/>
      <c r="AX81" s="5"/>
      <c r="AY81" s="5"/>
      <c r="AZ81" s="22"/>
      <c r="BA81" s="5"/>
      <c r="BB81" s="5"/>
      <c r="BC81" s="22"/>
      <c r="BD81" s="5"/>
      <c r="BE81" s="5"/>
      <c r="BF81" s="1"/>
      <c r="BG81" s="5" t="s">
        <v>32</v>
      </c>
      <c r="BI81" s="5"/>
      <c r="BJ81" s="5"/>
      <c r="BK81" s="22"/>
      <c r="BL81" s="5"/>
      <c r="BM81" s="5"/>
      <c r="BN81" s="22"/>
      <c r="BO81" s="5"/>
      <c r="BP81" s="5"/>
      <c r="BQ81" s="22"/>
      <c r="BR81" s="5"/>
      <c r="BS81" s="5"/>
    </row>
    <row r="82">
      <c r="A82" s="11"/>
      <c r="B82" s="32"/>
      <c r="C82" s="32"/>
      <c r="D82" s="32"/>
      <c r="E82" s="34"/>
      <c r="F82" s="34"/>
      <c r="G82" s="34"/>
      <c r="H82" s="36"/>
      <c r="I82" s="36"/>
      <c r="J82" s="36"/>
      <c r="K82" s="42"/>
      <c r="L82" s="42"/>
      <c r="M82" s="42"/>
      <c r="P82" s="11"/>
      <c r="Q82" s="15"/>
      <c r="R82" s="15"/>
      <c r="S82" s="15"/>
      <c r="T82" s="17"/>
      <c r="U82" s="17"/>
      <c r="V82" s="17"/>
      <c r="W82" s="19"/>
      <c r="X82" s="19"/>
      <c r="Y82" s="19"/>
      <c r="Z82" s="21"/>
      <c r="AA82" s="21"/>
      <c r="AB82" s="21"/>
      <c r="AE82" s="11"/>
      <c r="AF82" s="13"/>
      <c r="AG82" s="11"/>
      <c r="AH82" s="11"/>
      <c r="AI82" s="13"/>
      <c r="AJ82" s="11"/>
      <c r="AK82" s="11"/>
      <c r="AL82" s="13"/>
      <c r="AM82" s="11"/>
      <c r="AN82" s="11"/>
      <c r="AO82" s="13"/>
      <c r="AP82" s="11"/>
      <c r="AQ82" s="11"/>
      <c r="AS82" s="11"/>
      <c r="AT82" s="13"/>
      <c r="AU82" s="11"/>
      <c r="AV82" s="11"/>
      <c r="AW82" s="13"/>
      <c r="AX82" s="11"/>
      <c r="AY82" s="11"/>
      <c r="AZ82" s="13"/>
      <c r="BA82" s="11"/>
      <c r="BB82" s="11"/>
      <c r="BC82" s="13"/>
      <c r="BD82" s="11"/>
      <c r="BE82" s="11"/>
      <c r="BG82" s="11"/>
      <c r="BH82" s="13"/>
      <c r="BI82" s="11"/>
      <c r="BJ82" s="11"/>
      <c r="BK82" s="13"/>
      <c r="BL82" s="11"/>
      <c r="BM82" s="11"/>
      <c r="BN82" s="13"/>
      <c r="BO82" s="11"/>
      <c r="BP82" s="11"/>
      <c r="BQ82" s="13"/>
      <c r="BR82" s="11"/>
      <c r="BS82" s="11"/>
    </row>
    <row r="83">
      <c r="A83" s="11"/>
      <c r="B83" s="31" t="s">
        <v>34</v>
      </c>
      <c r="C83" s="32"/>
      <c r="D83" s="32"/>
      <c r="E83" s="33" t="s">
        <v>34</v>
      </c>
      <c r="F83" s="34"/>
      <c r="G83" s="34"/>
      <c r="H83" s="35" t="s">
        <v>34</v>
      </c>
      <c r="I83" s="36"/>
      <c r="J83" s="36"/>
      <c r="K83" s="37" t="s">
        <v>34</v>
      </c>
      <c r="L83" s="42"/>
      <c r="M83" s="42"/>
      <c r="P83" s="11"/>
      <c r="Q83" s="31" t="s">
        <v>34</v>
      </c>
      <c r="R83" s="32"/>
      <c r="S83" s="32"/>
      <c r="T83" s="33" t="s">
        <v>34</v>
      </c>
      <c r="U83" s="34"/>
      <c r="V83" s="34"/>
      <c r="W83" s="35" t="s">
        <v>34</v>
      </c>
      <c r="X83" s="36"/>
      <c r="Y83" s="36"/>
      <c r="Z83" s="37" t="s">
        <v>34</v>
      </c>
      <c r="AA83" s="21"/>
      <c r="AB83" s="21"/>
      <c r="AE83" s="11"/>
      <c r="AF83" s="31" t="s">
        <v>34</v>
      </c>
      <c r="AG83" s="11"/>
      <c r="AH83" s="11"/>
      <c r="AI83" s="31" t="s">
        <v>34</v>
      </c>
      <c r="AJ83" s="11"/>
      <c r="AK83" s="11"/>
      <c r="AL83" s="31" t="s">
        <v>34</v>
      </c>
      <c r="AM83" s="11"/>
      <c r="AN83" s="11"/>
      <c r="AO83" s="31" t="s">
        <v>34</v>
      </c>
      <c r="AP83" s="11"/>
      <c r="AQ83" s="11"/>
      <c r="AS83" s="11"/>
      <c r="AT83" s="31" t="s">
        <v>34</v>
      </c>
      <c r="AU83" s="11"/>
      <c r="AV83" s="11"/>
      <c r="AW83" s="31" t="s">
        <v>34</v>
      </c>
      <c r="AX83" s="11"/>
      <c r="AY83" s="11"/>
      <c r="AZ83" s="31" t="s">
        <v>34</v>
      </c>
      <c r="BA83" s="11"/>
      <c r="BB83" s="11"/>
      <c r="BC83" s="31" t="s">
        <v>34</v>
      </c>
      <c r="BD83" s="11"/>
      <c r="BE83" s="11"/>
      <c r="BG83" s="11"/>
      <c r="BH83" s="31" t="s">
        <v>34</v>
      </c>
      <c r="BI83" s="11"/>
      <c r="BJ83" s="11"/>
      <c r="BK83" s="31" t="s">
        <v>34</v>
      </c>
      <c r="BL83" s="11"/>
      <c r="BM83" s="11"/>
      <c r="BN83" s="31" t="s">
        <v>34</v>
      </c>
      <c r="BO83" s="11"/>
      <c r="BP83" s="11"/>
      <c r="BQ83" s="31" t="s">
        <v>34</v>
      </c>
      <c r="BR83" s="11"/>
      <c r="BS83" s="11"/>
    </row>
    <row r="84">
      <c r="A84" s="5" t="s">
        <v>31</v>
      </c>
      <c r="B84" s="22">
        <v>0.347936143982401</v>
      </c>
      <c r="C84" s="32"/>
      <c r="D84" s="32"/>
      <c r="E84" s="22">
        <v>0.339995569377507</v>
      </c>
      <c r="F84" s="34"/>
      <c r="G84" s="34"/>
      <c r="H84" s="22">
        <v>0.337011845583683</v>
      </c>
      <c r="I84" s="36"/>
      <c r="J84" s="36"/>
      <c r="K84" s="22">
        <v>0.364962058749346</v>
      </c>
      <c r="L84" s="37"/>
      <c r="M84" s="37"/>
      <c r="N84" s="8">
        <f t="shared" ref="N84:N85" si="67">AVERAGE(B84,E84,H84,K84)</f>
        <v>0.3474764044</v>
      </c>
      <c r="P84" s="5" t="s">
        <v>31</v>
      </c>
      <c r="Q84" s="22">
        <v>0.31662134885979</v>
      </c>
      <c r="R84" s="15"/>
      <c r="S84" s="15"/>
      <c r="T84" s="22">
        <v>0.326485936953056</v>
      </c>
      <c r="U84" s="17"/>
      <c r="V84" s="17"/>
      <c r="W84" s="22">
        <v>0.332397181144814</v>
      </c>
      <c r="X84" s="19"/>
      <c r="Y84" s="19"/>
      <c r="Z84" s="22">
        <v>0.314565539271578</v>
      </c>
      <c r="AA84" s="20"/>
      <c r="AB84" s="20"/>
      <c r="AC84" s="8">
        <f>average(Q84,T84,W84,Z84)</f>
        <v>0.3225175016</v>
      </c>
      <c r="AE84" s="5" t="s">
        <v>31</v>
      </c>
      <c r="AF84" s="22">
        <v>0.726217702105613</v>
      </c>
      <c r="AG84" s="5"/>
      <c r="AH84" s="5"/>
      <c r="AI84" s="22">
        <v>0.597449958277592</v>
      </c>
      <c r="AJ84" s="5"/>
      <c r="AK84" s="5"/>
      <c r="AL84" s="22">
        <v>0.696671213704748</v>
      </c>
      <c r="AM84" s="5"/>
      <c r="AN84" s="5"/>
      <c r="AO84" s="22"/>
      <c r="AP84" s="5"/>
      <c r="AQ84" s="5"/>
      <c r="AS84" s="5" t="s">
        <v>31</v>
      </c>
      <c r="AT84" s="22"/>
      <c r="AU84" s="5"/>
      <c r="AV84" s="5"/>
      <c r="AW84" s="23">
        <v>0.508948301411182</v>
      </c>
      <c r="AX84" s="5"/>
      <c r="AY84" s="5"/>
      <c r="AZ84" s="22">
        <v>0.671819576586215</v>
      </c>
      <c r="BA84" s="5"/>
      <c r="BB84" s="5"/>
      <c r="BC84" s="22"/>
      <c r="BD84" s="5"/>
      <c r="BE84" s="5"/>
      <c r="BF84" s="1"/>
      <c r="BG84" s="5" t="s">
        <v>31</v>
      </c>
      <c r="BH84" s="22"/>
      <c r="BI84" s="5"/>
      <c r="BJ84" s="5"/>
      <c r="BK84" s="22"/>
      <c r="BL84" s="5"/>
      <c r="BM84" s="5"/>
      <c r="BN84" s="22"/>
      <c r="BO84" s="5"/>
      <c r="BP84" s="5"/>
      <c r="BQ84" s="22"/>
      <c r="BR84" s="5"/>
      <c r="BS84" s="5"/>
    </row>
    <row r="85">
      <c r="A85" s="5" t="s">
        <v>32</v>
      </c>
      <c r="B85" s="22">
        <v>0.74458229285835</v>
      </c>
      <c r="C85" s="31">
        <v>27.0</v>
      </c>
      <c r="D85" s="31"/>
      <c r="E85" s="22">
        <v>0.729966264204413</v>
      </c>
      <c r="F85" s="33">
        <v>30.0</v>
      </c>
      <c r="G85" s="33"/>
      <c r="H85" s="22">
        <v>0.767154216864784</v>
      </c>
      <c r="I85" s="35">
        <v>27.0</v>
      </c>
      <c r="J85" s="35"/>
      <c r="K85" s="22">
        <v>0.669929501493172</v>
      </c>
      <c r="L85" s="37">
        <v>48.0</v>
      </c>
      <c r="M85" s="37"/>
      <c r="N85" s="8">
        <f t="shared" si="67"/>
        <v>0.7279080689</v>
      </c>
      <c r="P85" s="5" t="s">
        <v>32</v>
      </c>
      <c r="Q85" s="22">
        <v>0.777687487744578</v>
      </c>
      <c r="R85" s="12">
        <v>27.0</v>
      </c>
      <c r="S85" s="12"/>
      <c r="T85" s="22">
        <v>0.778596981852032</v>
      </c>
      <c r="U85" s="16">
        <v>30.0</v>
      </c>
      <c r="V85" s="16"/>
      <c r="W85" s="22">
        <v>0.593433558236346</v>
      </c>
      <c r="X85" s="18">
        <v>78.0</v>
      </c>
      <c r="Y85" s="18"/>
      <c r="Z85" s="22">
        <v>0.662879013905361</v>
      </c>
      <c r="AA85" s="20">
        <v>48.0</v>
      </c>
      <c r="AB85" s="20"/>
      <c r="AE85" s="5" t="s">
        <v>32</v>
      </c>
      <c r="AF85" s="22">
        <v>0.714877016778112</v>
      </c>
      <c r="AG85" s="5"/>
      <c r="AH85" s="5"/>
      <c r="AI85" s="22">
        <v>0.597449958277592</v>
      </c>
      <c r="AJ85" s="5">
        <v>30.0</v>
      </c>
      <c r="AK85" s="5"/>
      <c r="AL85" s="22">
        <v>0.652442957217415</v>
      </c>
      <c r="AM85" s="5"/>
      <c r="AN85" s="5"/>
      <c r="AO85" s="22"/>
      <c r="AP85" s="5"/>
      <c r="AQ85" s="5"/>
      <c r="AS85" s="5" t="s">
        <v>32</v>
      </c>
      <c r="AT85" s="22"/>
      <c r="AU85" s="5"/>
      <c r="AV85" s="5"/>
      <c r="AW85" s="23">
        <v>0.569291475130644</v>
      </c>
      <c r="AX85" s="5">
        <v>30.0</v>
      </c>
      <c r="AY85" s="5"/>
      <c r="AZ85" s="22">
        <v>0.632113297744834</v>
      </c>
      <c r="BA85" s="5">
        <v>78.0</v>
      </c>
      <c r="BB85" s="5"/>
      <c r="BC85" s="22"/>
      <c r="BD85" s="5"/>
      <c r="BE85" s="5"/>
      <c r="BF85" s="1"/>
      <c r="BG85" s="5" t="s">
        <v>32</v>
      </c>
      <c r="BH85" s="22"/>
      <c r="BI85" s="5"/>
      <c r="BJ85" s="5"/>
      <c r="BK85" s="22"/>
      <c r="BL85" s="5"/>
      <c r="BM85" s="5"/>
      <c r="BN85" s="22"/>
      <c r="BO85" s="5"/>
      <c r="BP85" s="5"/>
      <c r="BQ85" s="22"/>
      <c r="BR85" s="5"/>
      <c r="BS85" s="5"/>
    </row>
    <row r="86">
      <c r="A86" s="11"/>
      <c r="B86" s="32"/>
      <c r="C86" s="32"/>
      <c r="D86" s="32"/>
      <c r="E86" s="34"/>
      <c r="F86" s="34"/>
      <c r="G86" s="34"/>
      <c r="H86" s="36"/>
      <c r="I86" s="36"/>
      <c r="J86" s="36"/>
      <c r="K86" s="42"/>
      <c r="L86" s="42"/>
      <c r="M86" s="42"/>
      <c r="P86" s="11"/>
      <c r="Q86" s="15"/>
      <c r="R86" s="15"/>
      <c r="S86" s="15"/>
      <c r="T86" s="17"/>
      <c r="U86" s="17"/>
      <c r="V86" s="17"/>
      <c r="W86" s="19"/>
      <c r="X86" s="19"/>
      <c r="Y86" s="19"/>
      <c r="Z86" s="21"/>
      <c r="AA86" s="21"/>
      <c r="AB86" s="21"/>
      <c r="AE86" s="11"/>
      <c r="AF86" s="13"/>
      <c r="AG86" s="11"/>
      <c r="AH86" s="11"/>
      <c r="AI86" s="13"/>
      <c r="AJ86" s="11"/>
      <c r="AK86" s="11"/>
      <c r="AL86" s="13"/>
      <c r="AM86" s="11"/>
      <c r="AN86" s="11"/>
      <c r="AO86" s="13"/>
      <c r="AP86" s="11"/>
      <c r="AQ86" s="11"/>
      <c r="AS86" s="11"/>
      <c r="AT86" s="13"/>
      <c r="AU86" s="11"/>
      <c r="AV86" s="11"/>
      <c r="AW86" s="13"/>
      <c r="AX86" s="11"/>
      <c r="AY86" s="11"/>
      <c r="AZ86" s="13"/>
      <c r="BA86" s="11"/>
      <c r="BB86" s="11"/>
      <c r="BC86" s="13"/>
      <c r="BD86" s="11"/>
      <c r="BE86" s="11"/>
      <c r="BG86" s="11"/>
      <c r="BH86" s="13"/>
      <c r="BI86" s="11"/>
      <c r="BJ86" s="11"/>
      <c r="BK86" s="13"/>
      <c r="BL86" s="11"/>
      <c r="BM86" s="11"/>
      <c r="BN86" s="13"/>
      <c r="BO86" s="11"/>
      <c r="BP86" s="11"/>
      <c r="BQ86" s="13"/>
      <c r="BR86" s="11"/>
      <c r="BS86" s="11"/>
    </row>
    <row r="87">
      <c r="A87" s="11"/>
      <c r="B87" s="31" t="s">
        <v>35</v>
      </c>
      <c r="C87" s="32"/>
      <c r="D87" s="32"/>
      <c r="E87" s="33" t="s">
        <v>35</v>
      </c>
      <c r="F87" s="34"/>
      <c r="G87" s="34"/>
      <c r="H87" s="35" t="s">
        <v>35</v>
      </c>
      <c r="I87" s="36"/>
      <c r="J87" s="36"/>
      <c r="K87" s="37" t="s">
        <v>35</v>
      </c>
      <c r="L87" s="42"/>
      <c r="M87" s="42"/>
      <c r="P87" s="11"/>
      <c r="Q87" s="31" t="s">
        <v>35</v>
      </c>
      <c r="R87" s="32"/>
      <c r="S87" s="32"/>
      <c r="T87" s="33" t="s">
        <v>35</v>
      </c>
      <c r="U87" s="34"/>
      <c r="V87" s="34"/>
      <c r="W87" s="35" t="s">
        <v>35</v>
      </c>
      <c r="X87" s="36"/>
      <c r="Y87" s="36"/>
      <c r="Z87" s="37" t="s">
        <v>35</v>
      </c>
      <c r="AA87" s="21"/>
      <c r="AB87" s="21"/>
      <c r="AE87" s="11"/>
      <c r="AF87" s="31" t="s">
        <v>35</v>
      </c>
      <c r="AG87" s="11"/>
      <c r="AH87" s="11"/>
      <c r="AI87" s="31" t="s">
        <v>35</v>
      </c>
      <c r="AJ87" s="11"/>
      <c r="AK87" s="11"/>
      <c r="AL87" s="31" t="s">
        <v>35</v>
      </c>
      <c r="AM87" s="11"/>
      <c r="AN87" s="11"/>
      <c r="AO87" s="31" t="s">
        <v>35</v>
      </c>
      <c r="AP87" s="11"/>
      <c r="AQ87" s="11"/>
      <c r="AS87" s="11"/>
      <c r="AT87" s="31" t="s">
        <v>35</v>
      </c>
      <c r="AU87" s="11"/>
      <c r="AV87" s="11"/>
      <c r="AW87" s="31" t="s">
        <v>35</v>
      </c>
      <c r="AX87" s="11"/>
      <c r="AY87" s="11"/>
      <c r="AZ87" s="31" t="s">
        <v>35</v>
      </c>
      <c r="BA87" s="11"/>
      <c r="BB87" s="11"/>
      <c r="BC87" s="31" t="s">
        <v>35</v>
      </c>
      <c r="BD87" s="11"/>
      <c r="BE87" s="11"/>
      <c r="BG87" s="11"/>
      <c r="BH87" s="13"/>
      <c r="BI87" s="11"/>
      <c r="BJ87" s="11"/>
      <c r="BK87" s="13"/>
      <c r="BL87" s="11"/>
      <c r="BM87" s="11"/>
      <c r="BN87" s="13"/>
      <c r="BO87" s="11"/>
      <c r="BP87" s="11"/>
      <c r="BQ87" s="13"/>
      <c r="BR87" s="11"/>
      <c r="BS87" s="11"/>
    </row>
    <row r="88">
      <c r="A88" s="5" t="s">
        <v>31</v>
      </c>
      <c r="B88" s="22">
        <v>0.324886490027822</v>
      </c>
      <c r="C88" s="32"/>
      <c r="D88" s="32"/>
      <c r="E88" s="22">
        <v>0.329770272517107</v>
      </c>
      <c r="F88" s="33"/>
      <c r="G88" s="33"/>
      <c r="H88" s="22">
        <v>0.338674777582883</v>
      </c>
      <c r="I88" s="35"/>
      <c r="J88" s="35"/>
      <c r="K88" s="22">
        <v>0.331041182281462</v>
      </c>
      <c r="L88" s="37"/>
      <c r="M88" s="37"/>
      <c r="N88" s="8">
        <f t="shared" ref="N88:N89" si="68">AVERAGE(B88,E88,H88,K88)</f>
        <v>0.3310931806</v>
      </c>
      <c r="O88" s="8">
        <f t="shared" ref="O88:O89" si="69">AVERAGE(N76,N80,N84,N88)</f>
        <v>0.4178083138</v>
      </c>
      <c r="P88" s="5" t="s">
        <v>31</v>
      </c>
      <c r="Q88" s="22">
        <v>0.324902670668947</v>
      </c>
      <c r="R88" s="15"/>
      <c r="S88" s="15"/>
      <c r="T88" s="22">
        <v>0.330838953772228</v>
      </c>
      <c r="U88" s="16"/>
      <c r="V88" s="16"/>
      <c r="W88" s="22">
        <v>0.331032149722146</v>
      </c>
      <c r="X88" s="18"/>
      <c r="Y88" s="18"/>
      <c r="Z88" s="22">
        <v>0.312471309919225</v>
      </c>
      <c r="AA88" s="20"/>
      <c r="AB88" s="20"/>
      <c r="AC88" s="8">
        <f>AVERAGE(Q88,T88,W88,Z88)</f>
        <v>0.324811271</v>
      </c>
      <c r="AE88" s="5" t="s">
        <v>31</v>
      </c>
      <c r="AF88" s="22">
        <v>0.709586090451596</v>
      </c>
      <c r="AG88" s="10"/>
      <c r="AH88" s="22">
        <v>0.638448337882469</v>
      </c>
      <c r="AI88" s="22">
        <v>0.542377490561558</v>
      </c>
      <c r="AJ88" s="10"/>
      <c r="AK88" s="10"/>
      <c r="AL88" s="22">
        <v>0.512558729876181</v>
      </c>
      <c r="AM88" s="10"/>
      <c r="AN88" s="10"/>
      <c r="AO88" s="22">
        <v>0.512558729876181</v>
      </c>
      <c r="AP88" s="10"/>
      <c r="AQ88" s="10"/>
      <c r="AS88" s="5" t="s">
        <v>31</v>
      </c>
      <c r="AT88" s="22">
        <v>0.65421314382484</v>
      </c>
      <c r="AU88" s="10"/>
      <c r="AV88" s="22">
        <v>0.557368369642826</v>
      </c>
      <c r="AW88" s="22">
        <v>0.582502848602958</v>
      </c>
      <c r="AX88" s="10"/>
      <c r="AY88" s="22">
        <v>0.579686724315463</v>
      </c>
      <c r="AZ88" s="22">
        <v>0.45124231554804</v>
      </c>
      <c r="BA88" s="22">
        <v>0.470556726026658</v>
      </c>
      <c r="BB88" s="10"/>
      <c r="BC88" s="22">
        <v>0.470556726026658</v>
      </c>
      <c r="BD88" s="10"/>
      <c r="BE88" s="10"/>
      <c r="BF88" s="1"/>
      <c r="BG88" s="5" t="s">
        <v>31</v>
      </c>
      <c r="BH88" s="13"/>
      <c r="BI88" s="10"/>
      <c r="BJ88" s="10"/>
      <c r="BK88" s="13"/>
      <c r="BL88" s="10"/>
      <c r="BM88" s="10"/>
      <c r="BN88" s="13"/>
      <c r="BO88" s="10"/>
      <c r="BP88" s="10"/>
      <c r="BQ88" s="13"/>
      <c r="BR88" s="10"/>
      <c r="BS88" s="10"/>
    </row>
    <row r="89">
      <c r="A89" s="5" t="s">
        <v>32</v>
      </c>
      <c r="B89" s="22">
        <v>0.821870894819837</v>
      </c>
      <c r="C89" s="67">
        <v>25.0</v>
      </c>
      <c r="D89" s="67"/>
      <c r="E89" s="22">
        <v>0.844837083199073</v>
      </c>
      <c r="F89" s="33">
        <v>25.0</v>
      </c>
      <c r="G89" s="34"/>
      <c r="H89" s="22">
        <v>0.69504340094216</v>
      </c>
      <c r="I89" s="35">
        <v>54.0</v>
      </c>
      <c r="J89" s="35"/>
      <c r="K89" s="22">
        <v>0.66658092041259</v>
      </c>
      <c r="L89" s="37">
        <v>47.0</v>
      </c>
      <c r="M89" s="37"/>
      <c r="N89" s="8">
        <f t="shared" si="68"/>
        <v>0.7570830748</v>
      </c>
      <c r="O89" s="8">
        <f t="shared" si="69"/>
        <v>0.7105300819</v>
      </c>
      <c r="P89" s="5" t="s">
        <v>32</v>
      </c>
      <c r="Q89" s="22">
        <v>0.798637988838192</v>
      </c>
      <c r="R89" s="39">
        <v>25.0</v>
      </c>
      <c r="S89" s="39"/>
      <c r="T89" s="22">
        <v>0.842132177644986</v>
      </c>
      <c r="U89" s="16">
        <v>25.0</v>
      </c>
      <c r="V89" s="17"/>
      <c r="W89" s="22">
        <v>0.672277409616469</v>
      </c>
      <c r="X89" s="18">
        <v>54.0</v>
      </c>
      <c r="Y89" s="18"/>
      <c r="Z89" s="22">
        <v>0.627110216844423</v>
      </c>
      <c r="AA89" s="20">
        <v>47.0</v>
      </c>
      <c r="AB89" s="20"/>
      <c r="AE89" s="5" t="s">
        <v>32</v>
      </c>
      <c r="AF89" s="22">
        <v>0.714497977745782</v>
      </c>
      <c r="AG89" s="10">
        <v>25.0</v>
      </c>
      <c r="AH89" s="22">
        <v>0.572561970010861</v>
      </c>
      <c r="AI89" s="22">
        <v>0.572561970010861</v>
      </c>
      <c r="AJ89" s="10">
        <v>25.0</v>
      </c>
      <c r="AK89" s="10"/>
      <c r="AL89" s="22">
        <v>0.653419023197713</v>
      </c>
      <c r="AM89" s="10">
        <v>47.0</v>
      </c>
      <c r="AN89" s="10"/>
      <c r="AO89" s="22">
        <v>0.653419023197713</v>
      </c>
      <c r="AP89" s="10">
        <v>47.0</v>
      </c>
      <c r="AQ89" s="10"/>
      <c r="AS89" s="5" t="s">
        <v>32</v>
      </c>
      <c r="AT89" s="22">
        <v>0.711436574492309</v>
      </c>
      <c r="AU89" s="10"/>
      <c r="AV89" s="22">
        <v>0.675130068491848</v>
      </c>
      <c r="AW89" s="22">
        <v>0.572561970010861</v>
      </c>
      <c r="AX89" s="10">
        <v>25.0</v>
      </c>
      <c r="AY89" s="22">
        <v>0.579686724315463</v>
      </c>
      <c r="AZ89" s="22">
        <v>0.406128946569238</v>
      </c>
      <c r="BA89" s="22">
        <v>0.504385905857912</v>
      </c>
      <c r="BB89" s="10">
        <v>47.0</v>
      </c>
      <c r="BC89" s="22">
        <v>0.504385905857912</v>
      </c>
      <c r="BD89" s="10">
        <v>47.0</v>
      </c>
      <c r="BE89" s="10"/>
      <c r="BF89" s="1"/>
      <c r="BG89" s="5" t="s">
        <v>32</v>
      </c>
      <c r="BH89" s="13"/>
      <c r="BI89" s="10"/>
      <c r="BJ89" s="10"/>
      <c r="BK89" s="13"/>
      <c r="BL89" s="10"/>
      <c r="BM89" s="10"/>
      <c r="BN89" s="13"/>
      <c r="BO89" s="10"/>
      <c r="BP89" s="10"/>
      <c r="BQ89" s="13"/>
      <c r="BR89" s="10"/>
      <c r="BS89" s="10"/>
    </row>
    <row r="90">
      <c r="B90" s="24"/>
      <c r="C90" s="68"/>
      <c r="D90" s="68"/>
      <c r="E90" s="24"/>
      <c r="F90" s="68"/>
      <c r="G90" s="68"/>
      <c r="H90" s="24"/>
      <c r="I90" s="24"/>
      <c r="J90" s="24"/>
      <c r="K90" s="53" t="s">
        <v>46</v>
      </c>
      <c r="AI90" s="8">
        <f t="shared" ref="AI90:AI91" si="70">AVERAGE(AH88,AI88)</f>
        <v>0.5904129142</v>
      </c>
      <c r="AR90" s="41">
        <f t="shared" ref="AR90:AR91" si="71">AVERAGE(AF84,AI80,AI84,AL84,AH88,AI88,AL88,AO88,AF88)</f>
        <v>0.6245075733</v>
      </c>
      <c r="AW90" s="8">
        <f t="shared" ref="AW90:AW91" si="72">AVERAGE(AV88,AW88)</f>
        <v>0.5699356091</v>
      </c>
      <c r="AZ90" s="8">
        <f t="shared" ref="AZ90:AZ91" si="73">AVERAGE(AY88,AZ88,BA88)</f>
        <v>0.5004952553</v>
      </c>
      <c r="BF90" s="41">
        <f>AVERAGE(AW84,AW90,AZ90,AZ84,BC88,AT88)</f>
        <v>0.5626614354</v>
      </c>
    </row>
    <row r="91">
      <c r="K91" s="60">
        <v>0.525508452453718</v>
      </c>
      <c r="L91" s="30"/>
      <c r="M91" s="30"/>
      <c r="AC91" s="8">
        <f>average(AC76,AC80,AC84,AC88)</f>
        <v>0.3991536577</v>
      </c>
      <c r="AE91" s="4" t="s">
        <v>59</v>
      </c>
      <c r="AI91" s="8">
        <f t="shared" si="70"/>
        <v>0.57256197</v>
      </c>
      <c r="AR91" s="41">
        <f t="shared" si="71"/>
        <v>0.6458254828</v>
      </c>
      <c r="AS91" s="4" t="s">
        <v>12</v>
      </c>
      <c r="AW91" s="8">
        <f t="shared" si="72"/>
        <v>0.6238460193</v>
      </c>
      <c r="AZ91" s="8">
        <f t="shared" si="73"/>
        <v>0.4967338589</v>
      </c>
      <c r="BF91" s="41">
        <f>AVERAGE(AV89,AW89,AW85,AZ85,AZ91,BC89,AT89)</f>
        <v>0.5945218787</v>
      </c>
    </row>
    <row r="92">
      <c r="B92" s="53" t="s">
        <v>46</v>
      </c>
      <c r="K92" s="60">
        <v>0.538009220341325</v>
      </c>
      <c r="L92" s="60">
        <v>15237.0</v>
      </c>
      <c r="M92" s="43">
        <f>100000-L92</f>
        <v>84763</v>
      </c>
      <c r="AR92" s="8">
        <f>(AR91-AR90)/AR90</f>
        <v>0.03413554997</v>
      </c>
    </row>
    <row r="93">
      <c r="B93" s="64">
        <v>0.321252817453252</v>
      </c>
      <c r="C93" s="32"/>
      <c r="D93" s="32"/>
      <c r="AR93" s="8">
        <f t="shared" ref="AR93:AR94" si="74">AVERAGE(AR90,AR67,AR43,AR22)</f>
        <v>0.7749161197</v>
      </c>
      <c r="BF93" s="8">
        <f t="shared" ref="BF93:BF94" si="75">AVERAGE(BF90,BF67,BE43,BE22)</f>
        <v>0.7184236668</v>
      </c>
      <c r="BG93" s="8">
        <f>(BF94-BF93)/BF93</f>
        <v>0.08319985065</v>
      </c>
    </row>
    <row r="94">
      <c r="B94" s="64">
        <v>0.774767260906393</v>
      </c>
      <c r="C94" s="31">
        <v>27.0</v>
      </c>
      <c r="D94" s="32"/>
      <c r="E94" s="24"/>
      <c r="H94" s="24"/>
      <c r="K94" s="24"/>
      <c r="AA94" s="1" t="s">
        <v>60</v>
      </c>
      <c r="AB94" s="1" t="s">
        <v>61</v>
      </c>
      <c r="AR94" s="8">
        <f t="shared" si="74"/>
        <v>0.7843362959</v>
      </c>
      <c r="BF94" s="8">
        <f t="shared" si="75"/>
        <v>0.7781964086</v>
      </c>
    </row>
    <row r="95">
      <c r="B95" s="24"/>
      <c r="D95" s="68"/>
      <c r="E95" s="68"/>
      <c r="H95" s="24"/>
      <c r="I95" s="68"/>
      <c r="J95" s="24"/>
      <c r="K95" s="24"/>
      <c r="L95" s="24"/>
      <c r="M95" s="24"/>
      <c r="AA95" s="1">
        <v>46.16</v>
      </c>
      <c r="AB95" s="1">
        <v>47.66</v>
      </c>
      <c r="AR95" s="8">
        <f>AR94-AR93</f>
        <v>0.009420176232</v>
      </c>
      <c r="BF95" s="8">
        <f>BF94-BF93</f>
        <v>0.05977274178</v>
      </c>
    </row>
    <row r="96">
      <c r="AA96" s="1">
        <v>42.98</v>
      </c>
      <c r="AB96" s="1">
        <v>43.48</v>
      </c>
      <c r="BF96" s="8">
        <f>AVERAGE(AR95,BF95)</f>
        <v>0.03459645901</v>
      </c>
    </row>
    <row r="97">
      <c r="AA97" s="1">
        <v>35.03</v>
      </c>
      <c r="AB97" s="1">
        <v>31.7</v>
      </c>
    </row>
    <row r="98">
      <c r="E98" s="24"/>
      <c r="H98" s="24"/>
      <c r="K98" s="24"/>
      <c r="AA98" s="1">
        <v>29.27</v>
      </c>
      <c r="AB98" s="1">
        <v>31.13</v>
      </c>
    </row>
    <row r="99">
      <c r="E99" s="24"/>
      <c r="H99" s="24"/>
      <c r="J99" s="24"/>
      <c r="K99" s="24"/>
      <c r="AA99" s="8">
        <f t="shared" ref="AA99:AB99" si="76">AVERAGE(AA95:AA98)</f>
        <v>38.36</v>
      </c>
      <c r="AB99" s="8">
        <f t="shared" si="76"/>
        <v>38.4925</v>
      </c>
      <c r="AC99" s="8">
        <f>AVERAGE(AA99,AB99)</f>
        <v>38.42625</v>
      </c>
    </row>
    <row r="100">
      <c r="E100" s="24"/>
    </row>
    <row r="101">
      <c r="E101" s="24"/>
    </row>
    <row r="102">
      <c r="H102" s="24"/>
      <c r="K102" s="24"/>
    </row>
    <row r="103">
      <c r="B103" s="24"/>
      <c r="E103" s="24"/>
      <c r="H103" s="24"/>
      <c r="K103" s="24"/>
      <c r="M103" s="68"/>
    </row>
    <row r="107">
      <c r="A107" s="2"/>
      <c r="B107" s="1"/>
      <c r="E107" s="1"/>
      <c r="H107" s="1"/>
      <c r="K107" s="1"/>
    </row>
    <row r="108">
      <c r="B108" s="1"/>
      <c r="E108" s="1"/>
      <c r="H108" s="1"/>
      <c r="K108" s="1"/>
    </row>
    <row r="109">
      <c r="B109" s="1"/>
      <c r="C109" s="1"/>
      <c r="D109" s="1"/>
      <c r="E109" s="1"/>
      <c r="F109" s="1"/>
      <c r="G109" s="1"/>
      <c r="H109" s="1"/>
      <c r="I109" s="1"/>
      <c r="J109" s="1"/>
      <c r="K109" s="1"/>
      <c r="L109" s="1"/>
      <c r="M109" s="1"/>
    </row>
    <row r="110">
      <c r="B110" s="24"/>
      <c r="C110" s="1"/>
      <c r="D110" s="1"/>
      <c r="E110" s="24"/>
      <c r="F110" s="1"/>
      <c r="G110" s="1"/>
      <c r="H110" s="24"/>
      <c r="I110" s="1"/>
      <c r="J110" s="1"/>
      <c r="K110" s="24"/>
      <c r="L110" s="1"/>
      <c r="M110" s="1"/>
    </row>
    <row r="111">
      <c r="B111" s="24"/>
      <c r="E111" s="24"/>
      <c r="H111" s="24"/>
      <c r="I111" s="1"/>
      <c r="J111" s="1"/>
      <c r="K111" s="24"/>
    </row>
    <row r="113">
      <c r="B113" s="1"/>
      <c r="E113" s="1"/>
      <c r="H113" s="1"/>
      <c r="K113" s="1"/>
    </row>
    <row r="114">
      <c r="B114" s="24"/>
      <c r="E114" s="24"/>
      <c r="F114" s="1"/>
      <c r="G114" s="1"/>
      <c r="H114" s="24"/>
      <c r="I114" s="1"/>
      <c r="J114" s="1"/>
      <c r="K114" s="24"/>
      <c r="L114" s="1"/>
      <c r="M114" s="1"/>
    </row>
    <row r="115">
      <c r="B115" s="24"/>
      <c r="C115" s="1"/>
      <c r="D115" s="1"/>
      <c r="E115" s="24"/>
      <c r="H115" s="24"/>
      <c r="I115" s="1"/>
      <c r="K115" s="24"/>
    </row>
    <row r="117">
      <c r="B117" s="1"/>
      <c r="E117" s="1"/>
      <c r="H117" s="1"/>
      <c r="K117" s="1"/>
    </row>
    <row r="118">
      <c r="B118" s="24"/>
      <c r="E118" s="24"/>
      <c r="H118" s="24"/>
      <c r="K118" s="24"/>
      <c r="L118" s="1"/>
      <c r="M118" s="1"/>
    </row>
    <row r="119">
      <c r="B119" s="24"/>
      <c r="C119" s="1"/>
      <c r="D119" s="1"/>
      <c r="E119" s="24"/>
      <c r="F119" s="1"/>
      <c r="G119" s="1"/>
      <c r="H119" s="24"/>
      <c r="I119" s="1"/>
      <c r="J119" s="1"/>
      <c r="K119" s="24"/>
      <c r="L119" s="1"/>
      <c r="M119" s="1"/>
    </row>
    <row r="120">
      <c r="A120" s="1" t="s">
        <v>19</v>
      </c>
    </row>
    <row r="121">
      <c r="B121" s="1" t="s">
        <v>62</v>
      </c>
      <c r="E121" s="1"/>
      <c r="H121" s="1"/>
      <c r="K121" s="1"/>
    </row>
    <row r="122">
      <c r="A122" s="1" t="s">
        <v>63</v>
      </c>
      <c r="B122" s="1" t="s">
        <v>23</v>
      </c>
      <c r="C122" s="1" t="s">
        <v>24</v>
      </c>
      <c r="D122" s="1" t="s">
        <v>25</v>
      </c>
      <c r="E122" s="24"/>
      <c r="F122" s="1"/>
      <c r="G122" s="1"/>
      <c r="H122" s="24"/>
      <c r="I122" s="1"/>
      <c r="J122" s="1"/>
      <c r="K122" s="24"/>
      <c r="L122" s="1"/>
      <c r="M122" s="1"/>
    </row>
    <row r="123">
      <c r="A123" s="1" t="s">
        <v>31</v>
      </c>
      <c r="B123" s="22">
        <v>0.408637866219594</v>
      </c>
      <c r="E123" s="24"/>
      <c r="H123" s="24"/>
      <c r="I123" s="1"/>
      <c r="J123" s="1"/>
      <c r="K123" s="24"/>
      <c r="L123" s="1"/>
      <c r="M123" s="1"/>
    </row>
    <row r="124">
      <c r="A124" s="1" t="s">
        <v>32</v>
      </c>
      <c r="B124" s="22">
        <v>0.451671221831784</v>
      </c>
      <c r="C124" s="22">
        <v>438.0</v>
      </c>
      <c r="D124" s="22">
        <v>99562.0</v>
      </c>
    </row>
    <row r="126">
      <c r="A126" s="2" t="s">
        <v>19</v>
      </c>
      <c r="B126" s="27" t="s">
        <v>15</v>
      </c>
      <c r="C126" s="29"/>
      <c r="D126" s="29"/>
      <c r="E126" s="69" t="s">
        <v>16</v>
      </c>
      <c r="F126" s="70"/>
      <c r="G126" s="70"/>
      <c r="H126" s="18" t="s">
        <v>17</v>
      </c>
      <c r="I126" s="19"/>
      <c r="J126" s="19"/>
      <c r="K126" s="71" t="s">
        <v>18</v>
      </c>
      <c r="L126" s="72"/>
      <c r="M126" s="72"/>
    </row>
    <row r="127">
      <c r="B127" s="27" t="s">
        <v>26</v>
      </c>
      <c r="C127" s="29"/>
      <c r="D127" s="29"/>
      <c r="E127" s="69" t="s">
        <v>26</v>
      </c>
      <c r="F127" s="70"/>
      <c r="G127" s="70"/>
      <c r="H127" s="18" t="s">
        <v>26</v>
      </c>
      <c r="I127" s="19"/>
      <c r="J127" s="19"/>
      <c r="K127" s="71" t="s">
        <v>26</v>
      </c>
      <c r="L127" s="72"/>
      <c r="M127" s="72"/>
    </row>
    <row r="128">
      <c r="A128" s="1" t="s">
        <v>64</v>
      </c>
      <c r="B128" s="27" t="s">
        <v>23</v>
      </c>
      <c r="C128" s="27" t="s">
        <v>24</v>
      </c>
      <c r="D128" s="27" t="s">
        <v>25</v>
      </c>
      <c r="E128" s="69" t="s">
        <v>23</v>
      </c>
      <c r="F128" s="69" t="s">
        <v>24</v>
      </c>
      <c r="G128" s="69" t="s">
        <v>25</v>
      </c>
      <c r="H128" s="18" t="s">
        <v>23</v>
      </c>
      <c r="I128" s="18" t="s">
        <v>24</v>
      </c>
      <c r="J128" s="18" t="s">
        <v>25</v>
      </c>
      <c r="K128" s="71" t="s">
        <v>23</v>
      </c>
      <c r="L128" s="71" t="s">
        <v>24</v>
      </c>
      <c r="M128" s="71" t="s">
        <v>25</v>
      </c>
    </row>
    <row r="129">
      <c r="A129" s="1" t="s">
        <v>31</v>
      </c>
      <c r="B129" s="55"/>
      <c r="C129" s="27"/>
      <c r="D129" s="27"/>
      <c r="E129" s="58"/>
      <c r="F129" s="69"/>
      <c r="G129" s="69"/>
      <c r="H129" s="73"/>
      <c r="I129" s="18"/>
      <c r="J129" s="18"/>
      <c r="K129" s="74"/>
      <c r="L129" s="71"/>
      <c r="M129" s="71"/>
    </row>
    <row r="130">
      <c r="A130" s="1" t="s">
        <v>32</v>
      </c>
      <c r="B130" s="55"/>
      <c r="C130" s="29"/>
      <c r="D130" s="29"/>
      <c r="E130" s="58"/>
      <c r="F130" s="70"/>
      <c r="G130" s="70"/>
      <c r="H130" s="73"/>
      <c r="I130" s="18"/>
      <c r="J130" s="18"/>
      <c r="K130" s="74"/>
      <c r="L130" s="72"/>
      <c r="M130" s="72"/>
    </row>
    <row r="131">
      <c r="B131" s="29"/>
      <c r="C131" s="29"/>
      <c r="D131" s="29"/>
      <c r="E131" s="70"/>
      <c r="F131" s="70"/>
      <c r="G131" s="70"/>
      <c r="H131" s="19"/>
      <c r="I131" s="19"/>
      <c r="J131" s="19"/>
      <c r="K131" s="72"/>
      <c r="L131" s="72"/>
      <c r="M131" s="72"/>
    </row>
    <row r="132">
      <c r="A132" s="1" t="s">
        <v>64</v>
      </c>
      <c r="B132" s="27" t="s">
        <v>33</v>
      </c>
      <c r="C132" s="29"/>
      <c r="D132" s="29"/>
      <c r="E132" s="69" t="s">
        <v>33</v>
      </c>
      <c r="F132" s="70"/>
      <c r="G132" s="70"/>
      <c r="H132" s="18" t="s">
        <v>33</v>
      </c>
      <c r="I132" s="19"/>
      <c r="J132" s="19"/>
      <c r="K132" s="71" t="s">
        <v>33</v>
      </c>
      <c r="L132" s="72"/>
      <c r="M132" s="72"/>
    </row>
    <row r="133">
      <c r="A133" s="1" t="s">
        <v>31</v>
      </c>
      <c r="B133" s="55"/>
      <c r="C133" s="29"/>
      <c r="D133" s="29"/>
      <c r="E133" s="58"/>
      <c r="F133" s="69"/>
      <c r="G133" s="69"/>
      <c r="H133" s="73"/>
      <c r="I133" s="18"/>
      <c r="J133" s="18"/>
      <c r="K133" s="74"/>
      <c r="L133" s="71"/>
      <c r="M133" s="71"/>
    </row>
    <row r="134">
      <c r="A134" s="1" t="s">
        <v>32</v>
      </c>
      <c r="B134" s="55"/>
      <c r="C134" s="27"/>
      <c r="D134" s="27"/>
      <c r="E134" s="58"/>
      <c r="F134" s="70"/>
      <c r="G134" s="70"/>
      <c r="H134" s="73"/>
      <c r="I134" s="18"/>
      <c r="J134" s="19"/>
      <c r="K134" s="74"/>
      <c r="L134" s="72"/>
      <c r="M134" s="72"/>
    </row>
    <row r="135">
      <c r="B135" s="29"/>
      <c r="C135" s="29"/>
      <c r="D135" s="29"/>
      <c r="E135" s="70"/>
      <c r="F135" s="70"/>
      <c r="G135" s="70"/>
      <c r="H135" s="19"/>
      <c r="I135" s="19"/>
      <c r="J135" s="19"/>
      <c r="K135" s="72"/>
      <c r="L135" s="72"/>
      <c r="M135" s="72"/>
    </row>
    <row r="136">
      <c r="A136" s="1" t="s">
        <v>64</v>
      </c>
      <c r="B136" s="27" t="s">
        <v>34</v>
      </c>
      <c r="C136" s="29"/>
      <c r="D136" s="29"/>
      <c r="E136" s="69" t="s">
        <v>34</v>
      </c>
      <c r="F136" s="70"/>
      <c r="G136" s="70"/>
      <c r="H136" s="18" t="s">
        <v>34</v>
      </c>
      <c r="I136" s="19"/>
      <c r="J136" s="19"/>
      <c r="K136" s="71" t="s">
        <v>34</v>
      </c>
      <c r="L136" s="72"/>
      <c r="M136" s="72"/>
    </row>
    <row r="137">
      <c r="A137" s="1" t="s">
        <v>31</v>
      </c>
      <c r="B137" s="55"/>
      <c r="C137" s="29"/>
      <c r="D137" s="29"/>
      <c r="E137" s="58"/>
      <c r="F137" s="70"/>
      <c r="G137" s="70"/>
      <c r="H137" s="22">
        <v>0.320457170477164</v>
      </c>
      <c r="I137" s="19"/>
      <c r="J137" s="19"/>
      <c r="K137" s="74">
        <v>0.326413757290991</v>
      </c>
      <c r="L137" s="71"/>
      <c r="M137" s="71"/>
    </row>
    <row r="138">
      <c r="A138" s="1" t="s">
        <v>32</v>
      </c>
      <c r="B138" s="55"/>
      <c r="C138" s="27"/>
      <c r="D138" s="27"/>
      <c r="E138" s="58"/>
      <c r="F138" s="69"/>
      <c r="G138" s="69"/>
      <c r="H138" s="22">
        <v>0.700892751400015</v>
      </c>
      <c r="I138" s="18"/>
      <c r="J138" s="18"/>
      <c r="K138" s="74">
        <v>0.743687048446291</v>
      </c>
      <c r="L138" s="71"/>
      <c r="M138" s="71"/>
    </row>
    <row r="139">
      <c r="B139" s="29"/>
      <c r="C139" s="29"/>
      <c r="D139" s="29"/>
      <c r="E139" s="70"/>
      <c r="F139" s="70"/>
      <c r="G139" s="70"/>
      <c r="H139" s="19"/>
      <c r="I139" s="19"/>
      <c r="J139" s="19"/>
      <c r="K139" s="72"/>
      <c r="L139" s="72"/>
      <c r="M139" s="72"/>
    </row>
    <row r="140">
      <c r="A140" s="1" t="s">
        <v>64</v>
      </c>
      <c r="B140" s="27" t="s">
        <v>35</v>
      </c>
      <c r="C140" s="29"/>
      <c r="D140" s="29"/>
      <c r="E140" s="69" t="s">
        <v>35</v>
      </c>
      <c r="F140" s="70"/>
      <c r="G140" s="70"/>
      <c r="H140" s="18" t="s">
        <v>35</v>
      </c>
      <c r="I140" s="19"/>
      <c r="J140" s="19"/>
      <c r="K140" s="71" t="s">
        <v>35</v>
      </c>
      <c r="L140" s="72"/>
      <c r="M140" s="72"/>
    </row>
    <row r="141">
      <c r="A141" s="1" t="s">
        <v>31</v>
      </c>
      <c r="B141" s="55"/>
      <c r="C141" s="29"/>
      <c r="D141" s="29"/>
      <c r="E141" s="58"/>
      <c r="F141" s="69"/>
      <c r="G141" s="69"/>
      <c r="H141" s="73">
        <v>0.319062126085553</v>
      </c>
      <c r="I141" s="18"/>
      <c r="J141" s="18"/>
      <c r="K141" s="22">
        <v>0.320397501082446</v>
      </c>
      <c r="L141" s="71"/>
      <c r="M141" s="71"/>
    </row>
    <row r="142">
      <c r="A142" s="1" t="s">
        <v>32</v>
      </c>
      <c r="B142" s="55"/>
      <c r="C142" s="59"/>
      <c r="D142" s="59"/>
      <c r="E142" s="58"/>
      <c r="F142" s="70"/>
      <c r="G142" s="70"/>
      <c r="H142" s="73">
        <v>0.804672917071858</v>
      </c>
      <c r="I142" s="18"/>
      <c r="J142" s="18"/>
      <c r="K142" s="22">
        <v>0.754636555088069</v>
      </c>
      <c r="L142" s="71">
        <v>36.0</v>
      </c>
      <c r="M142" s="71"/>
    </row>
  </sheetData>
  <hyperlinks>
    <hyperlink r:id="rId1" ref="AE3"/>
    <hyperlink r:id="rId2" ref="AS3"/>
    <hyperlink r:id="rId3" ref="AF24"/>
    <hyperlink r:id="rId4" ref="AS24"/>
    <hyperlink r:id="rId5" ref="AE48"/>
    <hyperlink r:id="rId6" ref="AS48"/>
    <hyperlink r:id="rId7" ref="BG48"/>
    <hyperlink r:id="rId8" ref="AE70"/>
    <hyperlink r:id="rId9" ref="AS70"/>
    <hyperlink r:id="rId10" ref="BG70"/>
    <hyperlink r:id="rId11" ref="AE91"/>
    <hyperlink r:id="rId12" ref="AS91"/>
  </hyperlinks>
  <drawing r:id="rId1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107</v>
      </c>
      <c r="C2" s="2" t="s">
        <v>108</v>
      </c>
      <c r="D2" s="2" t="s">
        <v>109</v>
      </c>
    </row>
    <row r="3">
      <c r="A3" s="1" t="s">
        <v>110</v>
      </c>
      <c r="B3" s="1" t="s">
        <v>111</v>
      </c>
      <c r="C3" s="1">
        <v>1.0</v>
      </c>
      <c r="D3" s="1">
        <v>1.0</v>
      </c>
      <c r="E3" s="1">
        <v>2.0</v>
      </c>
      <c r="F3" s="1">
        <v>2.0</v>
      </c>
      <c r="G3" s="1">
        <v>3.0</v>
      </c>
      <c r="H3" s="1">
        <v>3.0</v>
      </c>
      <c r="I3" s="1">
        <v>4.0</v>
      </c>
      <c r="J3" s="1">
        <v>4.0</v>
      </c>
      <c r="K3" s="1">
        <v>5.0</v>
      </c>
      <c r="L3" s="1">
        <v>5.0</v>
      </c>
      <c r="N3" s="1">
        <v>3.138</v>
      </c>
      <c r="O3" s="1">
        <v>3.137</v>
      </c>
      <c r="P3" s="8">
        <f t="shared" ref="P3:P5" si="1">abs(O3-N3)</f>
        <v>0.001</v>
      </c>
    </row>
    <row r="4">
      <c r="B4" s="1">
        <v>1.0</v>
      </c>
      <c r="C4" s="1">
        <v>0.0</v>
      </c>
      <c r="D4" s="1">
        <v>0.0</v>
      </c>
      <c r="E4" s="1">
        <v>0.0</v>
      </c>
      <c r="F4" s="1">
        <v>0.0</v>
      </c>
      <c r="G4" s="1">
        <v>0.0</v>
      </c>
      <c r="H4" s="1">
        <v>0.0</v>
      </c>
      <c r="N4" s="1">
        <v>2.473</v>
      </c>
      <c r="O4" s="1">
        <v>2.44</v>
      </c>
      <c r="P4" s="8">
        <f t="shared" si="1"/>
        <v>0.033</v>
      </c>
    </row>
    <row r="5">
      <c r="B5" s="1">
        <v>2.0</v>
      </c>
      <c r="C5" s="1">
        <v>3.138</v>
      </c>
      <c r="D5" s="1">
        <v>3.137</v>
      </c>
      <c r="E5" s="1">
        <v>2.473</v>
      </c>
      <c r="F5" s="1">
        <v>2.44</v>
      </c>
      <c r="G5" s="1">
        <v>-2.667</v>
      </c>
      <c r="H5" s="1">
        <v>-2.714</v>
      </c>
      <c r="N5" s="1">
        <v>-2.667</v>
      </c>
      <c r="O5" s="1">
        <v>-2.714</v>
      </c>
      <c r="P5" s="8">
        <f t="shared" si="1"/>
        <v>0.047</v>
      </c>
    </row>
    <row r="6">
      <c r="B6" s="1">
        <v>3.0</v>
      </c>
      <c r="C6" s="1">
        <v>1.152</v>
      </c>
      <c r="D6" s="1">
        <v>1.1</v>
      </c>
      <c r="E6" s="1">
        <v>0.0</v>
      </c>
      <c r="F6" s="1">
        <v>0.0</v>
      </c>
      <c r="G6" s="1">
        <v>-2.125</v>
      </c>
      <c r="H6" s="1">
        <v>-2.177</v>
      </c>
    </row>
    <row r="7">
      <c r="B7" s="1">
        <v>4.0</v>
      </c>
      <c r="C7" s="1">
        <v>2.253</v>
      </c>
      <c r="D7" s="1">
        <v>2.201</v>
      </c>
      <c r="E7" s="1">
        <v>-1.561</v>
      </c>
      <c r="F7" s="1">
        <v>-1.614</v>
      </c>
      <c r="G7" s="1">
        <v>-1.882</v>
      </c>
      <c r="H7" s="1">
        <v>-1.936</v>
      </c>
    </row>
    <row r="8">
      <c r="B8" s="1">
        <v>5.0</v>
      </c>
      <c r="C8" s="1">
        <v>-1.348</v>
      </c>
      <c r="D8" s="1">
        <v>-1.456</v>
      </c>
      <c r="E8" s="1">
        <v>2.351</v>
      </c>
      <c r="F8" s="1">
        <v>2.299</v>
      </c>
      <c r="G8" s="1">
        <v>-2.978</v>
      </c>
      <c r="H8" s="1">
        <v>-3.025</v>
      </c>
    </row>
    <row r="9">
      <c r="B9" s="1">
        <v>6.0</v>
      </c>
      <c r="C9" s="1">
        <v>-0.538</v>
      </c>
      <c r="D9" s="1">
        <v>-0.495</v>
      </c>
      <c r="E9" s="1">
        <v>0.0</v>
      </c>
      <c r="F9" s="1">
        <v>0.0</v>
      </c>
      <c r="G9" s="1">
        <v>0.882</v>
      </c>
      <c r="H9" s="1">
        <v>0.814</v>
      </c>
    </row>
    <row r="10">
      <c r="B10" s="1">
        <v>7.0</v>
      </c>
      <c r="C10" s="1">
        <v>-2.06</v>
      </c>
      <c r="D10" s="1">
        <v>-2.112</v>
      </c>
      <c r="E10" s="1">
        <v>2.449</v>
      </c>
      <c r="F10" s="1">
        <v>2.419</v>
      </c>
      <c r="G10" s="1">
        <v>-1.161</v>
      </c>
      <c r="H10" s="1">
        <v>-1.715</v>
      </c>
    </row>
    <row r="11">
      <c r="B11" s="1">
        <v>8.0</v>
      </c>
      <c r="C11" s="1">
        <v>-2.93</v>
      </c>
      <c r="D11" s="1">
        <v>-2.967</v>
      </c>
      <c r="E11" s="1">
        <v>-1.932</v>
      </c>
      <c r="F11" s="1">
        <v>-1.984</v>
      </c>
      <c r="G11" s="1">
        <v>-2.352</v>
      </c>
      <c r="H11" s="1">
        <v>-2.392</v>
      </c>
    </row>
    <row r="12">
      <c r="B12" s="1">
        <v>9.0</v>
      </c>
      <c r="C12" s="1">
        <v>-1.903</v>
      </c>
      <c r="D12" s="1">
        <v>-2.097</v>
      </c>
      <c r="E12" s="1">
        <v>0.319</v>
      </c>
      <c r="F12" s="1">
        <v>0.242</v>
      </c>
      <c r="G12" s="1">
        <v>-1.634</v>
      </c>
      <c r="H12" s="1">
        <v>-1.673</v>
      </c>
    </row>
    <row r="16">
      <c r="C16" s="1" t="s">
        <v>112</v>
      </c>
    </row>
    <row r="17">
      <c r="B17" s="1" t="s">
        <v>111</v>
      </c>
      <c r="C17" s="1">
        <v>1.0</v>
      </c>
      <c r="D17" s="1">
        <v>1.0</v>
      </c>
      <c r="E17" s="1">
        <v>2.0</v>
      </c>
      <c r="F17" s="1">
        <v>2.0</v>
      </c>
      <c r="G17" s="1">
        <v>3.0</v>
      </c>
      <c r="H17" s="1">
        <v>3.0</v>
      </c>
      <c r="I17" s="1">
        <v>4.0</v>
      </c>
      <c r="J17" s="1">
        <v>4.0</v>
      </c>
      <c r="K17" s="1">
        <v>5.0</v>
      </c>
      <c r="L17" s="1">
        <v>5.0</v>
      </c>
    </row>
    <row r="18">
      <c r="B18" s="1">
        <v>1.0</v>
      </c>
      <c r="C18" s="1">
        <v>0.0</v>
      </c>
      <c r="D18" s="1">
        <v>0.0</v>
      </c>
      <c r="E18" s="1">
        <v>0.0</v>
      </c>
      <c r="F18" s="1">
        <v>0.0</v>
      </c>
      <c r="G18" s="1">
        <v>0.0</v>
      </c>
      <c r="H18" s="1">
        <v>0.0</v>
      </c>
    </row>
    <row r="19">
      <c r="B19" s="1">
        <v>2.0</v>
      </c>
      <c r="C19" s="1">
        <v>4.0</v>
      </c>
      <c r="D19" s="1">
        <v>4.0</v>
      </c>
      <c r="E19" s="1">
        <v>5.0</v>
      </c>
      <c r="F19" s="1">
        <v>6.0</v>
      </c>
      <c r="G19" s="1">
        <v>3.0</v>
      </c>
      <c r="H19" s="1">
        <v>3.0</v>
      </c>
    </row>
    <row r="20">
      <c r="B20" s="1">
        <v>3.0</v>
      </c>
      <c r="C20" s="1">
        <v>2.0</v>
      </c>
      <c r="D20" s="1">
        <v>2.0</v>
      </c>
      <c r="E20" s="1">
        <v>0.0</v>
      </c>
      <c r="F20" s="1">
        <v>0.0</v>
      </c>
      <c r="G20" s="1">
        <v>1.0</v>
      </c>
      <c r="H20" s="1">
        <v>2.0</v>
      </c>
    </row>
    <row r="21">
      <c r="B21" s="1">
        <v>4.0</v>
      </c>
      <c r="C21" s="1">
        <v>1.0</v>
      </c>
      <c r="D21" s="1">
        <v>2.0</v>
      </c>
      <c r="E21" s="1">
        <v>5.0</v>
      </c>
      <c r="F21" s="1">
        <v>5.0</v>
      </c>
      <c r="G21" s="1">
        <v>6.0</v>
      </c>
      <c r="H21" s="1">
        <v>6.0</v>
      </c>
    </row>
    <row r="22">
      <c r="B22" s="1">
        <v>5.0</v>
      </c>
      <c r="C22" s="1">
        <v>6.0</v>
      </c>
      <c r="D22" s="1">
        <v>6.0</v>
      </c>
      <c r="E22" s="1">
        <v>1.0</v>
      </c>
      <c r="F22" s="1">
        <v>2.0</v>
      </c>
      <c r="G22" s="1">
        <v>6.0</v>
      </c>
      <c r="H22" s="1">
        <v>6.0</v>
      </c>
    </row>
    <row r="23">
      <c r="B23" s="1">
        <v>6.0</v>
      </c>
      <c r="C23" s="1">
        <v>3.0</v>
      </c>
      <c r="D23" s="1">
        <v>4.0</v>
      </c>
      <c r="E23" s="1">
        <v>0.0</v>
      </c>
      <c r="F23" s="1">
        <v>0.0</v>
      </c>
      <c r="G23" s="1">
        <v>7.0</v>
      </c>
      <c r="H23" s="1">
        <v>7.0</v>
      </c>
    </row>
    <row r="24">
      <c r="B24" s="1">
        <v>7.0</v>
      </c>
      <c r="C24" s="1">
        <v>1.0</v>
      </c>
      <c r="D24" s="1">
        <v>2.0</v>
      </c>
      <c r="E24" s="1">
        <v>5.0</v>
      </c>
      <c r="F24" s="1">
        <v>5.0</v>
      </c>
      <c r="G24" s="1">
        <v>4.0</v>
      </c>
      <c r="H24" s="1">
        <v>5.0</v>
      </c>
    </row>
    <row r="25">
      <c r="B25" s="1">
        <v>8.0</v>
      </c>
      <c r="C25" s="1">
        <v>5.0</v>
      </c>
      <c r="D25" s="1">
        <v>5.0</v>
      </c>
      <c r="E25" s="1">
        <v>2.0</v>
      </c>
      <c r="F25" s="1">
        <v>2.0</v>
      </c>
      <c r="G25" s="1">
        <v>4.0</v>
      </c>
      <c r="H25" s="1">
        <v>4.0</v>
      </c>
    </row>
    <row r="26">
      <c r="B26" s="1">
        <v>9.0</v>
      </c>
      <c r="C26" s="1">
        <v>3.0</v>
      </c>
      <c r="D26" s="1">
        <v>3.0</v>
      </c>
      <c r="E26" s="1">
        <v>5.0</v>
      </c>
      <c r="F26" s="1">
        <v>5.0</v>
      </c>
      <c r="G26" s="1">
        <v>4.0</v>
      </c>
      <c r="H26" s="1">
        <v>4.0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0.0"/>
  </cols>
  <sheetData>
    <row r="2">
      <c r="B2" s="96" t="s">
        <v>113</v>
      </c>
      <c r="C2" s="96" t="s">
        <v>114</v>
      </c>
    </row>
    <row r="3">
      <c r="B3" s="96">
        <v>50.0</v>
      </c>
      <c r="C3" s="83">
        <v>6.1</v>
      </c>
    </row>
    <row r="4">
      <c r="B4" s="96">
        <v>50.0</v>
      </c>
      <c r="C4" s="83">
        <v>6.86</v>
      </c>
    </row>
    <row r="5">
      <c r="B5" s="96">
        <v>100.0</v>
      </c>
      <c r="C5" s="83">
        <v>14.2</v>
      </c>
    </row>
    <row r="6">
      <c r="B6" s="96">
        <v>100.0</v>
      </c>
      <c r="C6" s="83">
        <v>15.26</v>
      </c>
    </row>
    <row r="7">
      <c r="B7" s="96">
        <v>150.0</v>
      </c>
      <c r="C7" s="83">
        <v>22.84</v>
      </c>
      <c r="D7" s="96">
        <v>18.66</v>
      </c>
      <c r="E7" s="96">
        <v>26.5</v>
      </c>
      <c r="F7" s="8">
        <f t="shared" ref="F7:F14" si="1">SUM(C7:E7)/3</f>
        <v>22.66666667</v>
      </c>
    </row>
    <row r="8">
      <c r="B8" s="96">
        <v>150.0</v>
      </c>
      <c r="C8" s="83">
        <v>24.26</v>
      </c>
      <c r="D8" s="96">
        <v>19.84</v>
      </c>
      <c r="E8" s="96">
        <v>28.16</v>
      </c>
      <c r="F8" s="8">
        <f t="shared" si="1"/>
        <v>24.08666667</v>
      </c>
    </row>
    <row r="9">
      <c r="B9" s="97">
        <v>200.0</v>
      </c>
      <c r="C9" s="83">
        <v>31.16</v>
      </c>
      <c r="D9" s="96">
        <v>26.5</v>
      </c>
      <c r="E9" s="1">
        <v>35.3</v>
      </c>
      <c r="F9" s="8">
        <f t="shared" si="1"/>
        <v>30.98666667</v>
      </c>
    </row>
    <row r="10">
      <c r="B10" s="97">
        <v>200.0</v>
      </c>
      <c r="C10" s="83">
        <v>33.12</v>
      </c>
      <c r="D10" s="96">
        <v>28.16</v>
      </c>
      <c r="E10" s="1">
        <v>35.7</v>
      </c>
      <c r="F10" s="8">
        <f t="shared" si="1"/>
        <v>32.32666667</v>
      </c>
    </row>
    <row r="11">
      <c r="B11" s="96">
        <v>250.0</v>
      </c>
      <c r="C11" s="83">
        <v>39.14</v>
      </c>
      <c r="D11" s="1">
        <v>35.3</v>
      </c>
      <c r="E11" s="1">
        <v>43.6</v>
      </c>
      <c r="F11" s="8">
        <f t="shared" si="1"/>
        <v>39.34666667</v>
      </c>
    </row>
    <row r="12">
      <c r="B12" s="96">
        <v>250.0</v>
      </c>
      <c r="C12" s="83">
        <v>41.62</v>
      </c>
      <c r="D12" s="1">
        <v>35.7</v>
      </c>
      <c r="E12" s="1">
        <v>46.22</v>
      </c>
      <c r="F12" s="8">
        <f t="shared" si="1"/>
        <v>41.18</v>
      </c>
    </row>
    <row r="13">
      <c r="B13" s="97">
        <v>300.0</v>
      </c>
      <c r="C13" s="83">
        <v>47.56</v>
      </c>
      <c r="D13" s="1">
        <v>43.6</v>
      </c>
      <c r="E13" s="1">
        <v>51.4</v>
      </c>
      <c r="F13" s="8">
        <f t="shared" si="1"/>
        <v>47.52</v>
      </c>
    </row>
    <row r="14">
      <c r="B14" s="97">
        <v>300.0</v>
      </c>
      <c r="C14" s="83">
        <v>50.38</v>
      </c>
      <c r="D14" s="1">
        <v>46.22</v>
      </c>
      <c r="E14" s="1">
        <v>54.4</v>
      </c>
      <c r="F14" s="8">
        <f t="shared" si="1"/>
        <v>50.33333333</v>
      </c>
    </row>
    <row r="17">
      <c r="A17" s="10" t="s">
        <v>113</v>
      </c>
      <c r="B17" s="10" t="s">
        <v>103</v>
      </c>
    </row>
    <row r="18">
      <c r="A18" s="1">
        <v>50.0</v>
      </c>
      <c r="B18" s="98">
        <f>(C4-C3)/C3</f>
        <v>0.1245901639</v>
      </c>
      <c r="C18" s="1">
        <v>0.1246</v>
      </c>
    </row>
    <row r="19">
      <c r="A19" s="10">
        <v>100.0</v>
      </c>
      <c r="B19" s="99">
        <f>(C6-C5)/C5</f>
        <v>0.07464788732</v>
      </c>
      <c r="C19" s="1">
        <v>0.0746</v>
      </c>
    </row>
    <row r="20">
      <c r="A20" s="1">
        <v>150.0</v>
      </c>
      <c r="B20" s="98">
        <f>(F8-F7)/F7</f>
        <v>0.06264705882</v>
      </c>
      <c r="C20" s="1">
        <v>0.0626</v>
      </c>
    </row>
    <row r="21">
      <c r="A21" s="10">
        <v>200.0</v>
      </c>
      <c r="B21" s="99">
        <f>(F10-F9)/F9</f>
        <v>0.0432444062</v>
      </c>
      <c r="C21" s="1">
        <v>0.0432</v>
      </c>
    </row>
    <row r="22">
      <c r="A22" s="1">
        <v>250.0</v>
      </c>
      <c r="B22" s="98">
        <f>(F12-F11)/F11</f>
        <v>0.04659437479</v>
      </c>
      <c r="C22" s="1">
        <v>0.0466</v>
      </c>
    </row>
    <row r="23">
      <c r="A23" s="10">
        <v>300.0</v>
      </c>
      <c r="B23" s="99">
        <f>(F14-F13)/F13</f>
        <v>0.05920314254</v>
      </c>
      <c r="C23" s="1">
        <v>0.0593</v>
      </c>
    </row>
    <row r="28">
      <c r="A28" s="1" t="s">
        <v>115</v>
      </c>
      <c r="B28" s="1" t="s">
        <v>116</v>
      </c>
      <c r="C28" s="1" t="s">
        <v>117</v>
      </c>
      <c r="D28" s="1" t="s">
        <v>118</v>
      </c>
    </row>
    <row r="29">
      <c r="A29" s="1">
        <v>100.0</v>
      </c>
      <c r="B29" s="1">
        <v>28.5</v>
      </c>
      <c r="C29" s="1">
        <v>26.78</v>
      </c>
      <c r="D29" s="8">
        <f t="shared" ref="D29:D33" si="2">(B29-C29)/B29</f>
        <v>0.06035087719</v>
      </c>
    </row>
    <row r="30">
      <c r="A30" s="1">
        <v>150.0</v>
      </c>
      <c r="B30" s="1">
        <v>45.1</v>
      </c>
      <c r="C30" s="1">
        <v>43.3</v>
      </c>
      <c r="D30" s="8">
        <f t="shared" si="2"/>
        <v>0.0399113082</v>
      </c>
    </row>
    <row r="31">
      <c r="A31" s="1">
        <v>200.0</v>
      </c>
      <c r="B31" s="1">
        <v>61.6</v>
      </c>
      <c r="C31" s="1">
        <v>59.86</v>
      </c>
      <c r="D31" s="8">
        <f t="shared" si="2"/>
        <v>0.02824675325</v>
      </c>
    </row>
    <row r="32">
      <c r="A32" s="1">
        <v>250.0</v>
      </c>
      <c r="B32" s="1">
        <v>76.88</v>
      </c>
      <c r="C32" s="1">
        <v>75.0</v>
      </c>
      <c r="D32" s="8">
        <f t="shared" si="2"/>
        <v>0.02445369407</v>
      </c>
    </row>
    <row r="33">
      <c r="A33" s="1">
        <v>300.0</v>
      </c>
      <c r="B33" s="1">
        <v>92.48</v>
      </c>
      <c r="C33" s="1">
        <v>90.88</v>
      </c>
      <c r="D33" s="8">
        <f t="shared" si="2"/>
        <v>0.01730103806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71"/>
  </cols>
  <sheetData>
    <row r="1">
      <c r="AE1" s="1" t="s">
        <v>0</v>
      </c>
      <c r="BE1" s="8">
        <f t="shared" ref="BE1:BE2" si="1">AVERAGE(BC16,AT20)</f>
        <v>0.7817912913</v>
      </c>
    </row>
    <row r="2">
      <c r="A2" s="2" t="s">
        <v>1</v>
      </c>
      <c r="B2" s="1" t="s">
        <v>2</v>
      </c>
      <c r="AE2" s="2" t="s">
        <v>3</v>
      </c>
      <c r="AG2" s="2" t="s">
        <v>1</v>
      </c>
      <c r="AH2" s="1" t="s">
        <v>2</v>
      </c>
      <c r="AS2" s="2" t="s">
        <v>4</v>
      </c>
      <c r="BE2" s="8">
        <f t="shared" si="1"/>
        <v>0.8351102356</v>
      </c>
    </row>
    <row r="3">
      <c r="A3" s="1" t="s">
        <v>5</v>
      </c>
      <c r="B3" s="2" t="s">
        <v>6</v>
      </c>
      <c r="C3" s="3" t="s">
        <v>7</v>
      </c>
      <c r="D3" s="3" t="s">
        <v>8</v>
      </c>
      <c r="E3" s="2" t="s">
        <v>9</v>
      </c>
      <c r="P3" s="1" t="s">
        <v>10</v>
      </c>
      <c r="AE3" s="4" t="s">
        <v>11</v>
      </c>
      <c r="AG3" s="1" t="s">
        <v>5</v>
      </c>
      <c r="AH3" s="2" t="s">
        <v>6</v>
      </c>
      <c r="AI3" s="3" t="s">
        <v>7</v>
      </c>
      <c r="AJ3" s="3" t="s">
        <v>8</v>
      </c>
      <c r="AK3" s="2" t="s">
        <v>9</v>
      </c>
      <c r="AM3" s="1"/>
      <c r="AN3" s="1"/>
      <c r="AO3" s="1"/>
      <c r="AP3" s="1"/>
      <c r="AQ3" s="1"/>
      <c r="AS3" s="4" t="s">
        <v>12</v>
      </c>
      <c r="BG3" s="1" t="s">
        <v>13</v>
      </c>
    </row>
    <row r="4">
      <c r="AE4" s="5" t="s">
        <v>14</v>
      </c>
      <c r="AF4" s="5" t="s">
        <v>15</v>
      </c>
      <c r="AG4" s="6"/>
      <c r="AH4" s="6"/>
      <c r="AI4" s="5" t="s">
        <v>16</v>
      </c>
      <c r="AJ4" s="6"/>
      <c r="AK4" s="6"/>
      <c r="AL4" s="7" t="s">
        <v>17</v>
      </c>
      <c r="AM4" s="6"/>
      <c r="AN4" s="6"/>
      <c r="AO4" s="7" t="s">
        <v>18</v>
      </c>
      <c r="AP4" s="6"/>
      <c r="AQ4" s="6"/>
      <c r="AS4" s="5" t="s">
        <v>14</v>
      </c>
      <c r="AT4" s="5" t="s">
        <v>15</v>
      </c>
      <c r="AU4" s="6"/>
      <c r="AV4" s="6"/>
      <c r="AW4" s="5" t="s">
        <v>16</v>
      </c>
      <c r="AX4" s="6"/>
      <c r="AY4" s="6"/>
      <c r="AZ4" s="7" t="s">
        <v>17</v>
      </c>
      <c r="BA4" s="6"/>
      <c r="BB4" s="6"/>
      <c r="BC4" s="7" t="s">
        <v>18</v>
      </c>
      <c r="BD4" s="6"/>
      <c r="BE4" s="6"/>
      <c r="BG4" s="5" t="s">
        <v>14</v>
      </c>
      <c r="BH4" s="5" t="s">
        <v>15</v>
      </c>
      <c r="BI4" s="6"/>
      <c r="BJ4" s="6"/>
      <c r="BK4" s="5" t="s">
        <v>16</v>
      </c>
      <c r="BL4" s="6"/>
      <c r="BM4" s="6"/>
      <c r="BN4" s="7" t="s">
        <v>17</v>
      </c>
      <c r="BO4" s="6"/>
      <c r="BP4" s="6"/>
      <c r="BQ4" s="7" t="s">
        <v>18</v>
      </c>
      <c r="BR4" s="6"/>
      <c r="BS4" s="6"/>
    </row>
    <row r="5">
      <c r="A5" s="5" t="s">
        <v>14</v>
      </c>
      <c r="B5" s="5" t="s">
        <v>15</v>
      </c>
      <c r="C5" s="6"/>
      <c r="D5" s="6"/>
      <c r="E5" s="5" t="s">
        <v>16</v>
      </c>
      <c r="F5" s="6"/>
      <c r="G5" s="6"/>
      <c r="H5" s="7" t="s">
        <v>17</v>
      </c>
      <c r="I5" s="6"/>
      <c r="J5" s="6"/>
      <c r="K5" s="7" t="s">
        <v>18</v>
      </c>
      <c r="L5" s="6"/>
      <c r="M5" s="6"/>
      <c r="N5" s="8">
        <f>(39+24+28)/3</f>
        <v>30.33333333</v>
      </c>
      <c r="P5" s="5" t="s">
        <v>14</v>
      </c>
      <c r="Q5" s="5" t="s">
        <v>15</v>
      </c>
      <c r="R5" s="6"/>
      <c r="S5" s="6"/>
      <c r="T5" s="5" t="s">
        <v>16</v>
      </c>
      <c r="U5" s="6"/>
      <c r="V5" s="6"/>
      <c r="W5" s="7" t="s">
        <v>17</v>
      </c>
      <c r="X5" s="6"/>
      <c r="Y5" s="6"/>
      <c r="Z5" s="7" t="s">
        <v>18</v>
      </c>
      <c r="AA5" s="6"/>
      <c r="AB5" s="6"/>
      <c r="AE5" s="9" t="s">
        <v>19</v>
      </c>
      <c r="AF5" s="10" t="s">
        <v>20</v>
      </c>
      <c r="AG5" s="11"/>
      <c r="AH5" s="11"/>
      <c r="AI5" s="10"/>
      <c r="AJ5" s="11"/>
      <c r="AK5" s="11"/>
      <c r="AL5" s="10"/>
      <c r="AM5" s="11"/>
      <c r="AN5" s="11"/>
      <c r="AO5" s="10"/>
      <c r="AP5" s="11"/>
      <c r="AQ5" s="11"/>
      <c r="AS5" s="9" t="s">
        <v>19</v>
      </c>
      <c r="AT5" s="10" t="s">
        <v>20</v>
      </c>
      <c r="AU5" s="11"/>
      <c r="AV5" s="11"/>
      <c r="AW5" s="10"/>
      <c r="AX5" s="11"/>
      <c r="AY5" s="11"/>
      <c r="AZ5" s="10"/>
      <c r="BA5" s="11"/>
      <c r="BB5" s="11"/>
      <c r="BC5" s="10"/>
      <c r="BD5" s="11"/>
      <c r="BE5" s="11"/>
      <c r="BG5" s="9" t="s">
        <v>19</v>
      </c>
      <c r="BH5" s="10" t="s">
        <v>20</v>
      </c>
      <c r="BI5" s="11"/>
      <c r="BJ5" s="11"/>
      <c r="BK5" s="10"/>
      <c r="BL5" s="11"/>
      <c r="BM5" s="11"/>
      <c r="BN5" s="10"/>
      <c r="BO5" s="11"/>
      <c r="BP5" s="11"/>
      <c r="BQ5" s="10"/>
      <c r="BR5" s="11"/>
      <c r="BS5" s="11"/>
    </row>
    <row r="6">
      <c r="A6" s="9" t="s">
        <v>21</v>
      </c>
      <c r="B6" s="10"/>
      <c r="C6" s="11"/>
      <c r="D6" s="11"/>
      <c r="E6" s="10"/>
      <c r="F6" s="11"/>
      <c r="G6" s="11"/>
      <c r="H6" s="10"/>
      <c r="I6" s="11"/>
      <c r="J6" s="11"/>
      <c r="K6" s="10"/>
      <c r="L6" s="11"/>
      <c r="M6" s="11"/>
      <c r="P6" s="9" t="s">
        <v>21</v>
      </c>
      <c r="Q6" s="10"/>
      <c r="R6" s="11"/>
      <c r="S6" s="11"/>
      <c r="T6" s="10"/>
      <c r="U6" s="11"/>
      <c r="V6" s="11"/>
      <c r="W6" s="10"/>
      <c r="X6" s="11"/>
      <c r="Y6" s="11"/>
      <c r="Z6" s="10"/>
      <c r="AA6" s="11"/>
      <c r="AB6" s="11"/>
      <c r="AE6" s="10" t="s">
        <v>22</v>
      </c>
      <c r="AF6" s="5" t="s">
        <v>23</v>
      </c>
      <c r="AG6" s="5" t="s">
        <v>24</v>
      </c>
      <c r="AH6" s="5" t="s">
        <v>25</v>
      </c>
      <c r="AI6" s="5" t="s">
        <v>23</v>
      </c>
      <c r="AJ6" s="5" t="s">
        <v>24</v>
      </c>
      <c r="AK6" s="5" t="s">
        <v>25</v>
      </c>
      <c r="AL6" s="5" t="s">
        <v>23</v>
      </c>
      <c r="AM6" s="5" t="s">
        <v>24</v>
      </c>
      <c r="AN6" s="5" t="s">
        <v>25</v>
      </c>
      <c r="AO6" s="5" t="s">
        <v>23</v>
      </c>
      <c r="AP6" s="5" t="s">
        <v>24</v>
      </c>
      <c r="AQ6" s="5" t="s">
        <v>25</v>
      </c>
      <c r="AS6" s="10" t="s">
        <v>22</v>
      </c>
      <c r="AT6" s="5" t="s">
        <v>23</v>
      </c>
      <c r="AU6" s="5" t="s">
        <v>24</v>
      </c>
      <c r="AV6" s="5" t="s">
        <v>25</v>
      </c>
      <c r="AW6" s="5" t="s">
        <v>23</v>
      </c>
      <c r="AX6" s="5" t="s">
        <v>24</v>
      </c>
      <c r="AY6" s="5" t="s">
        <v>25</v>
      </c>
      <c r="AZ6" s="5" t="s">
        <v>23</v>
      </c>
      <c r="BA6" s="5" t="s">
        <v>24</v>
      </c>
      <c r="BB6" s="5" t="s">
        <v>25</v>
      </c>
      <c r="BC6" s="5" t="s">
        <v>23</v>
      </c>
      <c r="BD6" s="5" t="s">
        <v>24</v>
      </c>
      <c r="BE6" s="5" t="s">
        <v>25</v>
      </c>
      <c r="BF6" s="1"/>
      <c r="BG6" s="10" t="s">
        <v>22</v>
      </c>
      <c r="BH6" s="5" t="s">
        <v>23</v>
      </c>
      <c r="BI6" s="5" t="s">
        <v>24</v>
      </c>
      <c r="BJ6" s="5" t="s">
        <v>25</v>
      </c>
      <c r="BK6" s="5" t="s">
        <v>23</v>
      </c>
      <c r="BL6" s="5" t="s">
        <v>24</v>
      </c>
      <c r="BM6" s="5" t="s">
        <v>25</v>
      </c>
      <c r="BN6" s="5" t="s">
        <v>23</v>
      </c>
      <c r="BO6" s="5" t="s">
        <v>24</v>
      </c>
      <c r="BP6" s="5" t="s">
        <v>25</v>
      </c>
      <c r="BQ6" s="5" t="s">
        <v>23</v>
      </c>
      <c r="BR6" s="5" t="s">
        <v>24</v>
      </c>
      <c r="BS6" s="5" t="s">
        <v>25</v>
      </c>
    </row>
    <row r="7">
      <c r="A7" s="10" t="s">
        <v>26</v>
      </c>
      <c r="B7" s="5" t="s">
        <v>23</v>
      </c>
      <c r="C7" s="5" t="s">
        <v>24</v>
      </c>
      <c r="D7" s="5" t="s">
        <v>25</v>
      </c>
      <c r="E7" s="5" t="s">
        <v>23</v>
      </c>
      <c r="F7" s="5" t="s">
        <v>24</v>
      </c>
      <c r="G7" s="5" t="s">
        <v>25</v>
      </c>
      <c r="H7" s="5" t="s">
        <v>23</v>
      </c>
      <c r="I7" s="5" t="s">
        <v>24</v>
      </c>
      <c r="J7" s="5" t="s">
        <v>25</v>
      </c>
      <c r="K7" s="5" t="s">
        <v>23</v>
      </c>
      <c r="L7" s="5" t="s">
        <v>24</v>
      </c>
      <c r="M7" s="5" t="s">
        <v>25</v>
      </c>
      <c r="P7" s="10" t="s">
        <v>26</v>
      </c>
      <c r="Q7" s="5" t="s">
        <v>23</v>
      </c>
      <c r="R7" s="5" t="s">
        <v>24</v>
      </c>
      <c r="S7" s="5" t="s">
        <v>25</v>
      </c>
      <c r="T7" s="5" t="s">
        <v>23</v>
      </c>
      <c r="U7" s="5" t="s">
        <v>24</v>
      </c>
      <c r="V7" s="5" t="s">
        <v>25</v>
      </c>
      <c r="W7" s="5" t="s">
        <v>23</v>
      </c>
      <c r="X7" s="5" t="s">
        <v>24</v>
      </c>
      <c r="Y7" s="5" t="s">
        <v>25</v>
      </c>
      <c r="Z7" s="5" t="s">
        <v>23</v>
      </c>
      <c r="AA7" s="5" t="s">
        <v>24</v>
      </c>
      <c r="AB7" s="5" t="s">
        <v>25</v>
      </c>
      <c r="AE7" s="11"/>
      <c r="AF7" s="12" t="s">
        <v>27</v>
      </c>
      <c r="AG7" s="11"/>
      <c r="AH7" s="11"/>
      <c r="AI7" s="12" t="s">
        <v>27</v>
      </c>
      <c r="AJ7" s="11"/>
      <c r="AK7" s="11"/>
      <c r="AL7" s="12" t="s">
        <v>27</v>
      </c>
      <c r="AM7" s="11"/>
      <c r="AN7" s="11"/>
      <c r="AO7" s="12" t="s">
        <v>27</v>
      </c>
      <c r="AP7" s="11"/>
      <c r="AQ7" s="11"/>
      <c r="AS7" s="11"/>
      <c r="AT7" s="12" t="s">
        <v>28</v>
      </c>
      <c r="AU7" s="13"/>
      <c r="AV7" s="13"/>
      <c r="AW7" s="12" t="s">
        <v>29</v>
      </c>
      <c r="AX7" s="13"/>
      <c r="AY7" s="13"/>
      <c r="AZ7" s="12" t="s">
        <v>30</v>
      </c>
      <c r="BA7" s="13"/>
      <c r="BB7" s="13"/>
      <c r="BC7" s="12" t="s">
        <v>27</v>
      </c>
      <c r="BD7" s="13"/>
      <c r="BE7" s="13"/>
      <c r="BG7" s="13"/>
      <c r="BH7" s="12" t="s">
        <v>28</v>
      </c>
      <c r="BI7" s="13"/>
      <c r="BJ7" s="13"/>
      <c r="BK7" s="14" t="s">
        <v>27</v>
      </c>
      <c r="BL7" s="13"/>
      <c r="BM7" s="13"/>
      <c r="BN7" s="14" t="s">
        <v>27</v>
      </c>
      <c r="BO7" s="13"/>
      <c r="BP7" s="13"/>
      <c r="BQ7" s="14" t="s">
        <v>27</v>
      </c>
      <c r="BR7" s="13"/>
      <c r="BS7" s="13"/>
    </row>
    <row r="8">
      <c r="A8" s="11"/>
      <c r="B8" s="12" t="s">
        <v>27</v>
      </c>
      <c r="C8" s="15"/>
      <c r="D8" s="15"/>
      <c r="E8" s="16" t="s">
        <v>27</v>
      </c>
      <c r="F8" s="17"/>
      <c r="G8" s="17"/>
      <c r="H8" s="18" t="s">
        <v>27</v>
      </c>
      <c r="I8" s="19"/>
      <c r="J8" s="19"/>
      <c r="K8" s="20" t="s">
        <v>27</v>
      </c>
      <c r="L8" s="21"/>
      <c r="M8" s="21"/>
      <c r="P8" s="11"/>
      <c r="Q8" s="12" t="s">
        <v>27</v>
      </c>
      <c r="R8" s="15"/>
      <c r="S8" s="15"/>
      <c r="T8" s="16" t="s">
        <v>27</v>
      </c>
      <c r="U8" s="17"/>
      <c r="V8" s="17"/>
      <c r="W8" s="18" t="s">
        <v>27</v>
      </c>
      <c r="X8" s="19"/>
      <c r="Y8" s="19"/>
      <c r="Z8" s="20" t="s">
        <v>27</v>
      </c>
      <c r="AA8" s="21"/>
      <c r="AB8" s="21"/>
      <c r="AE8" s="5" t="s">
        <v>31</v>
      </c>
      <c r="AF8" s="22">
        <v>0.830828456758745</v>
      </c>
      <c r="AG8" s="5"/>
      <c r="AH8" s="5"/>
      <c r="AI8" s="22">
        <v>0.841115508747966</v>
      </c>
      <c r="AJ8" s="5"/>
      <c r="AK8" s="5"/>
      <c r="AL8" s="22">
        <v>0.804373631397996</v>
      </c>
      <c r="AM8" s="5"/>
      <c r="AN8" s="5"/>
      <c r="AO8" s="22">
        <v>0.65421314382484</v>
      </c>
      <c r="AP8" s="5"/>
      <c r="AQ8" s="5"/>
      <c r="AR8" s="8">
        <f t="shared" ref="AR8:AR9" si="2">sum(AF8,AI8,AL8,AO8)/4</f>
        <v>0.7826326852</v>
      </c>
      <c r="AS8" s="5" t="s">
        <v>31</v>
      </c>
      <c r="AT8" s="22">
        <v>0.830729963784765</v>
      </c>
      <c r="AU8" s="13"/>
      <c r="AV8" s="13"/>
      <c r="AW8" s="22">
        <v>0.837249415968272</v>
      </c>
      <c r="AX8" s="13"/>
      <c r="AY8" s="13"/>
      <c r="AZ8" s="22">
        <v>0.799799010182505</v>
      </c>
      <c r="BA8" s="13"/>
      <c r="BB8" s="13"/>
      <c r="BC8" s="22">
        <v>0.713986016607457</v>
      </c>
      <c r="BD8" s="13"/>
      <c r="BE8" s="13"/>
      <c r="BF8" s="8">
        <f t="shared" ref="BF8:BF42" si="3">sum(AT8,AW8,AZ8,BC8)/4</f>
        <v>0.7954411016</v>
      </c>
      <c r="BG8" s="5" t="s">
        <v>31</v>
      </c>
      <c r="BH8" s="22"/>
      <c r="BI8" s="13"/>
      <c r="BJ8" s="13"/>
      <c r="BK8" s="13"/>
      <c r="BL8" s="13"/>
      <c r="BM8" s="13"/>
      <c r="BN8" s="13"/>
      <c r="BO8" s="13"/>
      <c r="BP8" s="13"/>
      <c r="BQ8" s="13"/>
      <c r="BR8" s="13"/>
      <c r="BS8" s="13"/>
    </row>
    <row r="9">
      <c r="A9" s="5" t="s">
        <v>31</v>
      </c>
      <c r="B9" s="75">
        <v>0.767705459452479</v>
      </c>
      <c r="C9" s="12">
        <v>28.0</v>
      </c>
      <c r="D9" s="12">
        <v>72.0</v>
      </c>
      <c r="E9" s="23">
        <v>0.662558621534638</v>
      </c>
      <c r="F9" s="16">
        <v>24.0</v>
      </c>
      <c r="G9" s="16">
        <v>76.0</v>
      </c>
      <c r="H9" s="23">
        <v>0.662918427267433</v>
      </c>
      <c r="I9" s="18"/>
      <c r="J9" s="18"/>
      <c r="K9" s="23">
        <v>0.583978184247581</v>
      </c>
      <c r="L9" s="20">
        <v>39.0</v>
      </c>
      <c r="M9" s="20">
        <v>61.0</v>
      </c>
      <c r="N9" s="8">
        <f t="shared" ref="N9:N10" si="4">SUM(B9,E9,H9,K9)/4</f>
        <v>0.6692901731</v>
      </c>
      <c r="P9" s="5" t="s">
        <v>31</v>
      </c>
      <c r="Q9" s="22">
        <v>0.733474603400815</v>
      </c>
      <c r="R9" s="12"/>
      <c r="S9" s="12"/>
      <c r="T9" s="22">
        <v>0.668334197513736</v>
      </c>
      <c r="U9" s="16"/>
      <c r="V9" s="16"/>
      <c r="W9" s="24">
        <v>0.649888619744683</v>
      </c>
      <c r="X9" s="18"/>
      <c r="Y9" s="18"/>
      <c r="Z9" s="22">
        <v>0.566464898696782</v>
      </c>
      <c r="AA9" s="20"/>
      <c r="AB9" s="20"/>
      <c r="AC9" s="8">
        <f>AVERAGE(Q9,T9,W9,Z9)</f>
        <v>0.6545405798</v>
      </c>
      <c r="AE9" s="5" t="s">
        <v>32</v>
      </c>
      <c r="AF9" s="22">
        <v>0.829912992229161</v>
      </c>
      <c r="AG9" s="5">
        <v>28.0</v>
      </c>
      <c r="AH9" s="5"/>
      <c r="AI9" s="22">
        <v>0.840079426495324</v>
      </c>
      <c r="AJ9" s="5">
        <v>24.0</v>
      </c>
      <c r="AK9" s="5"/>
      <c r="AL9" s="22">
        <v>0.807489938790715</v>
      </c>
      <c r="AM9" s="5">
        <v>39.0</v>
      </c>
      <c r="AN9" s="5"/>
      <c r="AO9" s="22">
        <v>0.747036567056423</v>
      </c>
      <c r="AP9" s="5">
        <v>39.0</v>
      </c>
      <c r="AQ9" s="5"/>
      <c r="AR9" s="8">
        <f t="shared" si="2"/>
        <v>0.8061297311</v>
      </c>
      <c r="AS9" s="5" t="s">
        <v>32</v>
      </c>
      <c r="AT9" s="22">
        <v>0.829959430866121</v>
      </c>
      <c r="AU9" s="25">
        <v>28.0</v>
      </c>
      <c r="AV9" s="13"/>
      <c r="AW9" s="22">
        <v>0.828964134931871</v>
      </c>
      <c r="AX9" s="25">
        <v>24.0</v>
      </c>
      <c r="AY9" s="13"/>
      <c r="AZ9" s="22">
        <v>0.80336094141998</v>
      </c>
      <c r="BA9" s="25">
        <v>39.0</v>
      </c>
      <c r="BB9" s="13"/>
      <c r="BC9" s="22">
        <v>0.721797719182383</v>
      </c>
      <c r="BD9" s="25">
        <v>39.0</v>
      </c>
      <c r="BE9" s="13"/>
      <c r="BF9" s="8">
        <f t="shared" si="3"/>
        <v>0.7960205566</v>
      </c>
      <c r="BG9" s="5" t="s">
        <v>32</v>
      </c>
      <c r="BH9" s="22"/>
      <c r="BI9" s="13"/>
      <c r="BJ9" s="13"/>
      <c r="BK9" s="13"/>
      <c r="BL9" s="13"/>
      <c r="BM9" s="13"/>
      <c r="BN9" s="13"/>
      <c r="BO9" s="13"/>
      <c r="BP9" s="13"/>
      <c r="BQ9" s="13"/>
      <c r="BR9" s="13"/>
      <c r="BS9" s="13"/>
    </row>
    <row r="10">
      <c r="A10" s="5" t="s">
        <v>32</v>
      </c>
      <c r="B10" s="75">
        <v>0.769327044635897</v>
      </c>
      <c r="C10" s="15"/>
      <c r="D10" s="15"/>
      <c r="E10" s="23">
        <v>0.792367951094125</v>
      </c>
      <c r="F10" s="17"/>
      <c r="G10" s="17"/>
      <c r="H10" s="23">
        <v>0.677557408365637</v>
      </c>
      <c r="I10" s="18">
        <v>39.0</v>
      </c>
      <c r="J10" s="18">
        <v>61.0</v>
      </c>
      <c r="K10" s="23">
        <v>0.730449058737415</v>
      </c>
      <c r="L10" s="21"/>
      <c r="M10" s="21"/>
      <c r="N10" s="8">
        <f t="shared" si="4"/>
        <v>0.7424253657</v>
      </c>
      <c r="P10" s="5" t="s">
        <v>32</v>
      </c>
      <c r="Q10" s="22">
        <v>0.699306143717225</v>
      </c>
      <c r="R10" s="12">
        <v>28.0</v>
      </c>
      <c r="S10" s="15"/>
      <c r="T10" s="22">
        <v>0.809558956650161</v>
      </c>
      <c r="U10" s="16">
        <v>24.0</v>
      </c>
      <c r="V10" s="17"/>
      <c r="W10" s="24">
        <v>0.700416698924987</v>
      </c>
      <c r="X10" s="18">
        <v>39.0</v>
      </c>
      <c r="Y10" s="18"/>
      <c r="Z10" s="22">
        <v>0.717085813985489</v>
      </c>
      <c r="AA10" s="21"/>
      <c r="AB10" s="21"/>
      <c r="AE10" s="11"/>
      <c r="AF10" s="13"/>
      <c r="AG10" s="13"/>
      <c r="AH10" s="13"/>
      <c r="AI10" s="13"/>
      <c r="AJ10" s="13"/>
      <c r="AK10" s="13"/>
      <c r="AL10" s="13"/>
      <c r="AM10" s="13"/>
      <c r="AN10" s="13"/>
      <c r="AO10" s="13"/>
      <c r="AP10" s="11"/>
      <c r="AQ10" s="11"/>
      <c r="AS10" s="11"/>
      <c r="AT10" s="13"/>
      <c r="AU10" s="13"/>
      <c r="AV10" s="13"/>
      <c r="AW10" s="13"/>
      <c r="AX10" s="13"/>
      <c r="AY10" s="13"/>
      <c r="AZ10" s="13"/>
      <c r="BA10" s="13"/>
      <c r="BB10" s="13"/>
      <c r="BC10" s="13"/>
      <c r="BD10" s="13"/>
      <c r="BE10" s="13"/>
      <c r="BF10" s="8">
        <f t="shared" si="3"/>
        <v>0</v>
      </c>
      <c r="BG10" s="11"/>
      <c r="BH10" s="13"/>
      <c r="BI10" s="13"/>
      <c r="BJ10" s="13"/>
      <c r="BK10" s="13"/>
      <c r="BL10" s="13"/>
      <c r="BM10" s="13"/>
      <c r="BN10" s="13"/>
      <c r="BO10" s="13"/>
      <c r="BP10" s="13"/>
      <c r="BQ10" s="13"/>
      <c r="BR10" s="13"/>
      <c r="BS10" s="13"/>
    </row>
    <row r="11">
      <c r="A11" s="11"/>
      <c r="B11" s="26"/>
      <c r="C11" s="15"/>
      <c r="D11" s="15"/>
      <c r="E11" s="26"/>
      <c r="F11" s="17"/>
      <c r="G11" s="17"/>
      <c r="H11" s="26"/>
      <c r="I11" s="19"/>
      <c r="J11" s="19"/>
      <c r="K11" s="26"/>
      <c r="L11" s="21"/>
      <c r="M11" s="21"/>
      <c r="P11" s="11"/>
      <c r="Q11" s="15"/>
      <c r="R11" s="15"/>
      <c r="S11" s="15"/>
      <c r="T11" s="17"/>
      <c r="U11" s="17"/>
      <c r="V11" s="17"/>
      <c r="W11" s="19"/>
      <c r="X11" s="19"/>
      <c r="Y11" s="19"/>
      <c r="Z11" s="21"/>
      <c r="AA11" s="21"/>
      <c r="AB11" s="21"/>
      <c r="AE11" s="11"/>
      <c r="AF11" s="27" t="s">
        <v>33</v>
      </c>
      <c r="AG11" s="11"/>
      <c r="AH11" s="11"/>
      <c r="AI11" s="27" t="s">
        <v>33</v>
      </c>
      <c r="AJ11" s="11"/>
      <c r="AK11" s="11"/>
      <c r="AL11" s="27" t="s">
        <v>33</v>
      </c>
      <c r="AM11" s="11"/>
      <c r="AN11" s="11"/>
      <c r="AO11" s="27" t="s">
        <v>33</v>
      </c>
      <c r="AP11" s="11"/>
      <c r="AQ11" s="11"/>
      <c r="AS11" s="11"/>
      <c r="AT11" s="27" t="s">
        <v>33</v>
      </c>
      <c r="AU11" s="13"/>
      <c r="AV11" s="13"/>
      <c r="AW11" s="27" t="s">
        <v>33</v>
      </c>
      <c r="AX11" s="13"/>
      <c r="AY11" s="13"/>
      <c r="AZ11" s="27" t="s">
        <v>33</v>
      </c>
      <c r="BA11" s="13"/>
      <c r="BB11" s="13"/>
      <c r="BC11" s="27" t="s">
        <v>33</v>
      </c>
      <c r="BD11" s="13"/>
      <c r="BE11" s="13"/>
      <c r="BF11" s="8">
        <f t="shared" si="3"/>
        <v>0</v>
      </c>
      <c r="BG11" s="11"/>
      <c r="BH11" s="27" t="s">
        <v>33</v>
      </c>
      <c r="BI11" s="13"/>
      <c r="BJ11" s="13"/>
      <c r="BK11" s="27" t="s">
        <v>33</v>
      </c>
      <c r="BL11" s="13"/>
      <c r="BM11" s="13"/>
      <c r="BN11" s="27" t="s">
        <v>33</v>
      </c>
      <c r="BO11" s="13"/>
      <c r="BP11" s="13"/>
      <c r="BQ11" s="27" t="s">
        <v>33</v>
      </c>
      <c r="BR11" s="13"/>
      <c r="BS11" s="13"/>
    </row>
    <row r="12">
      <c r="A12" s="11"/>
      <c r="B12" s="28" t="s">
        <v>33</v>
      </c>
      <c r="C12" s="15"/>
      <c r="D12" s="15"/>
      <c r="E12" s="28" t="s">
        <v>33</v>
      </c>
      <c r="F12" s="17"/>
      <c r="G12" s="17"/>
      <c r="H12" s="28" t="s">
        <v>33</v>
      </c>
      <c r="I12" s="19"/>
      <c r="J12" s="19"/>
      <c r="K12" s="28" t="s">
        <v>33</v>
      </c>
      <c r="L12" s="21"/>
      <c r="M12" s="21"/>
      <c r="P12" s="11"/>
      <c r="Q12" s="27" t="s">
        <v>33</v>
      </c>
      <c r="R12" s="29"/>
      <c r="S12" s="29"/>
      <c r="T12" s="25" t="s">
        <v>33</v>
      </c>
      <c r="U12" s="13"/>
      <c r="V12" s="13"/>
      <c r="W12" s="18" t="s">
        <v>33</v>
      </c>
      <c r="X12" s="19"/>
      <c r="Y12" s="19"/>
      <c r="Z12" s="30" t="s">
        <v>33</v>
      </c>
      <c r="AA12" s="21"/>
      <c r="AB12" s="21"/>
      <c r="AE12" s="5" t="s">
        <v>31</v>
      </c>
      <c r="AF12" s="22">
        <v>0.971250551463253</v>
      </c>
      <c r="AG12" s="5"/>
      <c r="AH12" s="5"/>
      <c r="AI12" s="22">
        <v>0.987212377415591</v>
      </c>
      <c r="AJ12" s="5"/>
      <c r="AK12" s="5"/>
      <c r="AL12" s="22">
        <v>0.905388224843177</v>
      </c>
      <c r="AM12" s="5"/>
      <c r="AN12" s="5"/>
      <c r="AO12" s="22">
        <v>0.796559902339271</v>
      </c>
      <c r="AP12" s="5"/>
      <c r="AQ12" s="5"/>
      <c r="AR12" s="8">
        <f t="shared" ref="AR12:AR13" si="5">sum(AF12,AI12,AL12,AO12)/4</f>
        <v>0.915102764</v>
      </c>
      <c r="AS12" s="5" t="s">
        <v>31</v>
      </c>
      <c r="AT12" s="22">
        <v>0.98918426441316</v>
      </c>
      <c r="AU12" s="13"/>
      <c r="AV12" s="13"/>
      <c r="AW12" s="22">
        <v>0.980325369635122</v>
      </c>
      <c r="AX12" s="13"/>
      <c r="AY12" s="13"/>
      <c r="AZ12" s="22">
        <v>0.903040613390611</v>
      </c>
      <c r="BA12" s="13"/>
      <c r="BB12" s="13"/>
      <c r="BC12" s="22">
        <v>0.730547299407448</v>
      </c>
      <c r="BD12" s="13"/>
      <c r="BE12" s="13"/>
      <c r="BF12" s="8">
        <f t="shared" si="3"/>
        <v>0.9007743867</v>
      </c>
      <c r="BG12" s="5" t="s">
        <v>31</v>
      </c>
      <c r="BH12" s="22"/>
      <c r="BI12" s="13"/>
      <c r="BJ12" s="13"/>
      <c r="BK12" s="22"/>
      <c r="BL12" s="13"/>
      <c r="BM12" s="13"/>
      <c r="BN12" s="22"/>
      <c r="BO12" s="13"/>
      <c r="BP12" s="13"/>
      <c r="BQ12" s="22">
        <v>0.625796559095976</v>
      </c>
      <c r="BR12" s="13"/>
      <c r="BS12" s="13"/>
    </row>
    <row r="13">
      <c r="A13" s="5" t="s">
        <v>31</v>
      </c>
      <c r="B13" s="23">
        <v>0.367517835077732</v>
      </c>
      <c r="C13" s="15"/>
      <c r="D13" s="15"/>
      <c r="E13" s="23">
        <v>0.371519963076172</v>
      </c>
      <c r="F13" s="16">
        <v>11.0</v>
      </c>
      <c r="G13" s="16">
        <v>89.0</v>
      </c>
      <c r="H13" s="23">
        <v>0.402535784563132</v>
      </c>
      <c r="I13" s="18"/>
      <c r="J13" s="18"/>
      <c r="K13" s="23">
        <v>0.390656917427425</v>
      </c>
      <c r="L13" s="20">
        <v>17.0</v>
      </c>
      <c r="M13" s="20">
        <v>83.0</v>
      </c>
      <c r="N13" s="8">
        <f t="shared" ref="N13:N14" si="6">SUM(B13,E13,H13,K13)/4</f>
        <v>0.383057625</v>
      </c>
      <c r="P13" s="5" t="s">
        <v>31</v>
      </c>
      <c r="Q13" s="22">
        <v>0.377436688874917</v>
      </c>
      <c r="R13" s="15"/>
      <c r="S13" s="15"/>
      <c r="T13" s="22">
        <v>0.344620583790031</v>
      </c>
      <c r="U13" s="16"/>
      <c r="V13" s="16"/>
      <c r="W13" s="22">
        <v>0.417398252107594</v>
      </c>
      <c r="X13" s="18"/>
      <c r="Y13" s="18"/>
      <c r="Z13" s="22">
        <v>0.354366514078072</v>
      </c>
      <c r="AA13" s="20"/>
      <c r="AB13" s="20"/>
      <c r="AC13" s="8">
        <f>AVERAGE(Q13,T13,W13,Z13)</f>
        <v>0.3734555097</v>
      </c>
      <c r="AE13" s="5" t="s">
        <v>32</v>
      </c>
      <c r="AF13" s="22">
        <v>0.988895925579594</v>
      </c>
      <c r="AG13" s="5">
        <v>11.0</v>
      </c>
      <c r="AH13" s="5"/>
      <c r="AI13" s="22">
        <v>0.986809590509313</v>
      </c>
      <c r="AJ13" s="5">
        <v>11.0</v>
      </c>
      <c r="AK13" s="5"/>
      <c r="AL13" s="22">
        <v>0.902773224811955</v>
      </c>
      <c r="AM13" s="5">
        <v>18.0</v>
      </c>
      <c r="AN13" s="5"/>
      <c r="AO13" s="22">
        <v>0.793740430785005</v>
      </c>
      <c r="AP13" s="5">
        <v>17.0</v>
      </c>
      <c r="AQ13" s="5"/>
      <c r="AR13" s="8">
        <f t="shared" si="5"/>
        <v>0.9180547929</v>
      </c>
      <c r="AS13" s="5" t="s">
        <v>32</v>
      </c>
      <c r="AT13" s="22">
        <v>0.988900895617696</v>
      </c>
      <c r="AU13" s="25">
        <v>11.0</v>
      </c>
      <c r="AV13" s="13"/>
      <c r="AW13" s="22">
        <v>0.986815937941865</v>
      </c>
      <c r="AX13" s="25">
        <v>11.0</v>
      </c>
      <c r="AY13" s="13"/>
      <c r="AZ13" s="22">
        <v>0.901798133838146</v>
      </c>
      <c r="BA13" s="25">
        <v>18.0</v>
      </c>
      <c r="BB13" s="13"/>
      <c r="BC13" s="22">
        <v>0.79333901866476</v>
      </c>
      <c r="BD13" s="25">
        <v>17.0</v>
      </c>
      <c r="BE13" s="13"/>
      <c r="BF13" s="8">
        <f t="shared" si="3"/>
        <v>0.9177134965</v>
      </c>
      <c r="BG13" s="5" t="s">
        <v>32</v>
      </c>
      <c r="BH13" s="22"/>
      <c r="BI13" s="13"/>
      <c r="BJ13" s="13"/>
      <c r="BK13" s="22"/>
      <c r="BL13" s="13"/>
      <c r="BM13" s="13"/>
      <c r="BN13" s="22"/>
      <c r="BO13" s="13"/>
      <c r="BP13" s="13"/>
      <c r="BQ13" s="22">
        <v>0.51769463167631</v>
      </c>
      <c r="BR13" s="25">
        <v>17.0</v>
      </c>
      <c r="BS13" s="13"/>
    </row>
    <row r="14">
      <c r="A14" s="5" t="s">
        <v>32</v>
      </c>
      <c r="B14" s="23">
        <v>0.988841033690338</v>
      </c>
      <c r="C14" s="12">
        <v>11.0</v>
      </c>
      <c r="D14" s="12">
        <v>89.0</v>
      </c>
      <c r="E14" s="23">
        <v>0.986839286467799</v>
      </c>
      <c r="F14" s="17"/>
      <c r="G14" s="17"/>
      <c r="H14" s="23">
        <v>0.902455251939517</v>
      </c>
      <c r="I14" s="18">
        <v>18.0</v>
      </c>
      <c r="J14" s="19"/>
      <c r="K14" s="23">
        <v>0.919703867924903</v>
      </c>
      <c r="L14" s="21"/>
      <c r="M14" s="21"/>
      <c r="N14" s="8">
        <f t="shared" si="6"/>
        <v>0.94945986</v>
      </c>
      <c r="P14" s="5" t="s">
        <v>32</v>
      </c>
      <c r="Q14" s="22">
        <v>0.988871478928901</v>
      </c>
      <c r="R14" s="12">
        <v>11.0</v>
      </c>
      <c r="S14" s="12"/>
      <c r="T14" s="22">
        <v>0.986672967698423</v>
      </c>
      <c r="U14" s="16">
        <v>11.0</v>
      </c>
      <c r="V14" s="17"/>
      <c r="W14" s="22">
        <v>0.902416303672779</v>
      </c>
      <c r="X14" s="18">
        <v>18.0</v>
      </c>
      <c r="Y14" s="19"/>
      <c r="Z14" s="22">
        <v>0.959506948795921</v>
      </c>
      <c r="AA14" s="21"/>
      <c r="AB14" s="21"/>
      <c r="AE14" s="11"/>
      <c r="AF14" s="13"/>
      <c r="AG14" s="13"/>
      <c r="AH14" s="13"/>
      <c r="AI14" s="13"/>
      <c r="AJ14" s="13"/>
      <c r="AK14" s="13"/>
      <c r="AL14" s="13"/>
      <c r="AM14" s="13"/>
      <c r="AN14" s="13"/>
      <c r="AO14" s="13"/>
      <c r="AP14" s="11"/>
      <c r="AQ14" s="11"/>
      <c r="AS14" s="11"/>
      <c r="AT14" s="13"/>
      <c r="AU14" s="13"/>
      <c r="AV14" s="13"/>
      <c r="AW14" s="13"/>
      <c r="AX14" s="13"/>
      <c r="AY14" s="13"/>
      <c r="AZ14" s="13"/>
      <c r="BA14" s="13"/>
      <c r="BB14" s="13"/>
      <c r="BC14" s="13"/>
      <c r="BD14" s="13"/>
      <c r="BE14" s="13"/>
      <c r="BF14" s="8">
        <f t="shared" si="3"/>
        <v>0</v>
      </c>
      <c r="BG14" s="11"/>
      <c r="BH14" s="13"/>
      <c r="BI14" s="13"/>
      <c r="BJ14" s="13"/>
      <c r="BK14" s="13"/>
      <c r="BL14" s="13"/>
      <c r="BM14" s="13"/>
      <c r="BN14" s="13"/>
      <c r="BO14" s="13"/>
      <c r="BP14" s="13"/>
      <c r="BQ14" s="13"/>
      <c r="BR14" s="13"/>
      <c r="BS14" s="13"/>
    </row>
    <row r="15">
      <c r="A15" s="11"/>
      <c r="B15" s="26"/>
      <c r="C15" s="15"/>
      <c r="D15" s="15"/>
      <c r="E15" s="26"/>
      <c r="F15" s="17"/>
      <c r="G15" s="17"/>
      <c r="H15" s="26"/>
      <c r="I15" s="19"/>
      <c r="J15" s="19"/>
      <c r="K15" s="26"/>
      <c r="L15" s="21"/>
      <c r="M15" s="21"/>
      <c r="P15" s="11"/>
      <c r="Q15" s="15"/>
      <c r="R15" s="15"/>
      <c r="S15" s="15"/>
      <c r="T15" s="17"/>
      <c r="U15" s="17"/>
      <c r="V15" s="17"/>
      <c r="W15" s="19"/>
      <c r="X15" s="19"/>
      <c r="Y15" s="19"/>
      <c r="Z15" s="21"/>
      <c r="AA15" s="21"/>
      <c r="AB15" s="21"/>
      <c r="AE15" s="11"/>
      <c r="AF15" s="31" t="s">
        <v>34</v>
      </c>
      <c r="AG15" s="11"/>
      <c r="AH15" s="11"/>
      <c r="AI15" s="31" t="s">
        <v>34</v>
      </c>
      <c r="AJ15" s="11"/>
      <c r="AK15" s="11"/>
      <c r="AL15" s="31" t="s">
        <v>34</v>
      </c>
      <c r="AM15" s="11"/>
      <c r="AN15" s="11"/>
      <c r="AO15" s="31" t="s">
        <v>34</v>
      </c>
      <c r="AP15" s="11"/>
      <c r="AQ15" s="11"/>
      <c r="AS15" s="11"/>
      <c r="AT15" s="31" t="s">
        <v>34</v>
      </c>
      <c r="AU15" s="13"/>
      <c r="AV15" s="13"/>
      <c r="AW15" s="31" t="s">
        <v>34</v>
      </c>
      <c r="AX15" s="13"/>
      <c r="AY15" s="13"/>
      <c r="AZ15" s="31" t="s">
        <v>34</v>
      </c>
      <c r="BA15" s="13"/>
      <c r="BB15" s="13"/>
      <c r="BC15" s="31" t="s">
        <v>34</v>
      </c>
      <c r="BD15" s="13"/>
      <c r="BE15" s="13"/>
      <c r="BF15" s="8">
        <f t="shared" si="3"/>
        <v>0</v>
      </c>
      <c r="BG15" s="11"/>
      <c r="BH15" s="31" t="s">
        <v>34</v>
      </c>
      <c r="BI15" s="13"/>
      <c r="BJ15" s="13"/>
      <c r="BK15" s="31" t="s">
        <v>34</v>
      </c>
      <c r="BL15" s="13"/>
      <c r="BM15" s="13"/>
      <c r="BN15" s="31" t="s">
        <v>34</v>
      </c>
      <c r="BO15" s="13"/>
      <c r="BP15" s="13"/>
      <c r="BQ15" s="31" t="s">
        <v>34</v>
      </c>
      <c r="BR15" s="13"/>
      <c r="BS15" s="13"/>
    </row>
    <row r="16">
      <c r="A16" s="11"/>
      <c r="B16" s="28" t="s">
        <v>34</v>
      </c>
      <c r="C16" s="15"/>
      <c r="D16" s="15"/>
      <c r="E16" s="28" t="s">
        <v>34</v>
      </c>
      <c r="F16" s="17"/>
      <c r="G16" s="17"/>
      <c r="H16" s="28" t="s">
        <v>34</v>
      </c>
      <c r="I16" s="19"/>
      <c r="J16" s="19"/>
      <c r="K16" s="28" t="s">
        <v>34</v>
      </c>
      <c r="L16" s="21"/>
      <c r="M16" s="21"/>
      <c r="P16" s="11"/>
      <c r="Q16" s="31" t="s">
        <v>34</v>
      </c>
      <c r="R16" s="32"/>
      <c r="S16" s="32"/>
      <c r="T16" s="33" t="s">
        <v>34</v>
      </c>
      <c r="U16" s="34"/>
      <c r="V16" s="34"/>
      <c r="W16" s="35" t="s">
        <v>34</v>
      </c>
      <c r="X16" s="36"/>
      <c r="Y16" s="36"/>
      <c r="Z16" s="37" t="s">
        <v>34</v>
      </c>
      <c r="AA16" s="21"/>
      <c r="AB16" s="21"/>
      <c r="AE16" s="5" t="s">
        <v>31</v>
      </c>
      <c r="AF16" s="22">
        <v>0.674010092070866</v>
      </c>
      <c r="AG16" s="5"/>
      <c r="AH16" s="5"/>
      <c r="AI16" s="22">
        <v>0.934860379140687</v>
      </c>
      <c r="AJ16" s="5"/>
      <c r="AK16" s="5"/>
      <c r="AL16" s="22">
        <v>0.897152532424131</v>
      </c>
      <c r="AM16" s="5"/>
      <c r="AN16" s="5"/>
      <c r="AO16" s="22">
        <v>0.934740648397285</v>
      </c>
      <c r="AP16" s="5"/>
      <c r="AQ16" s="5"/>
      <c r="AR16" s="8">
        <f t="shared" ref="AR16:AR17" si="7">SUM(AF16,AI16,AL16,AO16)/4</f>
        <v>0.860190913</v>
      </c>
      <c r="AS16" s="5" t="s">
        <v>31</v>
      </c>
      <c r="AT16" s="22">
        <v>0.95362770029339</v>
      </c>
      <c r="AU16" s="13"/>
      <c r="AV16" s="13"/>
      <c r="AW16" s="22">
        <v>0.934914584726998</v>
      </c>
      <c r="AX16" s="13"/>
      <c r="AY16" s="13"/>
      <c r="AZ16" s="22">
        <v>0.877199478278744</v>
      </c>
      <c r="BA16" s="13"/>
      <c r="BB16" s="13"/>
      <c r="BC16" s="75">
        <v>0.909369438813043</v>
      </c>
      <c r="BD16" s="13"/>
      <c r="BE16" s="13">
        <f>average(AT20)</f>
        <v>0.6542131438</v>
      </c>
      <c r="BF16" s="8">
        <f t="shared" si="3"/>
        <v>0.9187778005</v>
      </c>
      <c r="BG16" s="5" t="s">
        <v>31</v>
      </c>
      <c r="BH16" s="22"/>
      <c r="BI16" s="13"/>
      <c r="BJ16" s="13"/>
      <c r="BK16" s="22"/>
      <c r="BL16" s="13"/>
      <c r="BM16" s="13"/>
      <c r="BN16" s="22"/>
      <c r="BO16" s="13"/>
      <c r="BP16" s="13"/>
      <c r="BQ16" s="22">
        <v>0.50764621486686</v>
      </c>
      <c r="BR16" s="13"/>
      <c r="BS16" s="13"/>
    </row>
    <row r="17">
      <c r="A17" s="5" t="s">
        <v>31</v>
      </c>
      <c r="B17" s="23">
        <v>0.3756104360768</v>
      </c>
      <c r="C17" s="15"/>
      <c r="D17" s="15"/>
      <c r="E17" s="23">
        <v>0.37532308656771</v>
      </c>
      <c r="F17" s="17"/>
      <c r="G17" s="17"/>
      <c r="H17" s="23">
        <v>0.370059846256596</v>
      </c>
      <c r="I17" s="19"/>
      <c r="J17" s="19"/>
      <c r="K17" s="23">
        <v>0.385933213032814</v>
      </c>
      <c r="L17" s="20">
        <v>16.0</v>
      </c>
      <c r="M17" s="20">
        <v>84.0</v>
      </c>
      <c r="N17" s="8">
        <f t="shared" ref="N17:N18" si="8">SUM(B17,E17,H17,K17)/4</f>
        <v>0.3767316455</v>
      </c>
      <c r="P17" s="5" t="s">
        <v>31</v>
      </c>
      <c r="Q17" s="22">
        <v>0.355787858855197</v>
      </c>
      <c r="R17" s="15"/>
      <c r="S17" s="15"/>
      <c r="T17" s="22">
        <v>0.339551680290397</v>
      </c>
      <c r="U17" s="17"/>
      <c r="V17" s="17"/>
      <c r="W17" s="22">
        <v>0.321069367912678</v>
      </c>
      <c r="X17" s="19"/>
      <c r="Y17" s="19"/>
      <c r="Z17" s="22">
        <v>0.350656172620372</v>
      </c>
      <c r="AA17" s="20"/>
      <c r="AB17" s="20"/>
      <c r="AC17" s="8">
        <f>AVERAGE(Q17,T17,W17,Z17)</f>
        <v>0.3417662699</v>
      </c>
      <c r="AE17" s="5" t="s">
        <v>32</v>
      </c>
      <c r="AF17" s="22">
        <v>0.690987465512347</v>
      </c>
      <c r="AG17" s="5">
        <v>12.0</v>
      </c>
      <c r="AH17" s="5"/>
      <c r="AI17" s="22">
        <v>0.933150301306783</v>
      </c>
      <c r="AJ17" s="5">
        <v>8.0</v>
      </c>
      <c r="AK17" s="5"/>
      <c r="AL17" s="22">
        <v>0.90555898172847</v>
      </c>
      <c r="AM17" s="5">
        <v>14.0</v>
      </c>
      <c r="AN17" s="5"/>
      <c r="AO17" s="22">
        <v>0.956535745632824</v>
      </c>
      <c r="AP17" s="5">
        <v>16.0</v>
      </c>
      <c r="AQ17" s="5"/>
      <c r="AR17" s="8">
        <f t="shared" si="7"/>
        <v>0.8715581235</v>
      </c>
      <c r="AS17" s="5" t="s">
        <v>32</v>
      </c>
      <c r="AT17" s="22">
        <v>0.951957608100172</v>
      </c>
      <c r="AU17" s="25">
        <v>12.0</v>
      </c>
      <c r="AV17" s="13"/>
      <c r="AW17" s="22">
        <v>0.933183529800842</v>
      </c>
      <c r="AX17" s="25">
        <v>8.0</v>
      </c>
      <c r="AY17" s="13"/>
      <c r="AZ17" s="22">
        <v>0.870215638714089</v>
      </c>
      <c r="BA17" s="25">
        <v>14.0</v>
      </c>
      <c r="BB17" s="13"/>
      <c r="BC17" s="75">
        <v>0.958783896720782</v>
      </c>
      <c r="BD17" s="25">
        <v>16.0</v>
      </c>
      <c r="BE17" s="13">
        <f>average(BC17,AT21)</f>
        <v>0.8351102356</v>
      </c>
      <c r="BF17" s="8">
        <f t="shared" si="3"/>
        <v>0.9285351683</v>
      </c>
      <c r="BG17" s="5" t="s">
        <v>32</v>
      </c>
      <c r="BH17" s="22"/>
      <c r="BI17" s="13"/>
      <c r="BJ17" s="13"/>
      <c r="BK17" s="22"/>
      <c r="BL17" s="13"/>
      <c r="BM17" s="13"/>
      <c r="BN17" s="22"/>
      <c r="BO17" s="13"/>
      <c r="BP17" s="13"/>
      <c r="BQ17" s="22">
        <v>0.650255625039834</v>
      </c>
      <c r="BR17" s="25">
        <v>16.0</v>
      </c>
      <c r="BS17" s="13"/>
    </row>
    <row r="18">
      <c r="A18" s="5" t="s">
        <v>32</v>
      </c>
      <c r="B18" s="23">
        <v>0.956871308674438</v>
      </c>
      <c r="C18" s="12">
        <v>12.0</v>
      </c>
      <c r="D18" s="12">
        <v>980.0</v>
      </c>
      <c r="E18" s="38">
        <v>1.0</v>
      </c>
      <c r="F18" s="16">
        <v>8.0</v>
      </c>
      <c r="G18" s="16">
        <v>92.0</v>
      </c>
      <c r="H18" s="23">
        <v>0.999999986959306</v>
      </c>
      <c r="I18" s="18">
        <v>12.0</v>
      </c>
      <c r="J18" s="18">
        <v>88.0</v>
      </c>
      <c r="K18" s="23">
        <v>0.959622046253295</v>
      </c>
      <c r="L18" s="20"/>
      <c r="M18" s="20"/>
      <c r="N18" s="8">
        <f t="shared" si="8"/>
        <v>0.9791233355</v>
      </c>
      <c r="P18" s="5" t="s">
        <v>32</v>
      </c>
      <c r="Q18" s="22">
        <v>0.85588008707219</v>
      </c>
      <c r="R18" s="12">
        <v>12.0</v>
      </c>
      <c r="S18" s="12"/>
      <c r="T18" s="22">
        <v>0.933088867230558</v>
      </c>
      <c r="U18" s="16">
        <v>8.0</v>
      </c>
      <c r="V18" s="16"/>
      <c r="W18" s="22">
        <v>0.999999986959306</v>
      </c>
      <c r="X18" s="18"/>
      <c r="Y18" s="18"/>
      <c r="Z18" s="22">
        <v>0.959800112780281</v>
      </c>
      <c r="AA18" s="20">
        <v>16.0</v>
      </c>
      <c r="AB18" s="20"/>
      <c r="AE18" s="11"/>
      <c r="AF18" s="13"/>
      <c r="AG18" s="13"/>
      <c r="AH18" s="13"/>
      <c r="AI18" s="13"/>
      <c r="AJ18" s="13"/>
      <c r="AK18" s="13"/>
      <c r="AL18" s="13"/>
      <c r="AM18" s="13"/>
      <c r="AN18" s="13"/>
      <c r="AO18" s="13"/>
      <c r="AP18" s="11"/>
      <c r="AQ18" s="11"/>
      <c r="AS18" s="11"/>
      <c r="AT18" s="13"/>
      <c r="AU18" s="13"/>
      <c r="AV18" s="13"/>
      <c r="AW18" s="13"/>
      <c r="AX18" s="13"/>
      <c r="AY18" s="13"/>
      <c r="AZ18" s="13"/>
      <c r="BA18" s="13"/>
      <c r="BB18" s="13"/>
      <c r="BC18" s="13"/>
      <c r="BD18" s="13"/>
      <c r="BE18" s="13"/>
      <c r="BF18" s="8">
        <f t="shared" si="3"/>
        <v>0</v>
      </c>
      <c r="BG18" s="11"/>
      <c r="BH18" s="13"/>
      <c r="BI18" s="13"/>
      <c r="BJ18" s="13"/>
      <c r="BK18" s="13"/>
      <c r="BL18" s="13"/>
      <c r="BM18" s="13"/>
      <c r="BN18" s="13"/>
      <c r="BO18" s="13"/>
      <c r="BP18" s="13"/>
      <c r="BQ18" s="13"/>
      <c r="BR18" s="13"/>
      <c r="BS18" s="13"/>
    </row>
    <row r="19">
      <c r="A19" s="11"/>
      <c r="B19" s="26"/>
      <c r="C19" s="15"/>
      <c r="D19" s="15"/>
      <c r="E19" s="26"/>
      <c r="F19" s="17"/>
      <c r="G19" s="17"/>
      <c r="H19" s="26"/>
      <c r="I19" s="19"/>
      <c r="J19" s="19"/>
      <c r="K19" s="26"/>
      <c r="L19" s="21"/>
      <c r="M19" s="21"/>
      <c r="P19" s="11"/>
      <c r="Q19" s="15"/>
      <c r="R19" s="15"/>
      <c r="S19" s="15"/>
      <c r="T19" s="17"/>
      <c r="U19" s="17"/>
      <c r="V19" s="17"/>
      <c r="W19" s="19"/>
      <c r="X19" s="19"/>
      <c r="Y19" s="19"/>
      <c r="Z19" s="21"/>
      <c r="AA19" s="21"/>
      <c r="AB19" s="21"/>
      <c r="AE19" s="11"/>
      <c r="AF19" s="31" t="s">
        <v>35</v>
      </c>
      <c r="AG19" s="11"/>
      <c r="AH19" s="11"/>
      <c r="AI19" s="31" t="s">
        <v>35</v>
      </c>
      <c r="AJ19" s="11"/>
      <c r="AK19" s="11"/>
      <c r="AL19" s="31" t="s">
        <v>35</v>
      </c>
      <c r="AM19" s="11"/>
      <c r="AN19" s="11"/>
      <c r="AO19" s="31" t="s">
        <v>35</v>
      </c>
      <c r="AP19" s="11"/>
      <c r="AQ19" s="11"/>
      <c r="AS19" s="11"/>
      <c r="AT19" s="31" t="s">
        <v>35</v>
      </c>
      <c r="AU19" s="13"/>
      <c r="AV19" s="13"/>
      <c r="AW19" s="31" t="s">
        <v>35</v>
      </c>
      <c r="AX19" s="13"/>
      <c r="AY19" s="13"/>
      <c r="AZ19" s="31" t="s">
        <v>35</v>
      </c>
      <c r="BA19" s="13"/>
      <c r="BB19" s="13"/>
      <c r="BC19" s="31" t="s">
        <v>35</v>
      </c>
      <c r="BD19" s="13"/>
      <c r="BE19" s="13"/>
      <c r="BF19" s="8">
        <f t="shared" si="3"/>
        <v>0</v>
      </c>
      <c r="BG19" s="11"/>
      <c r="BH19" s="31" t="s">
        <v>35</v>
      </c>
      <c r="BI19" s="13"/>
      <c r="BJ19" s="13"/>
      <c r="BK19" s="31" t="s">
        <v>35</v>
      </c>
      <c r="BL19" s="13"/>
      <c r="BM19" s="13"/>
      <c r="BN19" s="31" t="s">
        <v>35</v>
      </c>
      <c r="BO19" s="13"/>
      <c r="BP19" s="13"/>
      <c r="BQ19" s="31" t="s">
        <v>35</v>
      </c>
      <c r="BR19" s="13"/>
      <c r="BS19" s="13"/>
    </row>
    <row r="20">
      <c r="A20" s="11"/>
      <c r="B20" s="28" t="s">
        <v>35</v>
      </c>
      <c r="C20" s="15"/>
      <c r="D20" s="15"/>
      <c r="E20" s="28" t="s">
        <v>35</v>
      </c>
      <c r="F20" s="17"/>
      <c r="G20" s="17"/>
      <c r="H20" s="28" t="s">
        <v>35</v>
      </c>
      <c r="I20" s="19"/>
      <c r="J20" s="19"/>
      <c r="K20" s="28" t="s">
        <v>35</v>
      </c>
      <c r="L20" s="21"/>
      <c r="M20" s="21"/>
      <c r="P20" s="11"/>
      <c r="Q20" s="31" t="s">
        <v>35</v>
      </c>
      <c r="R20" s="32"/>
      <c r="S20" s="32"/>
      <c r="T20" s="33" t="s">
        <v>35</v>
      </c>
      <c r="U20" s="34"/>
      <c r="V20" s="34"/>
      <c r="W20" s="35" t="s">
        <v>35</v>
      </c>
      <c r="X20" s="36"/>
      <c r="Y20" s="36"/>
      <c r="Z20" s="37" t="s">
        <v>35</v>
      </c>
      <c r="AA20" s="21"/>
      <c r="AB20" s="21"/>
      <c r="AE20" s="5" t="s">
        <v>31</v>
      </c>
      <c r="AF20" s="22">
        <v>0.884676729913015</v>
      </c>
      <c r="AG20" s="5"/>
      <c r="AH20" s="5"/>
      <c r="AI20" s="22">
        <v>0.979804274277325</v>
      </c>
      <c r="AJ20" s="5"/>
      <c r="AK20" s="5"/>
      <c r="AL20" s="22">
        <v>0.912057356234366</v>
      </c>
      <c r="AM20" s="5"/>
      <c r="AN20" s="5"/>
      <c r="AO20" s="22">
        <v>0.854884055490791</v>
      </c>
      <c r="AP20" s="5"/>
      <c r="AQ20" s="5"/>
      <c r="AR20" s="8">
        <f t="shared" ref="AR20:AR21" si="9">sum(AF20,AI20,AL20,AO20)/4</f>
        <v>0.907855604</v>
      </c>
      <c r="AS20" s="5" t="s">
        <v>31</v>
      </c>
      <c r="AT20" s="75">
        <v>0.65421314382484</v>
      </c>
      <c r="AU20" s="13"/>
      <c r="AV20" s="13"/>
      <c r="AW20" s="22">
        <v>0.999999990345094</v>
      </c>
      <c r="AX20" s="13"/>
      <c r="AY20" s="13"/>
      <c r="AZ20" s="22">
        <v>0.957742400619866</v>
      </c>
      <c r="BA20" s="13"/>
      <c r="BB20" s="13"/>
      <c r="BC20" s="22">
        <v>0.986153774438821</v>
      </c>
      <c r="BD20" s="13"/>
      <c r="BE20" s="13"/>
      <c r="BF20" s="8">
        <f t="shared" si="3"/>
        <v>0.8995273273</v>
      </c>
      <c r="BG20" s="5" t="s">
        <v>31</v>
      </c>
      <c r="BH20" s="13"/>
      <c r="BI20" s="13"/>
      <c r="BJ20" s="13"/>
      <c r="BK20" s="13"/>
      <c r="BL20" s="13"/>
      <c r="BM20" s="13"/>
      <c r="BN20" s="13"/>
      <c r="BO20" s="13"/>
      <c r="BP20" s="13"/>
      <c r="BQ20" s="22">
        <v>0.664530165836512</v>
      </c>
      <c r="BR20" s="13"/>
      <c r="BS20" s="13"/>
    </row>
    <row r="21">
      <c r="A21" s="5" t="s">
        <v>31</v>
      </c>
      <c r="B21" s="23">
        <v>0.383439727453297</v>
      </c>
      <c r="C21" s="15"/>
      <c r="D21" s="15"/>
      <c r="E21" s="23">
        <v>0.374184571586544</v>
      </c>
      <c r="F21" s="16">
        <v>10.0</v>
      </c>
      <c r="G21" s="16">
        <v>90.0</v>
      </c>
      <c r="H21" s="23">
        <v>0.377125655314051</v>
      </c>
      <c r="I21" s="18"/>
      <c r="J21" s="18"/>
      <c r="K21" s="23">
        <v>0.376337262987782</v>
      </c>
      <c r="L21" s="20"/>
      <c r="M21" s="20"/>
      <c r="N21" s="8">
        <f t="shared" ref="N21:N22" si="10">SUM(B21,E21,H21,K21)/4</f>
        <v>0.3777718043</v>
      </c>
      <c r="O21" s="8">
        <f t="shared" ref="O21:O22" si="11">AVERAGE(N9,N13,N17,N21)</f>
        <v>0.451712812</v>
      </c>
      <c r="P21" s="5" t="s">
        <v>31</v>
      </c>
      <c r="Q21" s="22">
        <v>0.361458252459595</v>
      </c>
      <c r="R21" s="15"/>
      <c r="S21" s="15"/>
      <c r="T21" s="22">
        <v>0.329245266152952</v>
      </c>
      <c r="U21" s="16"/>
      <c r="V21" s="16"/>
      <c r="W21" s="22">
        <v>0.325350588459999</v>
      </c>
      <c r="X21" s="18"/>
      <c r="Y21" s="18"/>
      <c r="Z21" s="22">
        <v>0.34999948070259</v>
      </c>
      <c r="AA21" s="20"/>
      <c r="AB21" s="20"/>
      <c r="AC21" s="8">
        <f>AVERAGE(Q21,T21,W21,Z21)</f>
        <v>0.3415133969</v>
      </c>
      <c r="AE21" s="5" t="s">
        <v>32</v>
      </c>
      <c r="AF21" s="22">
        <v>0.88307647262672</v>
      </c>
      <c r="AG21" s="5">
        <v>14.0</v>
      </c>
      <c r="AH21" s="5"/>
      <c r="AI21" s="22">
        <v>0.999999990345094</v>
      </c>
      <c r="AJ21" s="5">
        <v>10.0</v>
      </c>
      <c r="AK21" s="5"/>
      <c r="AL21" s="22">
        <v>0.910174923663628</v>
      </c>
      <c r="AM21" s="5">
        <v>13.0</v>
      </c>
      <c r="AN21" s="5"/>
      <c r="AO21" s="22">
        <v>0.859720133409977</v>
      </c>
      <c r="AP21" s="5">
        <v>15.0</v>
      </c>
      <c r="AQ21" s="5"/>
      <c r="AR21" s="8">
        <f t="shared" si="9"/>
        <v>0.91324288</v>
      </c>
      <c r="AS21" s="5" t="s">
        <v>32</v>
      </c>
      <c r="AT21" s="75">
        <v>0.711436574492309</v>
      </c>
      <c r="AU21" s="25">
        <v>14.0</v>
      </c>
      <c r="AV21" s="13"/>
      <c r="AW21" s="22">
        <v>0.999999990345094</v>
      </c>
      <c r="AX21" s="25">
        <v>10.0</v>
      </c>
      <c r="AY21" s="13"/>
      <c r="AZ21" s="22">
        <v>0.956579234777553</v>
      </c>
      <c r="BA21" s="25">
        <v>13.0</v>
      </c>
      <c r="BB21" s="13"/>
      <c r="BC21" s="22">
        <v>0.986169101874588</v>
      </c>
      <c r="BD21" s="25">
        <v>15.0</v>
      </c>
      <c r="BE21" s="13"/>
      <c r="BF21" s="8">
        <f t="shared" si="3"/>
        <v>0.9135462254</v>
      </c>
      <c r="BG21" s="5" t="s">
        <v>32</v>
      </c>
      <c r="BH21" s="13"/>
      <c r="BI21" s="13"/>
      <c r="BJ21" s="13"/>
      <c r="BK21" s="13"/>
      <c r="BL21" s="13"/>
      <c r="BM21" s="13"/>
      <c r="BN21" s="13"/>
      <c r="BO21" s="13"/>
      <c r="BP21" s="13"/>
      <c r="BQ21" s="22">
        <v>0.65913449665715</v>
      </c>
      <c r="BR21" s="25">
        <v>15.0</v>
      </c>
      <c r="BS21" s="13"/>
    </row>
    <row r="22">
      <c r="A22" s="5" t="s">
        <v>32</v>
      </c>
      <c r="B22" s="23">
        <v>0.88309138114503</v>
      </c>
      <c r="C22" s="39">
        <v>14.0</v>
      </c>
      <c r="D22" s="39">
        <v>86.0</v>
      </c>
      <c r="E22" s="23">
        <v>0.937790371186975</v>
      </c>
      <c r="F22" s="17"/>
      <c r="G22" s="17"/>
      <c r="H22" s="38">
        <v>1.0</v>
      </c>
      <c r="I22" s="18">
        <v>13.0</v>
      </c>
      <c r="J22" s="18">
        <v>87.0</v>
      </c>
      <c r="K22" s="23">
        <v>0.986217903930883</v>
      </c>
      <c r="L22" s="20">
        <v>15.0</v>
      </c>
      <c r="M22" s="20">
        <v>85.0</v>
      </c>
      <c r="N22" s="8">
        <f t="shared" si="10"/>
        <v>0.9517749141</v>
      </c>
      <c r="O22" s="8">
        <f t="shared" si="11"/>
        <v>0.9056958688</v>
      </c>
      <c r="P22" s="5" t="s">
        <v>32</v>
      </c>
      <c r="Q22" s="22">
        <v>0.857801934224528</v>
      </c>
      <c r="R22" s="39">
        <v>14.0</v>
      </c>
      <c r="S22" s="39"/>
      <c r="T22" s="22">
        <v>0.937696689427127</v>
      </c>
      <c r="U22" s="16">
        <v>10.0</v>
      </c>
      <c r="V22" s="17"/>
      <c r="W22" s="22">
        <v>0.94005929443978</v>
      </c>
      <c r="X22" s="18">
        <v>13.0</v>
      </c>
      <c r="Y22" s="18"/>
      <c r="Z22" s="22">
        <v>0.986007149947204</v>
      </c>
      <c r="AA22" s="20">
        <v>15.0</v>
      </c>
      <c r="AB22" s="20"/>
      <c r="AF22" s="8">
        <f t="shared" ref="AF22:AO22" si="12">sum(AF8,AF12,AF16,AF20)</f>
        <v>3.36076583</v>
      </c>
      <c r="AG22" s="8">
        <f t="shared" si="12"/>
        <v>0</v>
      </c>
      <c r="AH22" s="8">
        <f t="shared" si="12"/>
        <v>0</v>
      </c>
      <c r="AI22" s="8">
        <f t="shared" si="12"/>
        <v>3.74299254</v>
      </c>
      <c r="AJ22" s="8">
        <f t="shared" si="12"/>
        <v>0</v>
      </c>
      <c r="AK22" s="8">
        <f t="shared" si="12"/>
        <v>0</v>
      </c>
      <c r="AL22" s="8">
        <f t="shared" si="12"/>
        <v>3.518971745</v>
      </c>
      <c r="AM22" s="8">
        <f t="shared" si="12"/>
        <v>0</v>
      </c>
      <c r="AN22" s="8">
        <f t="shared" si="12"/>
        <v>0</v>
      </c>
      <c r="AO22" s="8">
        <f t="shared" si="12"/>
        <v>3.24039775</v>
      </c>
      <c r="AR22" s="40">
        <f t="shared" ref="AR22:AR23" si="15">sum(AF22,AI22,AL22,AO22)/16</f>
        <v>0.8664454915</v>
      </c>
      <c r="AT22" s="8">
        <f t="shared" ref="AT22:BC22" si="13">sum(AT8,AT12,AT16,AT20)</f>
        <v>3.427755072</v>
      </c>
      <c r="AU22" s="8">
        <f t="shared" si="13"/>
        <v>0</v>
      </c>
      <c r="AV22" s="8">
        <f t="shared" si="13"/>
        <v>0</v>
      </c>
      <c r="AW22" s="8">
        <f t="shared" si="13"/>
        <v>3.752489361</v>
      </c>
      <c r="AX22" s="8">
        <f t="shared" si="13"/>
        <v>0</v>
      </c>
      <c r="AY22" s="8">
        <f t="shared" si="13"/>
        <v>0</v>
      </c>
      <c r="AZ22" s="8">
        <f t="shared" si="13"/>
        <v>3.537781502</v>
      </c>
      <c r="BA22" s="8">
        <f t="shared" si="13"/>
        <v>0</v>
      </c>
      <c r="BB22" s="8">
        <f t="shared" si="13"/>
        <v>0</v>
      </c>
      <c r="BC22" s="8">
        <f t="shared" si="13"/>
        <v>3.340056529</v>
      </c>
      <c r="BE22" s="41">
        <f t="shared" ref="BE22:BE23" si="17">SUM(AT22,AW22,AZ22,BC22)/16</f>
        <v>0.878630154</v>
      </c>
      <c r="BF22" s="8">
        <f t="shared" si="3"/>
        <v>3.514520616</v>
      </c>
      <c r="BQ22" s="41">
        <f t="shared" ref="BQ22:BQ23" si="18">sum(BQ12,BQ16,BQ20)/3</f>
        <v>0.5993243133</v>
      </c>
    </row>
    <row r="23">
      <c r="C23" s="8">
        <f>sum(C9,C14,C18,C22)/4</f>
        <v>16.25</v>
      </c>
      <c r="F23" s="8">
        <f>sum(F9,F13,F18,F21)/4</f>
        <v>13.25</v>
      </c>
      <c r="I23" s="8">
        <f>sum(I10,I14,I18,I22)/4</f>
        <v>20.5</v>
      </c>
      <c r="L23" s="8">
        <f>sum(L9,L13,L17,L22)/4</f>
        <v>21.75</v>
      </c>
      <c r="N23" s="8">
        <f>average(C23,F23,I23,L23)</f>
        <v>17.9375</v>
      </c>
      <c r="AC23" s="8">
        <f>AVERAGE(AC9,AC13,AC17,AC21)</f>
        <v>0.4278189391</v>
      </c>
      <c r="AF23" s="8">
        <f t="shared" ref="AF23:AO23" si="14">sum(AF9,AF13,AF17,AF21)</f>
        <v>3.392872856</v>
      </c>
      <c r="AG23" s="8">
        <f t="shared" si="14"/>
        <v>65</v>
      </c>
      <c r="AH23" s="8">
        <f t="shared" si="14"/>
        <v>0</v>
      </c>
      <c r="AI23" s="8">
        <f t="shared" si="14"/>
        <v>3.760039309</v>
      </c>
      <c r="AJ23" s="8">
        <f t="shared" si="14"/>
        <v>53</v>
      </c>
      <c r="AK23" s="8">
        <f t="shared" si="14"/>
        <v>0</v>
      </c>
      <c r="AL23" s="8">
        <f t="shared" si="14"/>
        <v>3.525997069</v>
      </c>
      <c r="AM23" s="8">
        <f t="shared" si="14"/>
        <v>84</v>
      </c>
      <c r="AN23" s="8">
        <f t="shared" si="14"/>
        <v>0</v>
      </c>
      <c r="AO23" s="8">
        <f t="shared" si="14"/>
        <v>3.357032877</v>
      </c>
      <c r="AR23" s="40">
        <f t="shared" si="15"/>
        <v>0.8772463819</v>
      </c>
      <c r="AT23" s="8">
        <f t="shared" ref="AT23:BC23" si="16">SUM(AT9,AT13,AT17,AT21)</f>
        <v>3.482254509</v>
      </c>
      <c r="AU23" s="8">
        <f t="shared" si="16"/>
        <v>65</v>
      </c>
      <c r="AV23" s="8">
        <f t="shared" si="16"/>
        <v>0</v>
      </c>
      <c r="AW23" s="8">
        <f t="shared" si="16"/>
        <v>3.748963593</v>
      </c>
      <c r="AX23" s="8">
        <f t="shared" si="16"/>
        <v>53</v>
      </c>
      <c r="AY23" s="8">
        <f t="shared" si="16"/>
        <v>0</v>
      </c>
      <c r="AZ23" s="8">
        <f t="shared" si="16"/>
        <v>3.531953949</v>
      </c>
      <c r="BA23" s="8">
        <f t="shared" si="16"/>
        <v>84</v>
      </c>
      <c r="BB23" s="8">
        <f t="shared" si="16"/>
        <v>0</v>
      </c>
      <c r="BC23" s="8">
        <f t="shared" si="16"/>
        <v>3.460089736</v>
      </c>
      <c r="BE23" s="41">
        <f t="shared" si="17"/>
        <v>0.8889538617</v>
      </c>
      <c r="BF23" s="8">
        <f t="shared" si="3"/>
        <v>3.555815447</v>
      </c>
      <c r="BQ23" s="41">
        <f t="shared" si="18"/>
        <v>0.6090282511</v>
      </c>
    </row>
    <row r="24">
      <c r="N24" s="8">
        <f>N23/100*100</f>
        <v>17.9375</v>
      </c>
      <c r="AF24" s="4" t="s">
        <v>36</v>
      </c>
      <c r="AS24" s="4" t="s">
        <v>37</v>
      </c>
      <c r="BF24" s="8">
        <f t="shared" si="3"/>
        <v>0</v>
      </c>
    </row>
    <row r="25">
      <c r="A25" s="5" t="s">
        <v>38</v>
      </c>
      <c r="B25" s="5" t="s">
        <v>15</v>
      </c>
      <c r="C25" s="6"/>
      <c r="D25" s="6"/>
      <c r="E25" s="5" t="s">
        <v>16</v>
      </c>
      <c r="F25" s="6"/>
      <c r="G25" s="6"/>
      <c r="H25" s="7" t="s">
        <v>17</v>
      </c>
      <c r="I25" s="6"/>
      <c r="J25" s="6"/>
      <c r="K25" s="7" t="s">
        <v>18</v>
      </c>
      <c r="L25" s="6"/>
      <c r="M25" s="6"/>
      <c r="P25" s="5" t="s">
        <v>39</v>
      </c>
      <c r="Q25" s="5" t="s">
        <v>15</v>
      </c>
      <c r="R25" s="6"/>
      <c r="S25" s="6"/>
      <c r="T25" s="5" t="s">
        <v>16</v>
      </c>
      <c r="U25" s="6"/>
      <c r="V25" s="6"/>
      <c r="W25" s="7" t="s">
        <v>17</v>
      </c>
      <c r="X25" s="6"/>
      <c r="Y25" s="6"/>
      <c r="Z25" s="7" t="s">
        <v>18</v>
      </c>
      <c r="AA25" s="6"/>
      <c r="AB25" s="6"/>
      <c r="AE25" s="5" t="s">
        <v>39</v>
      </c>
      <c r="AF25" s="5" t="s">
        <v>15</v>
      </c>
      <c r="AG25" s="6"/>
      <c r="AH25" s="6"/>
      <c r="AI25" s="5" t="s">
        <v>16</v>
      </c>
      <c r="AJ25" s="6"/>
      <c r="AK25" s="6"/>
      <c r="AL25" s="7" t="s">
        <v>17</v>
      </c>
      <c r="AM25" s="6"/>
      <c r="AN25" s="6"/>
      <c r="AO25" s="7" t="s">
        <v>18</v>
      </c>
      <c r="AP25" s="6"/>
      <c r="AQ25" s="6"/>
      <c r="AR25" s="1"/>
      <c r="AS25" s="5" t="s">
        <v>39</v>
      </c>
      <c r="AT25" s="5" t="s">
        <v>15</v>
      </c>
      <c r="AU25" s="6"/>
      <c r="AV25" s="6"/>
      <c r="AW25" s="5" t="s">
        <v>16</v>
      </c>
      <c r="AX25" s="6"/>
      <c r="AY25" s="6"/>
      <c r="AZ25" s="7" t="s">
        <v>17</v>
      </c>
      <c r="BA25" s="6"/>
      <c r="BB25" s="6"/>
      <c r="BC25" s="7" t="s">
        <v>18</v>
      </c>
      <c r="BD25" s="6"/>
      <c r="BE25" s="6"/>
      <c r="BF25" s="8">
        <f t="shared" si="3"/>
        <v>0</v>
      </c>
      <c r="BG25" s="5" t="s">
        <v>39</v>
      </c>
      <c r="BH25" s="5" t="s">
        <v>15</v>
      </c>
      <c r="BI25" s="6"/>
      <c r="BJ25" s="6"/>
      <c r="BK25" s="5" t="s">
        <v>16</v>
      </c>
      <c r="BL25" s="6"/>
      <c r="BM25" s="6"/>
      <c r="BN25" s="7" t="s">
        <v>17</v>
      </c>
      <c r="BO25" s="6"/>
      <c r="BP25" s="6"/>
      <c r="BQ25" s="7" t="s">
        <v>18</v>
      </c>
      <c r="BR25" s="6"/>
      <c r="BS25" s="6"/>
    </row>
    <row r="26">
      <c r="A26" s="9" t="s">
        <v>21</v>
      </c>
      <c r="B26" s="10"/>
      <c r="C26" s="11"/>
      <c r="D26" s="11"/>
      <c r="E26" s="10"/>
      <c r="F26" s="11"/>
      <c r="G26" s="11"/>
      <c r="H26" s="10"/>
      <c r="I26" s="11"/>
      <c r="J26" s="11"/>
      <c r="K26" s="10"/>
      <c r="L26" s="11"/>
      <c r="M26" s="11"/>
      <c r="P26" s="9" t="s">
        <v>21</v>
      </c>
      <c r="Q26" s="10" t="s">
        <v>20</v>
      </c>
      <c r="R26" s="11"/>
      <c r="S26" s="11"/>
      <c r="T26" s="10"/>
      <c r="U26" s="11"/>
      <c r="V26" s="11"/>
      <c r="W26" s="10"/>
      <c r="X26" s="11"/>
      <c r="Y26" s="11"/>
      <c r="Z26" s="10"/>
      <c r="AA26" s="11"/>
      <c r="AB26" s="11"/>
      <c r="AE26" s="9" t="s">
        <v>19</v>
      </c>
      <c r="AF26" s="10" t="s">
        <v>20</v>
      </c>
      <c r="AG26" s="11"/>
      <c r="AH26" s="11"/>
      <c r="AI26" s="10"/>
      <c r="AJ26" s="11"/>
      <c r="AK26" s="11"/>
      <c r="AL26" s="10"/>
      <c r="AM26" s="11"/>
      <c r="AN26" s="11"/>
      <c r="AO26" s="10"/>
      <c r="AP26" s="11"/>
      <c r="AQ26" s="11"/>
      <c r="AR26" s="2"/>
      <c r="AS26" s="9" t="s">
        <v>40</v>
      </c>
      <c r="AT26" s="10" t="s">
        <v>20</v>
      </c>
      <c r="AU26" s="11"/>
      <c r="AV26" s="11"/>
      <c r="AW26" s="10"/>
      <c r="AX26" s="11"/>
      <c r="AY26" s="11"/>
      <c r="AZ26" s="10"/>
      <c r="BA26" s="11"/>
      <c r="BB26" s="11"/>
      <c r="BC26" s="10"/>
      <c r="BD26" s="11"/>
      <c r="BE26" s="11"/>
      <c r="BF26" s="8">
        <f t="shared" si="3"/>
        <v>0</v>
      </c>
      <c r="BG26" s="9" t="s">
        <v>40</v>
      </c>
      <c r="BH26" s="10" t="s">
        <v>20</v>
      </c>
      <c r="BI26" s="11"/>
      <c r="BJ26" s="11"/>
      <c r="BK26" s="10"/>
      <c r="BL26" s="11"/>
      <c r="BM26" s="11"/>
      <c r="BN26" s="10"/>
      <c r="BO26" s="11"/>
      <c r="BP26" s="11"/>
      <c r="BQ26" s="10"/>
      <c r="BR26" s="11"/>
      <c r="BS26" s="11"/>
    </row>
    <row r="27">
      <c r="A27" s="10" t="s">
        <v>26</v>
      </c>
      <c r="B27" s="5" t="s">
        <v>23</v>
      </c>
      <c r="C27" s="5" t="s">
        <v>24</v>
      </c>
      <c r="D27" s="5" t="s">
        <v>25</v>
      </c>
      <c r="E27" s="5" t="s">
        <v>23</v>
      </c>
      <c r="F27" s="5" t="s">
        <v>24</v>
      </c>
      <c r="G27" s="5" t="s">
        <v>25</v>
      </c>
      <c r="H27" s="5" t="s">
        <v>23</v>
      </c>
      <c r="I27" s="5" t="s">
        <v>24</v>
      </c>
      <c r="J27" s="5" t="s">
        <v>25</v>
      </c>
      <c r="K27" s="5" t="s">
        <v>23</v>
      </c>
      <c r="L27" s="5" t="s">
        <v>24</v>
      </c>
      <c r="M27" s="5" t="s">
        <v>25</v>
      </c>
      <c r="N27" s="1" t="s">
        <v>41</v>
      </c>
      <c r="P27" s="10" t="s">
        <v>26</v>
      </c>
      <c r="Q27" s="5" t="s">
        <v>23</v>
      </c>
      <c r="R27" s="5" t="s">
        <v>24</v>
      </c>
      <c r="S27" s="5" t="s">
        <v>25</v>
      </c>
      <c r="T27" s="5" t="s">
        <v>23</v>
      </c>
      <c r="U27" s="5" t="s">
        <v>24</v>
      </c>
      <c r="V27" s="5" t="s">
        <v>25</v>
      </c>
      <c r="W27" s="5" t="s">
        <v>23</v>
      </c>
      <c r="X27" s="5" t="s">
        <v>24</v>
      </c>
      <c r="Y27" s="5" t="s">
        <v>25</v>
      </c>
      <c r="Z27" s="5" t="s">
        <v>23</v>
      </c>
      <c r="AA27" s="5" t="s">
        <v>24</v>
      </c>
      <c r="AB27" s="5" t="s">
        <v>25</v>
      </c>
      <c r="AE27" s="10" t="s">
        <v>22</v>
      </c>
      <c r="AF27" s="5" t="s">
        <v>23</v>
      </c>
      <c r="AG27" s="5" t="s">
        <v>24</v>
      </c>
      <c r="AH27" s="5" t="s">
        <v>25</v>
      </c>
      <c r="AI27" s="5" t="s">
        <v>23</v>
      </c>
      <c r="AJ27" s="5" t="s">
        <v>24</v>
      </c>
      <c r="AK27" s="5" t="s">
        <v>25</v>
      </c>
      <c r="AL27" s="5" t="s">
        <v>23</v>
      </c>
      <c r="AM27" s="5" t="s">
        <v>24</v>
      </c>
      <c r="AN27" s="5" t="s">
        <v>25</v>
      </c>
      <c r="AO27" s="5" t="s">
        <v>23</v>
      </c>
      <c r="AP27" s="5" t="s">
        <v>24</v>
      </c>
      <c r="AQ27" s="5" t="s">
        <v>25</v>
      </c>
      <c r="AR27" s="1"/>
      <c r="AS27" s="10" t="s">
        <v>22</v>
      </c>
      <c r="AT27" s="5" t="s">
        <v>23</v>
      </c>
      <c r="AU27" s="5" t="s">
        <v>24</v>
      </c>
      <c r="AV27" s="5" t="s">
        <v>25</v>
      </c>
      <c r="AW27" s="5" t="s">
        <v>23</v>
      </c>
      <c r="AX27" s="5" t="s">
        <v>24</v>
      </c>
      <c r="AY27" s="5" t="s">
        <v>25</v>
      </c>
      <c r="AZ27" s="5" t="s">
        <v>23</v>
      </c>
      <c r="BA27" s="5" t="s">
        <v>24</v>
      </c>
      <c r="BB27" s="5" t="s">
        <v>25</v>
      </c>
      <c r="BC27" s="5" t="s">
        <v>23</v>
      </c>
      <c r="BD27" s="5" t="s">
        <v>24</v>
      </c>
      <c r="BE27" s="5" t="s">
        <v>25</v>
      </c>
      <c r="BF27" s="8">
        <f t="shared" si="3"/>
        <v>0</v>
      </c>
      <c r="BG27" s="10" t="s">
        <v>22</v>
      </c>
      <c r="BH27" s="5" t="s">
        <v>23</v>
      </c>
      <c r="BI27" s="5" t="s">
        <v>24</v>
      </c>
      <c r="BJ27" s="5" t="s">
        <v>25</v>
      </c>
      <c r="BK27" s="5" t="s">
        <v>23</v>
      </c>
      <c r="BL27" s="5" t="s">
        <v>24</v>
      </c>
      <c r="BM27" s="5" t="s">
        <v>25</v>
      </c>
      <c r="BN27" s="5" t="s">
        <v>23</v>
      </c>
      <c r="BO27" s="5" t="s">
        <v>24</v>
      </c>
      <c r="BP27" s="5" t="s">
        <v>25</v>
      </c>
      <c r="BQ27" s="5" t="s">
        <v>23</v>
      </c>
      <c r="BR27" s="5" t="s">
        <v>24</v>
      </c>
      <c r="BS27" s="5" t="s">
        <v>25</v>
      </c>
    </row>
    <row r="28">
      <c r="A28" s="11"/>
      <c r="B28" s="37" t="s">
        <v>27</v>
      </c>
      <c r="C28" s="42"/>
      <c r="D28" s="42"/>
      <c r="E28" s="30" t="s">
        <v>27</v>
      </c>
      <c r="F28" s="43"/>
      <c r="G28" s="43"/>
      <c r="H28" s="12" t="s">
        <v>27</v>
      </c>
      <c r="I28" s="15"/>
      <c r="J28" s="15"/>
      <c r="K28" s="44" t="s">
        <v>27</v>
      </c>
      <c r="L28" s="45"/>
      <c r="M28" s="45"/>
      <c r="P28" s="11"/>
      <c r="Q28" s="12" t="s">
        <v>27</v>
      </c>
      <c r="R28" s="15"/>
      <c r="S28" s="15"/>
      <c r="T28" s="16" t="s">
        <v>27</v>
      </c>
      <c r="U28" s="17"/>
      <c r="V28" s="17"/>
      <c r="W28" s="18" t="s">
        <v>27</v>
      </c>
      <c r="X28" s="19"/>
      <c r="Y28" s="19"/>
      <c r="Z28" s="20" t="s">
        <v>27</v>
      </c>
      <c r="AA28" s="21"/>
      <c r="AB28" s="21"/>
      <c r="AE28" s="11"/>
      <c r="AF28" s="12" t="s">
        <v>27</v>
      </c>
      <c r="AG28" s="11"/>
      <c r="AH28" s="11"/>
      <c r="AI28" s="12" t="s">
        <v>42</v>
      </c>
      <c r="AJ28" s="11"/>
      <c r="AK28" s="11"/>
      <c r="AL28" s="12" t="s">
        <v>27</v>
      </c>
      <c r="AM28" s="11"/>
      <c r="AN28" s="11"/>
      <c r="AO28" s="12" t="s">
        <v>27</v>
      </c>
      <c r="AP28" s="11"/>
      <c r="AQ28" s="11"/>
      <c r="AS28" s="11"/>
      <c r="AT28" s="12" t="s">
        <v>27</v>
      </c>
      <c r="AU28" s="13"/>
      <c r="AV28" s="13"/>
      <c r="AW28" s="12" t="s">
        <v>27</v>
      </c>
      <c r="AX28" s="13"/>
      <c r="AY28" s="13"/>
      <c r="AZ28" s="12" t="s">
        <v>27</v>
      </c>
      <c r="BA28" s="13"/>
      <c r="BB28" s="13"/>
      <c r="BC28" s="12" t="s">
        <v>27</v>
      </c>
      <c r="BD28" s="13"/>
      <c r="BE28" s="13"/>
      <c r="BF28" s="8">
        <f t="shared" si="3"/>
        <v>0</v>
      </c>
      <c r="BG28" s="13"/>
      <c r="BH28" s="14" t="s">
        <v>27</v>
      </c>
      <c r="BI28" s="13"/>
      <c r="BJ28" s="13"/>
      <c r="BK28" s="14" t="s">
        <v>27</v>
      </c>
      <c r="BL28" s="13"/>
      <c r="BM28" s="13"/>
      <c r="BN28" s="14" t="s">
        <v>27</v>
      </c>
      <c r="BO28" s="13"/>
      <c r="BP28" s="13"/>
      <c r="BQ28" s="14" t="s">
        <v>27</v>
      </c>
      <c r="BR28" s="13"/>
      <c r="BS28" s="13"/>
    </row>
    <row r="29">
      <c r="A29" s="5" t="s">
        <v>31</v>
      </c>
      <c r="B29" s="23">
        <v>0.706042198284218</v>
      </c>
      <c r="C29" s="46"/>
      <c r="D29" s="46"/>
      <c r="E29" s="23">
        <v>0.686600991850599</v>
      </c>
      <c r="F29" s="43"/>
      <c r="G29" s="43"/>
      <c r="H29" s="23">
        <v>0.667025990514564</v>
      </c>
      <c r="I29" s="15"/>
      <c r="J29" s="15"/>
      <c r="K29" s="22">
        <v>0.565237796623085</v>
      </c>
      <c r="L29" s="45"/>
      <c r="M29" s="45"/>
      <c r="N29" s="8">
        <f t="shared" ref="N29:N30" si="19">AVERAGE(B29,E29,H29,K29)</f>
        <v>0.6562267443</v>
      </c>
      <c r="P29" s="5" t="s">
        <v>31</v>
      </c>
      <c r="Q29" s="22">
        <v>0.734209015229983</v>
      </c>
      <c r="R29" s="12"/>
      <c r="S29" s="12"/>
      <c r="T29" s="22">
        <v>0.687682200441654</v>
      </c>
      <c r="U29" s="16"/>
      <c r="V29" s="16"/>
      <c r="W29" s="24">
        <v>0.638695714560835</v>
      </c>
      <c r="X29" s="18"/>
      <c r="Y29" s="18"/>
      <c r="Z29" s="22">
        <v>0.541812478736031</v>
      </c>
      <c r="AA29" s="20"/>
      <c r="AB29" s="20"/>
      <c r="AC29" s="8">
        <f>AVERAGE(Q29,T29,W29,Z29)</f>
        <v>0.6505998522</v>
      </c>
      <c r="AE29" s="5" t="s">
        <v>31</v>
      </c>
      <c r="AF29" s="22">
        <v>0.792559188743316</v>
      </c>
      <c r="AG29" s="5"/>
      <c r="AH29" s="5"/>
      <c r="AI29" s="22">
        <v>0.827980588165175</v>
      </c>
      <c r="AJ29" s="5"/>
      <c r="AK29" s="5"/>
      <c r="AL29" s="22">
        <v>0.855637105046358</v>
      </c>
      <c r="AM29" s="5"/>
      <c r="AN29" s="5"/>
      <c r="AO29" s="22">
        <v>0.774617430796005</v>
      </c>
      <c r="AP29" s="5"/>
      <c r="AQ29" s="5"/>
      <c r="AR29" s="1">
        <f t="shared" ref="AR29:AR30" si="20">sum(AF29,AI29,AL29,AO29)/4</f>
        <v>0.8126985782</v>
      </c>
      <c r="AS29" s="5" t="s">
        <v>31</v>
      </c>
      <c r="AT29" s="22">
        <v>0.824351150817517</v>
      </c>
      <c r="AU29" s="13"/>
      <c r="AV29" s="13"/>
      <c r="AW29" s="22">
        <v>0.837443346285257</v>
      </c>
      <c r="AX29" s="13"/>
      <c r="AY29" s="13"/>
      <c r="AZ29" s="22">
        <v>0.82569031862475</v>
      </c>
      <c r="BA29" s="13"/>
      <c r="BB29" s="13"/>
      <c r="BC29" s="76">
        <v>0.707247468931201</v>
      </c>
      <c r="BD29" s="13"/>
      <c r="BE29" s="13"/>
      <c r="BF29" s="8">
        <f t="shared" si="3"/>
        <v>0.7986830712</v>
      </c>
      <c r="BG29" s="13"/>
      <c r="BH29" s="13"/>
      <c r="BI29" s="13"/>
      <c r="BJ29" s="13"/>
      <c r="BK29" s="13"/>
      <c r="BL29" s="13"/>
      <c r="BM29" s="13"/>
      <c r="BN29" s="13"/>
      <c r="BO29" s="13"/>
      <c r="BP29" s="13"/>
      <c r="BQ29" s="13"/>
      <c r="BR29" s="13"/>
      <c r="BS29" s="13"/>
    </row>
    <row r="30">
      <c r="A30" s="5" t="s">
        <v>32</v>
      </c>
      <c r="B30" s="23">
        <v>0.824028323148497</v>
      </c>
      <c r="C30" s="47">
        <v>88.0</v>
      </c>
      <c r="D30" s="47">
        <v>912.0</v>
      </c>
      <c r="E30" s="23">
        <v>0.805623311087691</v>
      </c>
      <c r="F30" s="48">
        <v>86.0</v>
      </c>
      <c r="G30" s="48">
        <v>918.0</v>
      </c>
      <c r="H30" s="23">
        <v>0.856668575939098</v>
      </c>
      <c r="I30" s="49">
        <v>247.0</v>
      </c>
      <c r="J30" s="49">
        <v>753.0</v>
      </c>
      <c r="K30" s="22">
        <v>0.813614084801757</v>
      </c>
      <c r="L30" s="50">
        <v>225.0</v>
      </c>
      <c r="M30" s="50">
        <v>775.0</v>
      </c>
      <c r="N30" s="8">
        <f t="shared" si="19"/>
        <v>0.8249835737</v>
      </c>
      <c r="P30" s="5" t="s">
        <v>32</v>
      </c>
      <c r="Q30" s="22">
        <v>0.659565146173484</v>
      </c>
      <c r="R30" s="15"/>
      <c r="S30" s="15"/>
      <c r="T30" s="22">
        <v>0.629872348770367</v>
      </c>
      <c r="U30" s="16">
        <v>86.0</v>
      </c>
      <c r="V30" s="17"/>
      <c r="W30" s="24">
        <v>0.856170660850496</v>
      </c>
      <c r="X30" s="18">
        <v>286.0</v>
      </c>
      <c r="Y30" s="18"/>
      <c r="Z30" s="22">
        <v>0.610410867246319</v>
      </c>
      <c r="AA30" s="20">
        <v>232.0</v>
      </c>
      <c r="AB30" s="21"/>
      <c r="AE30" s="5" t="s">
        <v>32</v>
      </c>
      <c r="AF30" s="22">
        <v>0.797027510050577</v>
      </c>
      <c r="AG30" s="5">
        <v>88.0</v>
      </c>
      <c r="AH30" s="5"/>
      <c r="AI30" s="22">
        <v>0.83705497717674</v>
      </c>
      <c r="AJ30" s="5">
        <v>86.0</v>
      </c>
      <c r="AK30" s="5"/>
      <c r="AL30" s="22">
        <v>0.855732993154705</v>
      </c>
      <c r="AM30" s="5">
        <v>286.0</v>
      </c>
      <c r="AN30" s="5"/>
      <c r="AO30" s="22">
        <v>0.815110863543773</v>
      </c>
      <c r="AP30" s="5">
        <v>232.0</v>
      </c>
      <c r="AQ30" s="5"/>
      <c r="AR30" s="1">
        <f t="shared" si="20"/>
        <v>0.826231586</v>
      </c>
      <c r="AS30" s="5" t="s">
        <v>32</v>
      </c>
      <c r="AT30" s="22">
        <v>0.823769963827585</v>
      </c>
      <c r="AU30" s="25">
        <v>88.0</v>
      </c>
      <c r="AV30" s="13"/>
      <c r="AW30" s="22">
        <v>0.832740795573353</v>
      </c>
      <c r="AX30" s="13"/>
      <c r="AY30" s="13"/>
      <c r="AZ30" s="22">
        <v>0.826339032238702</v>
      </c>
      <c r="BA30" s="25">
        <v>286.0</v>
      </c>
      <c r="BB30" s="13"/>
      <c r="BC30" s="76">
        <v>0.710675120024928</v>
      </c>
      <c r="BD30" s="25">
        <v>232.0</v>
      </c>
      <c r="BE30" s="13"/>
      <c r="BF30" s="8">
        <f t="shared" si="3"/>
        <v>0.7983812279</v>
      </c>
      <c r="BG30" s="13"/>
      <c r="BH30" s="13"/>
      <c r="BI30" s="13"/>
      <c r="BJ30" s="13"/>
      <c r="BK30" s="13"/>
      <c r="BL30" s="13"/>
      <c r="BM30" s="13"/>
      <c r="BN30" s="13"/>
      <c r="BO30" s="13"/>
      <c r="BP30" s="13"/>
      <c r="BQ30" s="13"/>
      <c r="BR30" s="13"/>
      <c r="BS30" s="13"/>
    </row>
    <row r="31">
      <c r="A31" s="11"/>
      <c r="B31" s="26"/>
      <c r="C31" s="46"/>
      <c r="D31" s="46"/>
      <c r="E31" s="26"/>
      <c r="F31" s="43"/>
      <c r="G31" s="43"/>
      <c r="H31" s="26"/>
      <c r="I31" s="15">
        <f>I30/1000*100</f>
        <v>24.7</v>
      </c>
      <c r="J31" s="15"/>
      <c r="K31" s="45"/>
      <c r="L31" s="45"/>
      <c r="M31" s="45"/>
      <c r="P31" s="11"/>
      <c r="Q31" s="15"/>
      <c r="R31" s="15"/>
      <c r="S31" s="15"/>
      <c r="T31" s="17"/>
      <c r="U31" s="17"/>
      <c r="V31" s="17"/>
      <c r="W31" s="19"/>
      <c r="X31" s="19"/>
      <c r="Y31" s="19"/>
      <c r="Z31" s="21"/>
      <c r="AA31" s="21"/>
      <c r="AB31" s="21"/>
      <c r="AE31" s="11"/>
      <c r="AF31" s="13"/>
      <c r="AG31" s="13"/>
      <c r="AH31" s="13"/>
      <c r="AI31" s="13"/>
      <c r="AJ31" s="13"/>
      <c r="AK31" s="13"/>
      <c r="AL31" s="13"/>
      <c r="AM31" s="13"/>
      <c r="AN31" s="13"/>
      <c r="AO31" s="13"/>
      <c r="AP31" s="11"/>
      <c r="AQ31" s="11"/>
      <c r="AS31" s="11"/>
      <c r="AT31" s="13"/>
      <c r="AU31" s="13"/>
      <c r="AV31" s="13"/>
      <c r="AW31" s="13"/>
      <c r="AX31" s="13"/>
      <c r="AY31" s="13"/>
      <c r="AZ31" s="13"/>
      <c r="BA31" s="13"/>
      <c r="BB31" s="13"/>
      <c r="BC31" s="13"/>
      <c r="BD31" s="13"/>
      <c r="BE31" s="13"/>
      <c r="BF31" s="8">
        <f t="shared" si="3"/>
        <v>0</v>
      </c>
      <c r="BG31" s="13"/>
      <c r="BH31" s="13"/>
      <c r="BI31" s="13"/>
      <c r="BJ31" s="13"/>
      <c r="BK31" s="13"/>
      <c r="BL31" s="13"/>
      <c r="BM31" s="13"/>
      <c r="BN31" s="13"/>
      <c r="BO31" s="13"/>
      <c r="BP31" s="13"/>
      <c r="BQ31" s="13"/>
      <c r="BR31" s="13"/>
      <c r="BS31" s="13"/>
    </row>
    <row r="32">
      <c r="A32" s="11"/>
      <c r="B32" s="28" t="s">
        <v>43</v>
      </c>
      <c r="C32" s="46"/>
      <c r="D32" s="46"/>
      <c r="E32" s="28" t="s">
        <v>43</v>
      </c>
      <c r="F32" s="43"/>
      <c r="G32" s="43"/>
      <c r="H32" s="28" t="s">
        <v>43</v>
      </c>
      <c r="I32" s="15"/>
      <c r="J32" s="15"/>
      <c r="K32" s="44" t="s">
        <v>43</v>
      </c>
      <c r="L32" s="45"/>
      <c r="M32" s="45"/>
      <c r="P32" s="11"/>
      <c r="Q32" s="27" t="s">
        <v>33</v>
      </c>
      <c r="R32" s="29"/>
      <c r="S32" s="29"/>
      <c r="T32" s="25" t="s">
        <v>33</v>
      </c>
      <c r="U32" s="13"/>
      <c r="V32" s="13"/>
      <c r="W32" s="18" t="s">
        <v>33</v>
      </c>
      <c r="X32" s="19"/>
      <c r="Y32" s="19"/>
      <c r="Z32" s="30" t="s">
        <v>33</v>
      </c>
      <c r="AA32" s="21"/>
      <c r="AB32" s="21"/>
      <c r="AE32" s="11"/>
      <c r="AF32" s="27" t="s">
        <v>33</v>
      </c>
      <c r="AG32" s="11"/>
      <c r="AH32" s="11"/>
      <c r="AI32" s="27" t="s">
        <v>33</v>
      </c>
      <c r="AJ32" s="11"/>
      <c r="AK32" s="11"/>
      <c r="AL32" s="27" t="s">
        <v>33</v>
      </c>
      <c r="AM32" s="11"/>
      <c r="AN32" s="11"/>
      <c r="AO32" s="27" t="s">
        <v>33</v>
      </c>
      <c r="AP32" s="11"/>
      <c r="AQ32" s="11"/>
      <c r="AS32" s="11"/>
      <c r="AT32" s="27" t="s">
        <v>33</v>
      </c>
      <c r="AU32" s="13"/>
      <c r="AV32" s="13"/>
      <c r="AW32" s="27" t="s">
        <v>33</v>
      </c>
      <c r="AX32" s="13"/>
      <c r="AY32" s="13"/>
      <c r="AZ32" s="27" t="s">
        <v>33</v>
      </c>
      <c r="BA32" s="13"/>
      <c r="BB32" s="13"/>
      <c r="BC32" s="27" t="s">
        <v>33</v>
      </c>
      <c r="BD32" s="13"/>
      <c r="BE32" s="13"/>
      <c r="BF32" s="8">
        <f t="shared" si="3"/>
        <v>0</v>
      </c>
      <c r="BG32" s="13"/>
      <c r="BH32" s="27" t="s">
        <v>33</v>
      </c>
      <c r="BI32" s="13"/>
      <c r="BJ32" s="13"/>
      <c r="BK32" s="27" t="s">
        <v>33</v>
      </c>
      <c r="BL32" s="13"/>
      <c r="BM32" s="13"/>
      <c r="BN32" s="27" t="s">
        <v>33</v>
      </c>
      <c r="BO32" s="13"/>
      <c r="BP32" s="13"/>
      <c r="BQ32" s="27" t="s">
        <v>33</v>
      </c>
      <c r="BR32" s="13"/>
      <c r="BS32" s="13"/>
    </row>
    <row r="33">
      <c r="A33" s="5" t="s">
        <v>31</v>
      </c>
      <c r="B33" s="23">
        <v>0.41012237399432</v>
      </c>
      <c r="C33" s="46"/>
      <c r="D33" s="46"/>
      <c r="E33" s="23">
        <v>0.383808977273066</v>
      </c>
      <c r="F33" s="43"/>
      <c r="G33" s="43"/>
      <c r="H33" s="23">
        <v>0.375359558163924</v>
      </c>
      <c r="I33" s="15"/>
      <c r="J33" s="15"/>
      <c r="K33" s="22">
        <v>0.378545824407509</v>
      </c>
      <c r="L33" s="45"/>
      <c r="M33" s="45"/>
      <c r="N33" s="8">
        <f t="shared" ref="N33:N34" si="21">AVERAGE(B33,E33,H33,K33)</f>
        <v>0.3869591835</v>
      </c>
      <c r="P33" s="5" t="s">
        <v>31</v>
      </c>
      <c r="Q33" s="75">
        <v>0.815763576274399</v>
      </c>
      <c r="R33" s="15"/>
      <c r="S33" s="15"/>
      <c r="T33" s="22">
        <v>0.368109534826033</v>
      </c>
      <c r="U33" s="16"/>
      <c r="V33" s="16"/>
      <c r="W33" s="22">
        <v>0.383100372360333</v>
      </c>
      <c r="X33" s="18"/>
      <c r="Y33" s="18"/>
      <c r="Z33" s="22">
        <v>0.3924089072149</v>
      </c>
      <c r="AA33" s="20"/>
      <c r="AB33" s="20"/>
      <c r="AC33" s="8">
        <f>AVERAGE(Q33,T33,W33,Z33)</f>
        <v>0.4898455977</v>
      </c>
      <c r="AE33" s="5" t="s">
        <v>31</v>
      </c>
      <c r="AF33" s="22">
        <v>0.819841532602522</v>
      </c>
      <c r="AG33" s="5"/>
      <c r="AH33" s="5"/>
      <c r="AI33" s="22">
        <v>0.923209096553643</v>
      </c>
      <c r="AJ33" s="5"/>
      <c r="AK33" s="5"/>
      <c r="AL33" s="22">
        <v>0.760630047383741</v>
      </c>
      <c r="AM33" s="5"/>
      <c r="AN33" s="5"/>
      <c r="AO33" s="22">
        <v>0.817801964410772</v>
      </c>
      <c r="AP33" s="5"/>
      <c r="AQ33" s="5"/>
      <c r="AR33" s="8">
        <f t="shared" ref="AR33:AR34" si="22">sum(AF33,AI33,AL33,AO33)/4</f>
        <v>0.8303706602</v>
      </c>
      <c r="AS33" s="5" t="s">
        <v>31</v>
      </c>
      <c r="AT33" s="22">
        <v>0.775054636996091</v>
      </c>
      <c r="AU33" s="13"/>
      <c r="AV33" s="13"/>
      <c r="AW33" s="22">
        <v>0.766701942528784</v>
      </c>
      <c r="AX33" s="13"/>
      <c r="AY33" s="13"/>
      <c r="AZ33" s="22">
        <v>0.728224802673031</v>
      </c>
      <c r="BA33" s="13"/>
      <c r="BB33" s="13"/>
      <c r="BC33" s="75">
        <v>0.817723688201293</v>
      </c>
      <c r="BD33" s="13"/>
      <c r="BE33" s="13"/>
      <c r="BF33" s="8">
        <f t="shared" si="3"/>
        <v>0.7719262676</v>
      </c>
      <c r="BG33" s="13"/>
      <c r="BH33" s="22">
        <v>0.676838730189738</v>
      </c>
      <c r="BI33" s="13"/>
      <c r="BJ33" s="13"/>
      <c r="BK33" s="22">
        <v>0.639501432095102</v>
      </c>
      <c r="BL33" s="13"/>
      <c r="BM33" s="13"/>
      <c r="BN33" s="22"/>
      <c r="BO33" s="13"/>
      <c r="BP33" s="13"/>
      <c r="BQ33" s="22"/>
      <c r="BR33" s="13"/>
      <c r="BS33" s="13"/>
    </row>
    <row r="34">
      <c r="A34" s="5" t="s">
        <v>32</v>
      </c>
      <c r="B34" s="23">
        <v>0.78917785124382</v>
      </c>
      <c r="C34" s="51">
        <v>23.0</v>
      </c>
      <c r="D34" s="47">
        <v>977.0</v>
      </c>
      <c r="E34" s="23">
        <v>0.922326396303584</v>
      </c>
      <c r="F34" s="30">
        <v>19.0</v>
      </c>
      <c r="G34" s="30">
        <v>981.0</v>
      </c>
      <c r="H34" s="23">
        <v>0.70909109296098</v>
      </c>
      <c r="I34" s="39">
        <v>45.0</v>
      </c>
      <c r="J34" s="39">
        <v>955.0</v>
      </c>
      <c r="K34" s="22">
        <v>0.813948683961474</v>
      </c>
      <c r="L34" s="50">
        <v>26.0</v>
      </c>
      <c r="M34" s="50">
        <v>974.0</v>
      </c>
      <c r="N34" s="8">
        <f t="shared" si="21"/>
        <v>0.8086360061</v>
      </c>
      <c r="P34" s="5" t="s">
        <v>32</v>
      </c>
      <c r="Q34" s="75">
        <v>0.831396638954556</v>
      </c>
      <c r="R34" s="12">
        <v>23.0</v>
      </c>
      <c r="S34" s="12"/>
      <c r="T34" s="22">
        <v>0.922560483690566</v>
      </c>
      <c r="U34" s="16">
        <v>19.0</v>
      </c>
      <c r="V34" s="17"/>
      <c r="W34" s="22">
        <v>0.687919322783763</v>
      </c>
      <c r="X34" s="18">
        <v>45.0</v>
      </c>
      <c r="Y34" s="19"/>
      <c r="Z34" s="22">
        <v>0.824764774877286</v>
      </c>
      <c r="AA34" s="20">
        <v>25.0</v>
      </c>
      <c r="AB34" s="21"/>
      <c r="AE34" s="5" t="s">
        <v>32</v>
      </c>
      <c r="AF34" s="22">
        <v>0.829414633235903</v>
      </c>
      <c r="AG34" s="5">
        <v>23.0</v>
      </c>
      <c r="AH34" s="5"/>
      <c r="AI34" s="22">
        <v>0.921992574693934</v>
      </c>
      <c r="AJ34" s="5">
        <v>19.0</v>
      </c>
      <c r="AK34" s="5"/>
      <c r="AL34" s="22">
        <v>0.762065524423569</v>
      </c>
      <c r="AM34" s="5">
        <v>45.0</v>
      </c>
      <c r="AN34" s="5">
        <v>955.0</v>
      </c>
      <c r="AO34" s="22">
        <v>0.814893893384995</v>
      </c>
      <c r="AP34" s="5">
        <v>25.0</v>
      </c>
      <c r="AQ34" s="5"/>
      <c r="AR34" s="8">
        <f t="shared" si="22"/>
        <v>0.8320916564</v>
      </c>
      <c r="AS34" s="5" t="s">
        <v>32</v>
      </c>
      <c r="AT34" s="22">
        <v>0.769392932444205</v>
      </c>
      <c r="AU34" s="25">
        <v>23.0</v>
      </c>
      <c r="AV34" s="13"/>
      <c r="AW34" s="22">
        <v>0.764337660002424</v>
      </c>
      <c r="AX34" s="25">
        <v>19.0</v>
      </c>
      <c r="AY34" s="13"/>
      <c r="AZ34" s="22">
        <v>0.756710888264033</v>
      </c>
      <c r="BA34" s="25">
        <v>45.0</v>
      </c>
      <c r="BB34" s="13"/>
      <c r="BC34" s="75">
        <v>0.829669706949356</v>
      </c>
      <c r="BD34" s="25">
        <v>77.0</v>
      </c>
      <c r="BE34" s="13"/>
      <c r="BF34" s="8">
        <f t="shared" si="3"/>
        <v>0.7800277969</v>
      </c>
      <c r="BG34" s="13"/>
      <c r="BH34" s="22">
        <v>0.661129207948524</v>
      </c>
      <c r="BI34" s="13"/>
      <c r="BJ34" s="13"/>
      <c r="BK34" s="22">
        <v>0.521615506010232</v>
      </c>
      <c r="BL34" s="25">
        <v>19.0</v>
      </c>
      <c r="BM34" s="13"/>
      <c r="BN34" s="22"/>
      <c r="BO34" s="13"/>
      <c r="BP34" s="13"/>
      <c r="BQ34" s="22"/>
      <c r="BR34" s="13"/>
      <c r="BS34" s="13"/>
    </row>
    <row r="35">
      <c r="A35" s="11"/>
      <c r="B35" s="26"/>
      <c r="C35" s="46"/>
      <c r="D35" s="46"/>
      <c r="E35" s="26"/>
      <c r="F35" s="43"/>
      <c r="G35" s="43"/>
      <c r="H35" s="26"/>
      <c r="I35" s="15"/>
      <c r="J35" s="15"/>
      <c r="K35" s="45"/>
      <c r="L35" s="45"/>
      <c r="M35" s="45"/>
      <c r="P35" s="11"/>
      <c r="Q35" s="15"/>
      <c r="R35" s="15"/>
      <c r="S35" s="15"/>
      <c r="T35" s="17"/>
      <c r="U35" s="17"/>
      <c r="V35" s="17"/>
      <c r="W35" s="19"/>
      <c r="X35" s="19"/>
      <c r="Y35" s="19"/>
      <c r="Z35" s="21"/>
      <c r="AA35" s="21"/>
      <c r="AB35" s="21"/>
      <c r="AE35" s="11"/>
      <c r="AF35" s="13"/>
      <c r="AG35" s="13"/>
      <c r="AH35" s="13"/>
      <c r="AI35" s="13"/>
      <c r="AJ35" s="13"/>
      <c r="AK35" s="13"/>
      <c r="AL35" s="13"/>
      <c r="AM35" s="13"/>
      <c r="AN35" s="13"/>
      <c r="AO35" s="13"/>
      <c r="AP35" s="11"/>
      <c r="AQ35" s="11"/>
      <c r="AS35" s="11"/>
      <c r="AT35" s="13"/>
      <c r="AU35" s="13"/>
      <c r="AV35" s="13"/>
      <c r="AW35" s="13"/>
      <c r="AX35" s="13"/>
      <c r="AY35" s="13"/>
      <c r="AZ35" s="13"/>
      <c r="BA35" s="13"/>
      <c r="BB35" s="13"/>
      <c r="BC35" s="13"/>
      <c r="BD35" s="13"/>
      <c r="BE35" s="13"/>
      <c r="BF35" s="8">
        <f t="shared" si="3"/>
        <v>0</v>
      </c>
      <c r="BG35" s="13"/>
      <c r="BH35" s="13"/>
      <c r="BI35" s="13"/>
      <c r="BJ35" s="13"/>
      <c r="BK35" s="13"/>
      <c r="BL35" s="13"/>
      <c r="BM35" s="13"/>
      <c r="BN35" s="13"/>
      <c r="BO35" s="13"/>
      <c r="BP35" s="13"/>
      <c r="BQ35" s="13"/>
      <c r="BR35" s="13"/>
      <c r="BS35" s="13"/>
    </row>
    <row r="36">
      <c r="A36" s="11"/>
      <c r="B36" s="28" t="s">
        <v>44</v>
      </c>
      <c r="C36" s="46"/>
      <c r="D36" s="46"/>
      <c r="E36" s="28" t="s">
        <v>44</v>
      </c>
      <c r="F36" s="43"/>
      <c r="G36" s="43"/>
      <c r="H36" s="28" t="s">
        <v>44</v>
      </c>
      <c r="I36" s="15"/>
      <c r="J36" s="15"/>
      <c r="K36" s="45"/>
      <c r="L36" s="45"/>
      <c r="M36" s="45"/>
      <c r="P36" s="11"/>
      <c r="Q36" s="31" t="s">
        <v>34</v>
      </c>
      <c r="R36" s="32"/>
      <c r="S36" s="32"/>
      <c r="T36" s="33" t="s">
        <v>34</v>
      </c>
      <c r="U36" s="34"/>
      <c r="V36" s="34"/>
      <c r="W36" s="35" t="s">
        <v>34</v>
      </c>
      <c r="X36" s="36"/>
      <c r="Y36" s="36"/>
      <c r="Z36" s="37" t="s">
        <v>34</v>
      </c>
      <c r="AA36" s="21"/>
      <c r="AB36" s="21"/>
      <c r="AE36" s="11"/>
      <c r="AF36" s="31" t="s">
        <v>34</v>
      </c>
      <c r="AG36" s="11"/>
      <c r="AH36" s="11"/>
      <c r="AI36" s="31" t="s">
        <v>34</v>
      </c>
      <c r="AJ36" s="11"/>
      <c r="AK36" s="11"/>
      <c r="AL36" s="31" t="s">
        <v>34</v>
      </c>
      <c r="AM36" s="11"/>
      <c r="AN36" s="11"/>
      <c r="AO36" s="31" t="s">
        <v>34</v>
      </c>
      <c r="AP36" s="11"/>
      <c r="AQ36" s="11"/>
      <c r="AS36" s="11"/>
      <c r="AT36" s="31" t="s">
        <v>34</v>
      </c>
      <c r="AU36" s="13"/>
      <c r="AV36" s="13"/>
      <c r="AW36" s="31" t="s">
        <v>34</v>
      </c>
      <c r="AX36" s="13"/>
      <c r="AY36" s="13"/>
      <c r="AZ36" s="31" t="s">
        <v>34</v>
      </c>
      <c r="BA36" s="13"/>
      <c r="BB36" s="13"/>
      <c r="BC36" s="31" t="s">
        <v>34</v>
      </c>
      <c r="BD36" s="13"/>
      <c r="BE36" s="13"/>
      <c r="BF36" s="8">
        <f t="shared" si="3"/>
        <v>0</v>
      </c>
      <c r="BG36" s="13"/>
      <c r="BH36" s="31" t="s">
        <v>34</v>
      </c>
      <c r="BI36" s="13"/>
      <c r="BJ36" s="13"/>
      <c r="BK36" s="31" t="s">
        <v>34</v>
      </c>
      <c r="BL36" s="13"/>
      <c r="BM36" s="13"/>
      <c r="BN36" s="31" t="s">
        <v>34</v>
      </c>
      <c r="BO36" s="13"/>
      <c r="BP36" s="13"/>
      <c r="BQ36" s="31" t="s">
        <v>34</v>
      </c>
      <c r="BR36" s="13"/>
      <c r="BS36" s="13"/>
    </row>
    <row r="37">
      <c r="A37" s="5" t="s">
        <v>31</v>
      </c>
      <c r="B37" s="23">
        <v>0.358893546951673</v>
      </c>
      <c r="C37" s="46"/>
      <c r="D37" s="46"/>
      <c r="E37" s="23">
        <v>0.338875898104353</v>
      </c>
      <c r="F37" s="43"/>
      <c r="G37" s="43"/>
      <c r="H37" s="75">
        <v>0.825539509682764</v>
      </c>
      <c r="I37" s="15"/>
      <c r="J37" s="15"/>
      <c r="K37" s="22">
        <v>0.354657865301763</v>
      </c>
      <c r="L37" s="44">
        <v>18.0</v>
      </c>
      <c r="M37" s="44">
        <v>982.0</v>
      </c>
      <c r="N37" s="8">
        <f t="shared" ref="N37:N38" si="23">AVERAGE(B37,E37,H37,K37)</f>
        <v>0.469491705</v>
      </c>
      <c r="P37" s="5" t="s">
        <v>31</v>
      </c>
      <c r="Q37" s="22">
        <v>0.354672366842163</v>
      </c>
      <c r="R37" s="15"/>
      <c r="S37" s="15"/>
      <c r="T37" s="22">
        <v>0.336892724821444</v>
      </c>
      <c r="U37" s="17"/>
      <c r="V37" s="17"/>
      <c r="W37" s="22">
        <v>0.337978425130437</v>
      </c>
      <c r="X37" s="19"/>
      <c r="Y37" s="19"/>
      <c r="Z37" s="22">
        <v>0.336642662615499</v>
      </c>
      <c r="AA37" s="20"/>
      <c r="AB37" s="20"/>
      <c r="AC37" s="8">
        <f>AVERAGE(Q37,T37,W37,Z37)</f>
        <v>0.3415465449</v>
      </c>
      <c r="AE37" s="5" t="s">
        <v>31</v>
      </c>
      <c r="AF37" s="22">
        <v>0.888322489342677</v>
      </c>
      <c r="AG37" s="5"/>
      <c r="AH37" s="5"/>
      <c r="AI37" s="22">
        <v>0.981601823028396</v>
      </c>
      <c r="AJ37" s="5"/>
      <c r="AK37" s="5"/>
      <c r="AM37" s="5"/>
      <c r="AN37" s="5"/>
      <c r="AP37" s="5"/>
      <c r="AQ37" s="5"/>
      <c r="AR37" s="8" t="str">
        <f t="shared" ref="AR37:AR38" si="24">sum(AF37,AI37,BC37,#REF!)/4</f>
        <v>#REF!</v>
      </c>
      <c r="AS37" s="5" t="s">
        <v>31</v>
      </c>
      <c r="AT37" s="22">
        <v>0.885202055964434</v>
      </c>
      <c r="AU37" s="13"/>
      <c r="AV37" s="13"/>
      <c r="AW37" s="22">
        <v>0.959261943989956</v>
      </c>
      <c r="AX37" s="13"/>
      <c r="AY37" s="13"/>
      <c r="AZ37" s="22">
        <v>0.886598634820294</v>
      </c>
      <c r="BA37" s="13"/>
      <c r="BB37" s="13"/>
      <c r="BC37" s="75">
        <v>0.858604181874452</v>
      </c>
      <c r="BD37" s="13"/>
      <c r="BE37" s="13"/>
      <c r="BF37" s="8">
        <f t="shared" si="3"/>
        <v>0.8974167042</v>
      </c>
      <c r="BG37" s="13"/>
      <c r="BH37" s="22">
        <v>0.732562429283779</v>
      </c>
      <c r="BI37" s="13"/>
      <c r="BJ37" s="13"/>
      <c r="BK37" s="22">
        <v>0.517856957974128</v>
      </c>
      <c r="BL37" s="13"/>
      <c r="BM37" s="13"/>
      <c r="BN37" s="22"/>
      <c r="BO37" s="13"/>
      <c r="BP37" s="13"/>
      <c r="BQ37" s="22"/>
      <c r="BR37" s="13"/>
      <c r="BS37" s="13"/>
    </row>
    <row r="38">
      <c r="A38" s="5" t="s">
        <v>32</v>
      </c>
      <c r="B38" s="23">
        <v>0.808809183148124</v>
      </c>
      <c r="C38" s="51">
        <v>20.0</v>
      </c>
      <c r="D38" s="51">
        <v>980.0</v>
      </c>
      <c r="E38" s="23">
        <v>0.994821890457432</v>
      </c>
      <c r="F38" s="30">
        <v>15.0</v>
      </c>
      <c r="G38" s="43"/>
      <c r="H38" s="75">
        <v>0.950832804032472</v>
      </c>
      <c r="I38" s="12">
        <v>27.0</v>
      </c>
      <c r="J38" s="49">
        <v>973.0</v>
      </c>
      <c r="K38" s="22">
        <v>0.904855808564775</v>
      </c>
      <c r="L38" s="45"/>
      <c r="M38" s="45"/>
      <c r="N38" s="8">
        <f t="shared" si="23"/>
        <v>0.9148299216</v>
      </c>
      <c r="P38" s="5" t="s">
        <v>32</v>
      </c>
      <c r="Q38" s="22">
        <v>0.891730596199257</v>
      </c>
      <c r="R38" s="12">
        <v>20.0</v>
      </c>
      <c r="S38" s="12"/>
      <c r="T38" s="22">
        <v>0.994782168238893</v>
      </c>
      <c r="U38" s="16">
        <v>15.0</v>
      </c>
      <c r="V38" s="16"/>
      <c r="W38" s="22">
        <v>0.876944650115704</v>
      </c>
      <c r="X38" s="18">
        <v>23.0</v>
      </c>
      <c r="Y38" s="18"/>
      <c r="Z38" s="22">
        <v>0.999999982748544</v>
      </c>
      <c r="AA38" s="20">
        <v>14.0</v>
      </c>
      <c r="AB38" s="20"/>
      <c r="AE38" s="5" t="s">
        <v>32</v>
      </c>
      <c r="AF38" s="22">
        <v>0.892518814885335</v>
      </c>
      <c r="AG38" s="5">
        <v>20.0</v>
      </c>
      <c r="AH38" s="5"/>
      <c r="AI38" s="22">
        <v>0.981312726792742</v>
      </c>
      <c r="AJ38" s="5">
        <v>15.0</v>
      </c>
      <c r="AK38" s="5"/>
      <c r="AM38" s="5">
        <v>23.0</v>
      </c>
      <c r="AN38" s="5"/>
      <c r="AP38" s="5">
        <v>14.0</v>
      </c>
      <c r="AQ38" s="5"/>
      <c r="AR38" s="8" t="str">
        <f t="shared" si="24"/>
        <v>#REF!</v>
      </c>
      <c r="AS38" s="5" t="s">
        <v>32</v>
      </c>
      <c r="AT38" s="22">
        <v>0.886364777131103</v>
      </c>
      <c r="AU38" s="25">
        <v>20.0</v>
      </c>
      <c r="AV38" s="13"/>
      <c r="AW38" s="22">
        <v>0.994792844491113</v>
      </c>
      <c r="AX38" s="13"/>
      <c r="AY38" s="13"/>
      <c r="AZ38" s="22">
        <v>0.889448303710978</v>
      </c>
      <c r="BA38" s="25">
        <v>23.0</v>
      </c>
      <c r="BB38" s="13"/>
      <c r="BC38" s="75">
        <v>0.888620254590879</v>
      </c>
      <c r="BD38" s="25">
        <v>14.0</v>
      </c>
      <c r="BE38" s="13"/>
      <c r="BF38" s="8">
        <f t="shared" si="3"/>
        <v>0.914806545</v>
      </c>
      <c r="BG38" s="13"/>
      <c r="BH38" s="22">
        <v>0.679770583546529</v>
      </c>
      <c r="BI38" s="25">
        <v>20.0</v>
      </c>
      <c r="BJ38" s="13"/>
      <c r="BK38" s="22">
        <v>0.613296301737072</v>
      </c>
      <c r="BL38" s="25">
        <v>15.0</v>
      </c>
      <c r="BM38" s="13"/>
      <c r="BN38" s="22"/>
      <c r="BO38" s="13"/>
      <c r="BP38" s="13"/>
      <c r="BQ38" s="22"/>
      <c r="BR38" s="13"/>
      <c r="BS38" s="13"/>
    </row>
    <row r="39">
      <c r="A39" s="11"/>
      <c r="B39" s="26"/>
      <c r="C39" s="46"/>
      <c r="D39" s="46"/>
      <c r="E39" s="23">
        <v>0.325269966706503</v>
      </c>
      <c r="F39" s="30"/>
      <c r="G39" s="43"/>
      <c r="H39" s="26"/>
      <c r="I39" s="15"/>
      <c r="J39" s="15"/>
      <c r="K39" s="45"/>
      <c r="L39" s="45"/>
      <c r="M39" s="45"/>
      <c r="P39" s="11"/>
      <c r="Q39" s="15"/>
      <c r="R39" s="15"/>
      <c r="S39" s="15"/>
      <c r="T39" s="17"/>
      <c r="U39" s="17"/>
      <c r="V39" s="17"/>
      <c r="W39" s="19"/>
      <c r="X39" s="19"/>
      <c r="Y39" s="19"/>
      <c r="Z39" s="21"/>
      <c r="AA39" s="21"/>
      <c r="AB39" s="21"/>
      <c r="AE39" s="11"/>
      <c r="AF39" s="13"/>
      <c r="AG39" s="13"/>
      <c r="AH39" s="13"/>
      <c r="AI39" s="13"/>
      <c r="AJ39" s="13"/>
      <c r="AK39" s="13"/>
      <c r="AL39" s="13"/>
      <c r="AM39" s="13"/>
      <c r="AN39" s="13"/>
      <c r="AO39" s="13"/>
      <c r="AP39" s="11"/>
      <c r="AQ39" s="11"/>
      <c r="AS39" s="11"/>
      <c r="AT39" s="13"/>
      <c r="AU39" s="13"/>
      <c r="AV39" s="13"/>
      <c r="AW39" s="13"/>
      <c r="AX39" s="13"/>
      <c r="AY39" s="13"/>
      <c r="AZ39" s="13"/>
      <c r="BA39" s="13"/>
      <c r="BB39" s="13"/>
      <c r="BC39" s="13"/>
      <c r="BD39" s="13"/>
      <c r="BE39" s="13"/>
      <c r="BF39" s="8">
        <f t="shared" si="3"/>
        <v>0</v>
      </c>
      <c r="BG39" s="13"/>
      <c r="BH39" s="13"/>
      <c r="BI39" s="13"/>
      <c r="BJ39" s="13"/>
      <c r="BK39" s="13"/>
      <c r="BL39" s="13"/>
      <c r="BM39" s="13"/>
      <c r="BN39" s="13"/>
      <c r="BO39" s="13"/>
      <c r="BP39" s="13"/>
      <c r="BR39" s="13"/>
      <c r="BS39" s="13"/>
    </row>
    <row r="40">
      <c r="A40" s="11"/>
      <c r="B40" s="28" t="s">
        <v>45</v>
      </c>
      <c r="C40" s="46"/>
      <c r="D40" s="46"/>
      <c r="E40" s="23">
        <v>0.934314804286067</v>
      </c>
      <c r="F40" s="30">
        <v>15.0</v>
      </c>
      <c r="G40" s="30">
        <v>985.0</v>
      </c>
      <c r="H40" s="28" t="s">
        <v>45</v>
      </c>
      <c r="I40" s="15"/>
      <c r="J40" s="15"/>
      <c r="K40" s="45"/>
      <c r="L40" s="45"/>
      <c r="M40" s="45"/>
      <c r="P40" s="11"/>
      <c r="Q40" s="31" t="s">
        <v>35</v>
      </c>
      <c r="R40" s="32"/>
      <c r="S40" s="32"/>
      <c r="T40" s="33" t="s">
        <v>35</v>
      </c>
      <c r="U40" s="34"/>
      <c r="V40" s="34"/>
      <c r="W40" s="35" t="s">
        <v>35</v>
      </c>
      <c r="X40" s="36"/>
      <c r="Y40" s="36"/>
      <c r="Z40" s="37" t="s">
        <v>35</v>
      </c>
      <c r="AA40" s="21"/>
      <c r="AB40" s="21"/>
      <c r="AE40" s="11"/>
      <c r="AF40" s="31" t="s">
        <v>35</v>
      </c>
      <c r="AG40" s="11"/>
      <c r="AH40" s="11"/>
      <c r="AI40" s="31" t="s">
        <v>35</v>
      </c>
      <c r="AJ40" s="11"/>
      <c r="AK40" s="11"/>
      <c r="AL40" s="31" t="s">
        <v>35</v>
      </c>
      <c r="AM40" s="11"/>
      <c r="AN40" s="11"/>
      <c r="AO40" s="31" t="s">
        <v>35</v>
      </c>
      <c r="AP40" s="11"/>
      <c r="AQ40" s="11"/>
      <c r="AS40" s="11"/>
      <c r="AT40" s="31" t="s">
        <v>35</v>
      </c>
      <c r="AU40" s="13"/>
      <c r="AV40" s="13"/>
      <c r="AW40" s="31" t="s">
        <v>35</v>
      </c>
      <c r="AX40" s="13"/>
      <c r="AY40" s="13"/>
      <c r="AZ40" s="31" t="s">
        <v>35</v>
      </c>
      <c r="BA40" s="13"/>
      <c r="BB40" s="13"/>
      <c r="BC40" s="31" t="s">
        <v>35</v>
      </c>
      <c r="BD40" s="13"/>
      <c r="BE40" s="13"/>
      <c r="BF40" s="8">
        <f t="shared" si="3"/>
        <v>0</v>
      </c>
      <c r="BG40" s="13"/>
      <c r="BH40" s="31" t="s">
        <v>35</v>
      </c>
      <c r="BI40" s="13"/>
      <c r="BJ40" s="13"/>
      <c r="BK40" s="31" t="s">
        <v>35</v>
      </c>
      <c r="BL40" s="13"/>
      <c r="BM40" s="13"/>
      <c r="BN40" s="13"/>
      <c r="BO40" s="13"/>
      <c r="BP40" s="13"/>
      <c r="BR40" s="13"/>
      <c r="BS40" s="13"/>
    </row>
    <row r="41">
      <c r="A41" s="5" t="s">
        <v>31</v>
      </c>
      <c r="B41" s="23">
        <v>0.349570349850262</v>
      </c>
      <c r="C41" s="46"/>
      <c r="D41" s="46"/>
      <c r="E41" s="28" t="s">
        <v>45</v>
      </c>
      <c r="F41" s="43"/>
      <c r="G41" s="43"/>
      <c r="H41" s="23">
        <v>0.346062326061752</v>
      </c>
      <c r="I41" s="15"/>
      <c r="J41" s="15"/>
      <c r="K41" s="22">
        <v>0.351300828614188</v>
      </c>
      <c r="L41" s="45"/>
      <c r="M41" s="45"/>
      <c r="N41" s="8">
        <f t="shared" ref="N41:N42" si="25">average(B41,E42,H41,K41)</f>
        <v>0.3465094329</v>
      </c>
      <c r="O41" s="8">
        <f t="shared" ref="O41:O42" si="26">AVERAGE(N29,N33,N37,N41)</f>
        <v>0.4647967664</v>
      </c>
      <c r="P41" s="5" t="s">
        <v>31</v>
      </c>
      <c r="Q41" s="22">
        <v>0.344954620463501</v>
      </c>
      <c r="R41" s="15"/>
      <c r="S41" s="15"/>
      <c r="T41" s="22">
        <v>0.34119434865939</v>
      </c>
      <c r="U41" s="16"/>
      <c r="V41" s="16"/>
      <c r="W41" s="22">
        <v>0.342311553364566</v>
      </c>
      <c r="X41" s="18"/>
      <c r="Y41" s="18"/>
      <c r="Z41" s="22">
        <v>0.337126741027523</v>
      </c>
      <c r="AA41" s="20"/>
      <c r="AB41" s="20"/>
      <c r="AC41" s="8">
        <f>AVERAGE(Q41,T41,W41,Z41)</f>
        <v>0.3413968159</v>
      </c>
      <c r="AE41" s="5" t="s">
        <v>31</v>
      </c>
      <c r="AF41" s="22">
        <v>0.848677874478297</v>
      </c>
      <c r="AG41" s="5"/>
      <c r="AH41" s="5"/>
      <c r="AI41" s="22">
        <v>0.888020961933363</v>
      </c>
      <c r="AJ41" s="5"/>
      <c r="AK41" s="5"/>
      <c r="AL41" s="22">
        <v>0.887326690475087</v>
      </c>
      <c r="AM41" s="5"/>
      <c r="AN41" s="5"/>
      <c r="AO41" s="22">
        <v>0.996874038348254</v>
      </c>
      <c r="AP41" s="5"/>
      <c r="AQ41" s="5"/>
      <c r="AR41" s="8">
        <f t="shared" ref="AR41:AR42" si="27">sum(AF41,AI41,AL41,AO41)/4</f>
        <v>0.9052248913</v>
      </c>
      <c r="AS41" s="5" t="s">
        <v>31</v>
      </c>
      <c r="AT41" s="75">
        <v>0.778069069661861</v>
      </c>
      <c r="AU41" s="13"/>
      <c r="AV41" s="13"/>
      <c r="AW41" s="22">
        <v>0.77431725357737</v>
      </c>
      <c r="AX41" s="13"/>
      <c r="AY41" s="13"/>
      <c r="AZ41" s="22">
        <v>0.814254503265041</v>
      </c>
      <c r="BA41" s="13"/>
      <c r="BB41" s="13"/>
      <c r="BC41" s="22">
        <v>0.906159327537105</v>
      </c>
      <c r="BD41" s="13"/>
      <c r="BE41" s="13"/>
      <c r="BF41" s="8">
        <f t="shared" si="3"/>
        <v>0.8182000385</v>
      </c>
      <c r="BG41" s="13"/>
      <c r="BH41" s="22">
        <v>0.690473353159551</v>
      </c>
      <c r="BI41" s="13"/>
      <c r="BJ41" s="13"/>
      <c r="BK41" s="22">
        <v>0.545795810791841</v>
      </c>
      <c r="BL41" s="13"/>
      <c r="BM41" s="13"/>
      <c r="BN41" s="13"/>
      <c r="BO41" s="13"/>
      <c r="BP41" s="13"/>
      <c r="BQ41" s="13"/>
      <c r="BR41" s="13"/>
      <c r="BS41" s="13"/>
    </row>
    <row r="42">
      <c r="A42" s="5" t="s">
        <v>32</v>
      </c>
      <c r="B42" s="23">
        <v>0.82506167273144</v>
      </c>
      <c r="C42" s="51">
        <v>19.0</v>
      </c>
      <c r="D42" s="51">
        <v>981.0</v>
      </c>
      <c r="E42" s="23">
        <v>0.339104227001718</v>
      </c>
      <c r="F42" s="43"/>
      <c r="G42" s="43"/>
      <c r="H42" s="23">
        <v>0.955856255161543</v>
      </c>
      <c r="I42" s="12">
        <v>18.0</v>
      </c>
      <c r="J42" s="12">
        <v>982.0</v>
      </c>
      <c r="K42" s="22">
        <v>0.931553852053283</v>
      </c>
      <c r="L42" s="44">
        <v>13.0</v>
      </c>
      <c r="M42" s="52">
        <v>987.0</v>
      </c>
      <c r="N42" s="8">
        <f t="shared" si="25"/>
        <v>0.9267856771</v>
      </c>
      <c r="O42" s="8">
        <f t="shared" si="26"/>
        <v>0.8688087946</v>
      </c>
      <c r="P42" s="5" t="s">
        <v>32</v>
      </c>
      <c r="Q42" s="22">
        <v>0.854698179345178</v>
      </c>
      <c r="R42" s="39">
        <v>19.0</v>
      </c>
      <c r="S42" s="39"/>
      <c r="T42" s="22">
        <v>0.936869996706283</v>
      </c>
      <c r="U42" s="16">
        <v>15.0</v>
      </c>
      <c r="V42" s="17"/>
      <c r="W42" s="22">
        <v>0.893181458490168</v>
      </c>
      <c r="X42" s="18">
        <v>18.0</v>
      </c>
      <c r="Y42" s="18"/>
      <c r="Z42" s="22">
        <v>0.996787816555324</v>
      </c>
      <c r="AA42" s="20">
        <v>13.0</v>
      </c>
      <c r="AB42" s="20"/>
      <c r="AE42" s="5" t="s">
        <v>32</v>
      </c>
      <c r="AF42" s="22">
        <v>0.846458990220457</v>
      </c>
      <c r="AG42" s="5">
        <v>19.0</v>
      </c>
      <c r="AH42" s="5"/>
      <c r="AI42" s="22">
        <v>0.91317467817459</v>
      </c>
      <c r="AJ42" s="5">
        <v>15.0</v>
      </c>
      <c r="AK42" s="5"/>
      <c r="AL42" s="22">
        <v>0.893105961761909</v>
      </c>
      <c r="AM42" s="5">
        <v>18.0</v>
      </c>
      <c r="AN42" s="5"/>
      <c r="AO42" s="22">
        <v>0.996791194591916</v>
      </c>
      <c r="AP42" s="5">
        <v>13.0</v>
      </c>
      <c r="AQ42" s="5"/>
      <c r="AR42" s="8">
        <f t="shared" si="27"/>
        <v>0.9123827062</v>
      </c>
      <c r="AS42" s="5" t="s">
        <v>32</v>
      </c>
      <c r="AT42" s="75">
        <v>0.794995728622727</v>
      </c>
      <c r="AU42" s="25">
        <v>19.0</v>
      </c>
      <c r="AV42" s="13"/>
      <c r="AW42" s="22">
        <v>0.805613458602424</v>
      </c>
      <c r="AX42" s="25">
        <v>15.0</v>
      </c>
      <c r="AY42" s="13"/>
      <c r="AZ42" s="22">
        <v>0.818169197268021</v>
      </c>
      <c r="BA42" s="25">
        <v>18.0</v>
      </c>
      <c r="BB42" s="13"/>
      <c r="BC42" s="22">
        <v>0.907030222845746</v>
      </c>
      <c r="BD42" s="25">
        <v>13.0</v>
      </c>
      <c r="BE42" s="13"/>
      <c r="BF42" s="8">
        <f t="shared" si="3"/>
        <v>0.8314521518</v>
      </c>
      <c r="BG42" s="13"/>
      <c r="BH42" s="22">
        <v>0.727445092400592</v>
      </c>
      <c r="BI42" s="13"/>
      <c r="BJ42" s="13"/>
      <c r="BK42" s="22">
        <v>0.698439950338312</v>
      </c>
      <c r="BL42" s="25">
        <v>15.0</v>
      </c>
      <c r="BM42" s="13"/>
      <c r="BN42" s="13"/>
      <c r="BO42" s="13"/>
      <c r="BP42" s="13"/>
      <c r="BQ42" s="13"/>
      <c r="BR42" s="13"/>
      <c r="BS42" s="13"/>
    </row>
    <row r="43">
      <c r="E43" s="23">
        <v>0.994670928625856</v>
      </c>
      <c r="F43" s="30">
        <v>15.0</v>
      </c>
      <c r="G43" s="30">
        <v>985.0</v>
      </c>
      <c r="H43" s="26"/>
      <c r="AF43" s="8">
        <f t="shared" ref="AF43:AK43" si="28">SUM(AF29,AF33,AF37,AF41)</f>
        <v>3.349401085</v>
      </c>
      <c r="AG43" s="8">
        <f t="shared" si="28"/>
        <v>0</v>
      </c>
      <c r="AH43" s="8">
        <f t="shared" si="28"/>
        <v>0</v>
      </c>
      <c r="AI43" s="8">
        <f t="shared" si="28"/>
        <v>3.62081247</v>
      </c>
      <c r="AJ43" s="8">
        <f t="shared" si="28"/>
        <v>0</v>
      </c>
      <c r="AK43" s="8">
        <f t="shared" si="28"/>
        <v>0</v>
      </c>
      <c r="AL43" s="8">
        <f>SUM(AL29,AL33,BC37,AL41)</f>
        <v>3.362198025</v>
      </c>
      <c r="AM43" s="8">
        <f t="shared" ref="AM43:AN43" si="29">SUM(AM29,AM33,AM37,AM41)</f>
        <v>0</v>
      </c>
      <c r="AN43" s="8">
        <f t="shared" si="29"/>
        <v>0</v>
      </c>
      <c r="AO43" s="8" t="str">
        <f>SUM(AO29,AO33,#REF!,AO41)</f>
        <v>#REF!</v>
      </c>
      <c r="AR43" s="40" t="str">
        <f t="shared" ref="AR43:AR44" si="32">sum(AF43,AI43,AL43,AO43)/16</f>
        <v>#REF!</v>
      </c>
      <c r="AT43" s="8">
        <f t="shared" ref="AT43:AT44" si="33">SUM(AT29,AT33,AT37,AT41)</f>
        <v>3.262676913</v>
      </c>
      <c r="AW43" s="8">
        <f t="shared" ref="AW43:AW44" si="34">SUM(AW29,AW33,AW37,AW41)</f>
        <v>3.337724486</v>
      </c>
      <c r="AZ43" s="8">
        <f t="shared" ref="AZ43:AZ44" si="35">sum(AZ29,AZ33,AZ37,AZ41)</f>
        <v>3.254768259</v>
      </c>
      <c r="BC43" s="77">
        <f t="shared" ref="BC43:BC44" si="36">AVERAGE(BC29,BC33,BC37,BC41)</f>
        <v>0.8224336666</v>
      </c>
      <c r="BE43" s="41" t="str">
        <f>sum(AT43,AW43,AZ43,#REF!)/16</f>
        <v>#REF!</v>
      </c>
      <c r="BF43" s="8">
        <f>SUM(BF29,BF33,BF37,BF41)</f>
        <v>3.286226081</v>
      </c>
      <c r="BH43" s="8">
        <f t="shared" ref="BH43:BH44" si="37">sum(BH33,BH37,BH41)/3</f>
        <v>0.6999581709</v>
      </c>
      <c r="BK43" s="8">
        <f>sum(BK33,BK37,BK41)/3</f>
        <v>0.567718067</v>
      </c>
      <c r="BR43" s="41">
        <f t="shared" ref="BR43:BR44" si="38">sum(BH43,BK43)/2</f>
        <v>0.6338381189</v>
      </c>
    </row>
    <row r="44">
      <c r="H44" s="53" t="s">
        <v>46</v>
      </c>
      <c r="K44" s="53" t="s">
        <v>46</v>
      </c>
      <c r="AC44" s="8">
        <f>AVERAGE(AC29,AC33,AC37,AC41)</f>
        <v>0.4558472027</v>
      </c>
      <c r="AF44" s="8">
        <f t="shared" ref="AF44:AK44" si="30">sum(AF30,AF34,AF38,AF42)</f>
        <v>3.365419948</v>
      </c>
      <c r="AG44" s="8">
        <f t="shared" si="30"/>
        <v>150</v>
      </c>
      <c r="AH44" s="8">
        <f t="shared" si="30"/>
        <v>0</v>
      </c>
      <c r="AI44" s="8">
        <f t="shared" si="30"/>
        <v>3.653534957</v>
      </c>
      <c r="AJ44" s="8">
        <f t="shared" si="30"/>
        <v>135</v>
      </c>
      <c r="AK44" s="8">
        <f t="shared" si="30"/>
        <v>0</v>
      </c>
      <c r="AL44" s="8">
        <f>sum(AL30,AL34,BC38,AL42)</f>
        <v>3.399524734</v>
      </c>
      <c r="AM44" s="8">
        <f t="shared" ref="AM44:AN44" si="31">sum(AM30,AM34,AM38,AM42)</f>
        <v>372</v>
      </c>
      <c r="AN44" s="8">
        <f t="shared" si="31"/>
        <v>955</v>
      </c>
      <c r="AO44" s="8" t="str">
        <f>sum(AO30,AO34,#REF!,AO42)</f>
        <v>#REF!</v>
      </c>
      <c r="AR44" s="40" t="str">
        <f t="shared" si="32"/>
        <v>#REF!</v>
      </c>
      <c r="AT44" s="8">
        <f t="shared" si="33"/>
        <v>3.274523402</v>
      </c>
      <c r="AW44" s="8">
        <f t="shared" si="34"/>
        <v>3.397484759</v>
      </c>
      <c r="AZ44" s="8">
        <f t="shared" si="35"/>
        <v>3.290667421</v>
      </c>
      <c r="BC44" s="77">
        <f t="shared" si="36"/>
        <v>0.8339988261</v>
      </c>
      <c r="BE44" s="41">
        <f>sum(AT44,AW44,AZ44,BC43)/16</f>
        <v>0.6740693281</v>
      </c>
      <c r="BF44" s="8">
        <f>sum(BF30,BF34,BF38,BF42)</f>
        <v>3.324667722</v>
      </c>
      <c r="BH44" s="8">
        <f t="shared" si="37"/>
        <v>0.6894482946</v>
      </c>
      <c r="BK44" s="8">
        <f>SUM(BK34,BK38,BK42)/3</f>
        <v>0.6111172527</v>
      </c>
      <c r="BR44" s="41">
        <f t="shared" si="38"/>
        <v>0.6502827737</v>
      </c>
    </row>
    <row r="45">
      <c r="H45" s="49">
        <v>0.556665947031859</v>
      </c>
      <c r="I45" s="15"/>
      <c r="J45" s="15"/>
      <c r="K45" s="50">
        <v>0.521807653397598</v>
      </c>
      <c r="L45" s="50"/>
      <c r="M45" s="50"/>
      <c r="AF45" s="8">
        <f t="shared" ref="AF45:AF46" si="39">AF43/4</f>
        <v>0.8373502713</v>
      </c>
      <c r="AI45" s="8">
        <f t="shared" ref="AI45:AI46" si="40">AI43/4</f>
        <v>0.9052031174</v>
      </c>
      <c r="AL45" s="8">
        <f t="shared" ref="AL45:AL46" si="41">AL43/4</f>
        <v>0.8405495062</v>
      </c>
      <c r="AO45" s="8" t="str">
        <f t="shared" ref="AO45:AO46" si="42">AO43/4</f>
        <v>#REF!</v>
      </c>
      <c r="BB45" s="8">
        <f>AVERAGE(BC29,BC33,BC37,AT41)</f>
        <v>0.7904111022</v>
      </c>
      <c r="BF45" s="8">
        <f>(BF44-BF43)/(BF43)</f>
        <v>0.01169780753</v>
      </c>
    </row>
    <row r="46">
      <c r="H46" s="49">
        <v>0.554872602660664</v>
      </c>
      <c r="I46" s="49">
        <v>286.0</v>
      </c>
      <c r="J46" s="49">
        <v>714.0</v>
      </c>
      <c r="K46" s="50">
        <v>0.539254954483072</v>
      </c>
      <c r="L46" s="50">
        <v>213.0</v>
      </c>
      <c r="M46" s="50">
        <v>787.0</v>
      </c>
      <c r="AF46" s="8">
        <f t="shared" si="39"/>
        <v>0.8413549871</v>
      </c>
      <c r="AI46" s="8">
        <f t="shared" si="40"/>
        <v>0.9133837392</v>
      </c>
      <c r="AL46" s="8">
        <f t="shared" si="41"/>
        <v>0.8498811835</v>
      </c>
      <c r="AO46" s="8" t="str">
        <f t="shared" si="42"/>
        <v>#REF!</v>
      </c>
      <c r="BB46" s="8">
        <f>average(BC30,BC34,BC38,AT42)</f>
        <v>0.8059902025</v>
      </c>
    </row>
    <row r="48">
      <c r="C48" s="8">
        <f>sum(C30,C34,C38,C42)/4</f>
        <v>37.5</v>
      </c>
      <c r="F48" s="8">
        <f>sum(F30,F34,F38,F43)/4</f>
        <v>33.75</v>
      </c>
      <c r="I48" s="8">
        <f>sum(I31,I34,I38,I42)/4</f>
        <v>28.675</v>
      </c>
      <c r="L48" s="8">
        <f>sum(L30,L34,L37,L42)/4</f>
        <v>70.5</v>
      </c>
      <c r="N48" s="8">
        <f>average(C48,F48,I48,L48)</f>
        <v>42.60625</v>
      </c>
      <c r="AE48" s="4" t="s">
        <v>47</v>
      </c>
      <c r="AS48" s="4" t="s">
        <v>48</v>
      </c>
      <c r="BG48" s="4" t="s">
        <v>49</v>
      </c>
    </row>
    <row r="49">
      <c r="A49" s="54" t="s">
        <v>50</v>
      </c>
      <c r="B49" s="5" t="s">
        <v>15</v>
      </c>
      <c r="C49" s="6"/>
      <c r="D49" s="6"/>
      <c r="E49" s="5" t="s">
        <v>16</v>
      </c>
      <c r="F49" s="6"/>
      <c r="G49" s="6"/>
      <c r="H49" s="7" t="s">
        <v>17</v>
      </c>
      <c r="I49" s="6"/>
      <c r="J49" s="6"/>
      <c r="K49" s="7" t="s">
        <v>18</v>
      </c>
      <c r="L49" s="6"/>
      <c r="M49" s="6"/>
      <c r="N49" s="8">
        <f>N48/1000*100</f>
        <v>4.260625</v>
      </c>
      <c r="P49" s="5" t="s">
        <v>51</v>
      </c>
      <c r="Q49" s="5" t="s">
        <v>15</v>
      </c>
      <c r="R49" s="6"/>
      <c r="S49" s="6"/>
      <c r="T49" s="5" t="s">
        <v>16</v>
      </c>
      <c r="U49" s="6"/>
      <c r="V49" s="6"/>
      <c r="W49" s="7" t="s">
        <v>17</v>
      </c>
      <c r="X49" s="6"/>
      <c r="Y49" s="6"/>
      <c r="Z49" s="7" t="s">
        <v>18</v>
      </c>
      <c r="AA49" s="6"/>
      <c r="AB49" s="6"/>
      <c r="AE49" s="5" t="s">
        <v>51</v>
      </c>
      <c r="AF49" s="5" t="s">
        <v>15</v>
      </c>
      <c r="AG49" s="6"/>
      <c r="AH49" s="6"/>
      <c r="AI49" s="5" t="s">
        <v>16</v>
      </c>
      <c r="AJ49" s="6"/>
      <c r="AK49" s="6"/>
      <c r="AL49" s="7" t="s">
        <v>17</v>
      </c>
      <c r="AM49" s="6"/>
      <c r="AN49" s="6"/>
      <c r="AO49" s="7" t="s">
        <v>18</v>
      </c>
      <c r="AP49" s="6"/>
      <c r="AQ49" s="6"/>
      <c r="AR49" s="1"/>
      <c r="AS49" s="5" t="s">
        <v>51</v>
      </c>
      <c r="AT49" s="5" t="s">
        <v>15</v>
      </c>
      <c r="AU49" s="6"/>
      <c r="AV49" s="6"/>
      <c r="AW49" s="5" t="s">
        <v>16</v>
      </c>
      <c r="AX49" s="6"/>
      <c r="AY49" s="6"/>
      <c r="AZ49" s="7" t="s">
        <v>17</v>
      </c>
      <c r="BA49" s="6"/>
      <c r="BB49" s="6"/>
      <c r="BC49" s="7" t="s">
        <v>18</v>
      </c>
      <c r="BD49" s="6"/>
      <c r="BE49" s="6"/>
      <c r="BG49" s="5" t="s">
        <v>51</v>
      </c>
      <c r="BH49" s="5" t="s">
        <v>15</v>
      </c>
      <c r="BI49" s="6"/>
      <c r="BJ49" s="6"/>
      <c r="BK49" s="5" t="s">
        <v>16</v>
      </c>
      <c r="BL49" s="6"/>
      <c r="BM49" s="6"/>
      <c r="BN49" s="7" t="s">
        <v>17</v>
      </c>
      <c r="BO49" s="6"/>
      <c r="BP49" s="6"/>
      <c r="BQ49" s="7" t="s">
        <v>18</v>
      </c>
      <c r="BR49" s="6"/>
      <c r="BS49" s="6"/>
    </row>
    <row r="50">
      <c r="A50" s="9" t="s">
        <v>21</v>
      </c>
      <c r="B50" s="10"/>
      <c r="C50" s="11"/>
      <c r="D50" s="11"/>
      <c r="E50" s="10"/>
      <c r="F50" s="11"/>
      <c r="G50" s="11"/>
      <c r="H50" s="10"/>
      <c r="I50" s="11"/>
      <c r="J50" s="11"/>
      <c r="K50" s="10"/>
      <c r="L50" s="11"/>
      <c r="M50" s="11"/>
      <c r="P50" s="9" t="s">
        <v>21</v>
      </c>
      <c r="Q50" s="10"/>
      <c r="R50" s="11"/>
      <c r="S50" s="11"/>
      <c r="T50" s="10"/>
      <c r="U50" s="11"/>
      <c r="V50" s="11"/>
      <c r="W50" s="10"/>
      <c r="X50" s="11"/>
      <c r="Y50" s="11"/>
      <c r="Z50" s="10"/>
      <c r="AA50" s="11"/>
      <c r="AB50" s="11"/>
      <c r="AE50" s="9" t="s">
        <v>19</v>
      </c>
      <c r="AF50" s="10" t="s">
        <v>20</v>
      </c>
      <c r="AG50" s="11"/>
      <c r="AH50" s="11"/>
      <c r="AI50" s="10"/>
      <c r="AJ50" s="11"/>
      <c r="AK50" s="11"/>
      <c r="AL50" s="10"/>
      <c r="AM50" s="11"/>
      <c r="AN50" s="11"/>
      <c r="AO50" s="10"/>
      <c r="AP50" s="11"/>
      <c r="AQ50" s="11"/>
      <c r="AR50" s="2"/>
      <c r="AS50" s="9" t="s">
        <v>19</v>
      </c>
      <c r="AT50" s="10" t="s">
        <v>20</v>
      </c>
      <c r="AU50" s="11"/>
      <c r="AV50" s="11"/>
      <c r="AW50" s="10"/>
      <c r="AX50" s="11"/>
      <c r="AY50" s="11"/>
      <c r="AZ50" s="10"/>
      <c r="BA50" s="11"/>
      <c r="BB50" s="11"/>
      <c r="BC50" s="10"/>
      <c r="BD50" s="11"/>
      <c r="BE50" s="11"/>
      <c r="BG50" s="9" t="s">
        <v>19</v>
      </c>
      <c r="BH50" s="10" t="s">
        <v>20</v>
      </c>
      <c r="BI50" s="11"/>
      <c r="BJ50" s="11"/>
      <c r="BK50" s="10"/>
      <c r="BL50" s="11"/>
      <c r="BM50" s="11"/>
      <c r="BN50" s="10"/>
      <c r="BO50" s="11"/>
      <c r="BP50" s="11"/>
      <c r="BQ50" s="10"/>
      <c r="BR50" s="11"/>
      <c r="BS50" s="11"/>
    </row>
    <row r="51">
      <c r="A51" s="10" t="s">
        <v>65</v>
      </c>
      <c r="B51" s="5" t="s">
        <v>23</v>
      </c>
      <c r="C51" s="5" t="s">
        <v>24</v>
      </c>
      <c r="D51" s="5" t="s">
        <v>25</v>
      </c>
      <c r="E51" s="5" t="s">
        <v>23</v>
      </c>
      <c r="F51" s="5" t="s">
        <v>24</v>
      </c>
      <c r="G51" s="5" t="s">
        <v>25</v>
      </c>
      <c r="H51" s="5" t="s">
        <v>23</v>
      </c>
      <c r="I51" s="5" t="s">
        <v>24</v>
      </c>
      <c r="J51" s="5" t="s">
        <v>25</v>
      </c>
      <c r="K51" s="5" t="s">
        <v>23</v>
      </c>
      <c r="L51" s="5" t="s">
        <v>24</v>
      </c>
      <c r="M51" s="5" t="s">
        <v>25</v>
      </c>
      <c r="P51" s="10" t="s">
        <v>26</v>
      </c>
      <c r="Q51" s="5" t="s">
        <v>23</v>
      </c>
      <c r="R51" s="5" t="s">
        <v>24</v>
      </c>
      <c r="S51" s="5" t="s">
        <v>25</v>
      </c>
      <c r="T51" s="5" t="s">
        <v>23</v>
      </c>
      <c r="U51" s="5" t="s">
        <v>24</v>
      </c>
      <c r="V51" s="5" t="s">
        <v>25</v>
      </c>
      <c r="W51" s="5" t="s">
        <v>23</v>
      </c>
      <c r="X51" s="5" t="s">
        <v>24</v>
      </c>
      <c r="Y51" s="5" t="s">
        <v>25</v>
      </c>
      <c r="Z51" s="5" t="s">
        <v>23</v>
      </c>
      <c r="AA51" s="5" t="s">
        <v>24</v>
      </c>
      <c r="AB51" s="5" t="s">
        <v>25</v>
      </c>
      <c r="AE51" s="10" t="s">
        <v>22</v>
      </c>
      <c r="AF51" s="5" t="s">
        <v>23</v>
      </c>
      <c r="AG51" s="5" t="s">
        <v>24</v>
      </c>
      <c r="AH51" s="5" t="s">
        <v>25</v>
      </c>
      <c r="AI51" s="5" t="s">
        <v>23</v>
      </c>
      <c r="AJ51" s="5" t="s">
        <v>24</v>
      </c>
      <c r="AK51" s="5" t="s">
        <v>25</v>
      </c>
      <c r="AL51" s="5" t="s">
        <v>23</v>
      </c>
      <c r="AM51" s="5" t="s">
        <v>24</v>
      </c>
      <c r="AN51" s="5" t="s">
        <v>25</v>
      </c>
      <c r="AO51" s="5" t="s">
        <v>23</v>
      </c>
      <c r="AP51" s="5" t="s">
        <v>24</v>
      </c>
      <c r="AQ51" s="5" t="s">
        <v>25</v>
      </c>
      <c r="AR51" s="1"/>
      <c r="AS51" s="10" t="s">
        <v>22</v>
      </c>
      <c r="AT51" s="5" t="s">
        <v>23</v>
      </c>
      <c r="AU51" s="5" t="s">
        <v>24</v>
      </c>
      <c r="AV51" s="5" t="s">
        <v>25</v>
      </c>
      <c r="AW51" s="5" t="s">
        <v>23</v>
      </c>
      <c r="AX51" s="5" t="s">
        <v>24</v>
      </c>
      <c r="AY51" s="5" t="s">
        <v>25</v>
      </c>
      <c r="AZ51" s="5" t="s">
        <v>23</v>
      </c>
      <c r="BA51" s="5" t="s">
        <v>24</v>
      </c>
      <c r="BB51" s="5" t="s">
        <v>25</v>
      </c>
      <c r="BC51" s="5" t="s">
        <v>23</v>
      </c>
      <c r="BD51" s="5" t="s">
        <v>24</v>
      </c>
      <c r="BE51" s="5" t="s">
        <v>25</v>
      </c>
      <c r="BF51" s="1"/>
      <c r="BG51" s="10" t="s">
        <v>22</v>
      </c>
      <c r="BH51" s="5" t="s">
        <v>23</v>
      </c>
      <c r="BI51" s="5" t="s">
        <v>24</v>
      </c>
      <c r="BJ51" s="5" t="s">
        <v>25</v>
      </c>
      <c r="BK51" s="5" t="s">
        <v>23</v>
      </c>
      <c r="BL51" s="5" t="s">
        <v>24</v>
      </c>
      <c r="BM51" s="5" t="s">
        <v>25</v>
      </c>
      <c r="BN51" s="5" t="s">
        <v>23</v>
      </c>
      <c r="BO51" s="5" t="s">
        <v>24</v>
      </c>
      <c r="BP51" s="5" t="s">
        <v>25</v>
      </c>
      <c r="BQ51" s="5" t="s">
        <v>23</v>
      </c>
      <c r="BR51" s="5" t="s">
        <v>24</v>
      </c>
      <c r="BS51" s="5" t="s">
        <v>25</v>
      </c>
    </row>
    <row r="52">
      <c r="A52" s="11"/>
      <c r="B52" s="27" t="s">
        <v>27</v>
      </c>
      <c r="C52" s="55"/>
      <c r="D52" s="29"/>
      <c r="E52" s="25" t="s">
        <v>27</v>
      </c>
      <c r="F52" s="13"/>
      <c r="G52" s="13"/>
      <c r="H52" s="18" t="s">
        <v>27</v>
      </c>
      <c r="I52" s="19"/>
      <c r="J52" s="19"/>
      <c r="K52" s="30" t="s">
        <v>27</v>
      </c>
      <c r="L52" s="43"/>
      <c r="M52" s="43"/>
      <c r="P52" s="11"/>
      <c r="Q52" s="12" t="s">
        <v>27</v>
      </c>
      <c r="R52" s="15"/>
      <c r="S52" s="15"/>
      <c r="T52" s="16" t="s">
        <v>27</v>
      </c>
      <c r="U52" s="17"/>
      <c r="V52" s="17"/>
      <c r="W52" s="18" t="s">
        <v>27</v>
      </c>
      <c r="X52" s="19"/>
      <c r="Y52" s="19"/>
      <c r="Z52" s="20" t="s">
        <v>27</v>
      </c>
      <c r="AA52" s="21"/>
      <c r="AB52" s="21"/>
      <c r="AE52" s="11"/>
      <c r="AF52" s="12" t="s">
        <v>27</v>
      </c>
      <c r="AG52" s="11"/>
      <c r="AH52" s="11"/>
      <c r="AI52" s="12" t="s">
        <v>27</v>
      </c>
      <c r="AJ52" s="11"/>
      <c r="AK52" s="11"/>
      <c r="AL52" s="12" t="s">
        <v>27</v>
      </c>
      <c r="AM52" s="11"/>
      <c r="AN52" s="11"/>
      <c r="AO52" s="12" t="s">
        <v>27</v>
      </c>
      <c r="AP52" s="11"/>
      <c r="AQ52" s="11"/>
      <c r="AS52" s="11"/>
      <c r="AT52" s="12" t="s">
        <v>27</v>
      </c>
      <c r="AU52" s="13"/>
      <c r="AV52" s="13"/>
      <c r="AW52" s="12" t="s">
        <v>27</v>
      </c>
      <c r="AX52" s="13"/>
      <c r="AY52" s="13"/>
      <c r="AZ52" s="12" t="s">
        <v>27</v>
      </c>
      <c r="BA52" s="13"/>
      <c r="BB52" s="13"/>
      <c r="BC52" s="12" t="s">
        <v>27</v>
      </c>
      <c r="BD52" s="13"/>
      <c r="BE52" s="13"/>
      <c r="BG52" s="11"/>
      <c r="BH52" s="14" t="s">
        <v>27</v>
      </c>
      <c r="BI52" s="13"/>
      <c r="BJ52" s="13"/>
      <c r="BK52" s="14" t="s">
        <v>27</v>
      </c>
      <c r="BL52" s="13"/>
      <c r="BM52" s="13"/>
      <c r="BN52" s="14" t="s">
        <v>27</v>
      </c>
      <c r="BO52" s="13"/>
      <c r="BP52" s="13"/>
      <c r="BQ52" s="14" t="s">
        <v>27</v>
      </c>
      <c r="BR52" s="13"/>
      <c r="BS52" s="13"/>
    </row>
    <row r="53">
      <c r="A53" s="5" t="s">
        <v>31</v>
      </c>
      <c r="B53" s="75">
        <v>0.767705459452479</v>
      </c>
      <c r="C53" s="27">
        <v>221.0</v>
      </c>
      <c r="D53" s="27"/>
      <c r="E53" s="75">
        <v>0.681022830628554</v>
      </c>
      <c r="F53" s="25"/>
      <c r="G53" s="25"/>
      <c r="H53" s="75">
        <v>0.502993297616573</v>
      </c>
      <c r="I53" s="18"/>
      <c r="J53" s="18"/>
      <c r="K53" s="75">
        <v>0.715475240657552</v>
      </c>
      <c r="L53" s="43"/>
      <c r="M53" s="43"/>
      <c r="N53" s="8">
        <f t="shared" ref="N53:N54" si="43">AVERAGE(B53,E53,H53,K53)</f>
        <v>0.6667992071</v>
      </c>
      <c r="P53" s="5" t="s">
        <v>31</v>
      </c>
      <c r="Q53" s="22">
        <v>0.715923569573839</v>
      </c>
      <c r="R53" s="12"/>
      <c r="S53" s="12"/>
      <c r="T53" s="22">
        <v>0.650177599162872</v>
      </c>
      <c r="U53" s="16"/>
      <c r="V53" s="16"/>
      <c r="W53" s="22">
        <v>0.679510785457442</v>
      </c>
      <c r="X53" s="18"/>
      <c r="Y53" s="18"/>
      <c r="Z53" s="22">
        <v>0.547647803371506</v>
      </c>
      <c r="AA53" s="20"/>
      <c r="AB53" s="20"/>
      <c r="AC53" s="8">
        <f>AVERAGE(Q53,T53,W53,Z53)</f>
        <v>0.6483149394</v>
      </c>
      <c r="AE53" s="5" t="s">
        <v>31</v>
      </c>
      <c r="AF53" s="56"/>
      <c r="AG53" s="5"/>
      <c r="AH53" s="5"/>
      <c r="AI53" s="56"/>
      <c r="AJ53" s="5"/>
      <c r="AK53" s="5"/>
      <c r="AL53" s="56"/>
      <c r="AM53" s="5"/>
      <c r="AN53" s="5"/>
      <c r="AO53" s="22">
        <v>0.875897219617335</v>
      </c>
      <c r="AP53" s="5"/>
      <c r="AQ53" s="5"/>
      <c r="AR53" s="1"/>
      <c r="AS53" s="5" t="s">
        <v>31</v>
      </c>
      <c r="AT53" s="22">
        <v>0.846598229647191</v>
      </c>
      <c r="AU53" s="13"/>
      <c r="AV53" s="13"/>
      <c r="AW53" s="22">
        <v>0.853318051817098</v>
      </c>
      <c r="AX53" s="13"/>
      <c r="AY53" s="13"/>
      <c r="AZ53" s="22">
        <v>0.890668854332028</v>
      </c>
      <c r="BA53" s="13"/>
      <c r="BB53" s="13"/>
      <c r="BC53" s="22">
        <v>0.87560890741892</v>
      </c>
      <c r="BD53" s="13"/>
      <c r="BE53" s="13"/>
      <c r="BG53" s="5" t="s">
        <v>31</v>
      </c>
      <c r="BH53" s="13"/>
      <c r="BI53" s="13"/>
      <c r="BJ53" s="13"/>
      <c r="BK53" s="13"/>
      <c r="BL53" s="13"/>
      <c r="BM53" s="13"/>
      <c r="BN53" s="13"/>
      <c r="BO53" s="13"/>
      <c r="BP53" s="13"/>
      <c r="BQ53" s="13"/>
      <c r="BR53" s="13"/>
      <c r="BS53" s="13"/>
    </row>
    <row r="54">
      <c r="A54" s="5" t="s">
        <v>32</v>
      </c>
      <c r="B54" s="75">
        <v>0.769327044635897</v>
      </c>
      <c r="C54" s="29"/>
      <c r="D54" s="29"/>
      <c r="E54" s="75">
        <v>0.723087265834152</v>
      </c>
      <c r="F54" s="25">
        <v>242.0</v>
      </c>
      <c r="G54" s="13"/>
      <c r="H54" s="75">
        <v>0.56017809344207</v>
      </c>
      <c r="I54" s="18">
        <v>2537.0</v>
      </c>
      <c r="J54" s="18"/>
      <c r="K54" s="75">
        <v>0.802297998980807</v>
      </c>
      <c r="L54" s="30">
        <v>1913.0</v>
      </c>
      <c r="M54" s="43"/>
      <c r="N54" s="8">
        <f t="shared" si="43"/>
        <v>0.7137226007</v>
      </c>
      <c r="P54" s="5" t="s">
        <v>32</v>
      </c>
      <c r="Q54" s="22">
        <v>0.627374212418035</v>
      </c>
      <c r="R54" s="12">
        <v>221.0</v>
      </c>
      <c r="S54" s="15"/>
      <c r="T54" s="22">
        <v>0.831333129828668</v>
      </c>
      <c r="U54" s="16">
        <v>242.0</v>
      </c>
      <c r="V54" s="17"/>
      <c r="W54" s="22">
        <v>0.866069794961479</v>
      </c>
      <c r="X54" s="18">
        <v>2537.0</v>
      </c>
      <c r="Y54" s="18"/>
      <c r="Z54" s="22">
        <v>0.860310344022852</v>
      </c>
      <c r="AA54" s="21"/>
      <c r="AB54" s="21"/>
      <c r="AE54" s="5" t="s">
        <v>32</v>
      </c>
      <c r="AF54" s="56"/>
      <c r="AG54" s="5"/>
      <c r="AH54" s="5"/>
      <c r="AI54" s="56"/>
      <c r="AJ54" s="5"/>
      <c r="AK54" s="5"/>
      <c r="AL54" s="56"/>
      <c r="AM54" s="5"/>
      <c r="AN54" s="5"/>
      <c r="AO54" s="57">
        <v>0.867812620818565</v>
      </c>
      <c r="AP54" s="5">
        <v>1913.0</v>
      </c>
      <c r="AQ54" s="5"/>
      <c r="AR54" s="1"/>
      <c r="AS54" s="5" t="s">
        <v>32</v>
      </c>
      <c r="AT54" s="22">
        <v>0.786293817290551</v>
      </c>
      <c r="AU54" s="25">
        <v>221.0</v>
      </c>
      <c r="AV54" s="13"/>
      <c r="AW54" s="22">
        <v>0.823752029886596</v>
      </c>
      <c r="AX54" s="25">
        <v>242.0</v>
      </c>
      <c r="AY54" s="13"/>
      <c r="AZ54" s="22">
        <v>0.890648123358425</v>
      </c>
      <c r="BA54" s="25">
        <v>2537.0</v>
      </c>
      <c r="BB54" s="13"/>
      <c r="BC54" s="22">
        <v>0.875584366279149</v>
      </c>
      <c r="BD54" s="25">
        <v>1913.0</v>
      </c>
      <c r="BE54" s="13"/>
      <c r="BG54" s="5" t="s">
        <v>32</v>
      </c>
      <c r="BH54" s="13"/>
      <c r="BI54" s="13"/>
      <c r="BJ54" s="13"/>
      <c r="BK54" s="13"/>
      <c r="BL54" s="13"/>
      <c r="BM54" s="13"/>
      <c r="BN54" s="13"/>
      <c r="BO54" s="13"/>
      <c r="BP54" s="13"/>
      <c r="BQ54" s="13"/>
      <c r="BR54" s="13"/>
      <c r="BS54" s="13"/>
    </row>
    <row r="55">
      <c r="A55" s="11"/>
      <c r="B55" s="29"/>
      <c r="C55" s="29"/>
      <c r="D55" s="29"/>
      <c r="E55" s="13"/>
      <c r="F55" s="13"/>
      <c r="G55" s="13"/>
      <c r="H55" s="19"/>
      <c r="I55" s="19"/>
      <c r="J55" s="19"/>
      <c r="K55" s="43"/>
      <c r="L55" s="43"/>
      <c r="M55" s="43"/>
      <c r="P55" s="11"/>
      <c r="Q55" s="15"/>
      <c r="R55" s="15"/>
      <c r="S55" s="15"/>
      <c r="T55" s="17"/>
      <c r="U55" s="17"/>
      <c r="V55" s="17"/>
      <c r="W55" s="19"/>
      <c r="X55" s="19"/>
      <c r="Y55" s="19"/>
      <c r="Z55" s="21"/>
      <c r="AA55" s="21"/>
      <c r="AB55" s="21"/>
      <c r="AE55" s="11"/>
      <c r="AF55" s="13"/>
      <c r="AG55" s="11"/>
      <c r="AH55" s="11"/>
      <c r="AI55" s="13"/>
      <c r="AJ55" s="11"/>
      <c r="AK55" s="11"/>
      <c r="AL55" s="13"/>
      <c r="AM55" s="11"/>
      <c r="AN55" s="11"/>
      <c r="AO55" s="13"/>
      <c r="AP55" s="11"/>
      <c r="AQ55" s="11"/>
      <c r="AS55" s="11"/>
      <c r="AT55" s="13"/>
      <c r="AU55" s="13"/>
      <c r="AV55" s="13"/>
      <c r="AW55" s="13"/>
      <c r="AX55" s="13"/>
      <c r="AY55" s="13"/>
      <c r="AZ55" s="13"/>
      <c r="BA55" s="13"/>
      <c r="BB55" s="13"/>
      <c r="BC55" s="13"/>
      <c r="BD55" s="13"/>
      <c r="BE55" s="13"/>
      <c r="BG55" s="11"/>
      <c r="BH55" s="13"/>
      <c r="BI55" s="13"/>
      <c r="BJ55" s="13"/>
      <c r="BK55" s="13"/>
      <c r="BL55" s="13"/>
      <c r="BM55" s="13"/>
      <c r="BN55" s="13"/>
      <c r="BO55" s="13"/>
      <c r="BP55" s="13"/>
      <c r="BQ55" s="13"/>
      <c r="BR55" s="13"/>
      <c r="BS55" s="13"/>
    </row>
    <row r="56">
      <c r="A56" s="11"/>
      <c r="B56" s="27" t="s">
        <v>33</v>
      </c>
      <c r="C56" s="29"/>
      <c r="D56" s="29"/>
      <c r="E56" s="25" t="s">
        <v>33</v>
      </c>
      <c r="F56" s="13"/>
      <c r="G56" s="13"/>
      <c r="H56" s="18" t="s">
        <v>33</v>
      </c>
      <c r="I56" s="19"/>
      <c r="J56" s="19"/>
      <c r="K56" s="30" t="s">
        <v>33</v>
      </c>
      <c r="L56" s="43"/>
      <c r="M56" s="43"/>
      <c r="P56" s="11"/>
      <c r="Q56" s="27" t="s">
        <v>33</v>
      </c>
      <c r="R56" s="29"/>
      <c r="S56" s="29"/>
      <c r="T56" s="25" t="s">
        <v>33</v>
      </c>
      <c r="U56" s="13"/>
      <c r="V56" s="13"/>
      <c r="W56" s="18" t="s">
        <v>33</v>
      </c>
      <c r="X56" s="19"/>
      <c r="Y56" s="19"/>
      <c r="Z56" s="30" t="s">
        <v>33</v>
      </c>
      <c r="AA56" s="21"/>
      <c r="AB56" s="21"/>
      <c r="AE56" s="11"/>
      <c r="AF56" s="27" t="s">
        <v>33</v>
      </c>
      <c r="AG56" s="11"/>
      <c r="AH56" s="11"/>
      <c r="AI56" s="27" t="s">
        <v>33</v>
      </c>
      <c r="AJ56" s="11"/>
      <c r="AK56" s="11"/>
      <c r="AL56" s="27" t="s">
        <v>33</v>
      </c>
      <c r="AM56" s="11"/>
      <c r="AN56" s="11"/>
      <c r="AO56" s="27" t="s">
        <v>33</v>
      </c>
      <c r="AP56" s="11"/>
      <c r="AQ56" s="11"/>
      <c r="AS56" s="11"/>
      <c r="AT56" s="27" t="s">
        <v>33</v>
      </c>
      <c r="AU56" s="13"/>
      <c r="AV56" s="13"/>
      <c r="AW56" s="27" t="s">
        <v>33</v>
      </c>
      <c r="AX56" s="13"/>
      <c r="AY56" s="13"/>
      <c r="AZ56" s="27" t="s">
        <v>33</v>
      </c>
      <c r="BA56" s="13"/>
      <c r="BB56" s="13"/>
      <c r="BC56" s="27" t="s">
        <v>33</v>
      </c>
      <c r="BD56" s="13"/>
      <c r="BE56" s="13"/>
      <c r="BG56" s="11"/>
      <c r="BH56" s="27" t="s">
        <v>33</v>
      </c>
      <c r="BI56" s="13"/>
      <c r="BJ56" s="13"/>
      <c r="BK56" s="27" t="s">
        <v>33</v>
      </c>
      <c r="BL56" s="13"/>
      <c r="BM56" s="13"/>
      <c r="BN56" s="27" t="s">
        <v>33</v>
      </c>
      <c r="BO56" s="13"/>
      <c r="BP56" s="13"/>
      <c r="BQ56" s="27" t="s">
        <v>33</v>
      </c>
      <c r="BR56" s="13"/>
      <c r="BS56" s="13"/>
    </row>
    <row r="57" ht="15.75" customHeight="1">
      <c r="A57" s="5" t="s">
        <v>31</v>
      </c>
      <c r="B57" s="75">
        <v>0.66132704341874</v>
      </c>
      <c r="C57" s="29"/>
      <c r="D57" s="29"/>
      <c r="E57" s="75">
        <v>0.720622048580885</v>
      </c>
      <c r="F57" s="25"/>
      <c r="G57" s="25"/>
      <c r="H57" s="75">
        <v>0.600462291593049</v>
      </c>
      <c r="I57" s="18"/>
      <c r="J57" s="18"/>
      <c r="K57" s="75">
        <v>0.655451859073664</v>
      </c>
      <c r="L57" s="30"/>
      <c r="M57" s="30"/>
      <c r="N57" s="8">
        <f t="shared" ref="N57:N58" si="44">AVERAGE(B57,E57,H57,K57)</f>
        <v>0.6594658107</v>
      </c>
      <c r="P57" s="5" t="s">
        <v>31</v>
      </c>
      <c r="Q57" s="22">
        <v>0.426662039416257</v>
      </c>
      <c r="R57" s="15"/>
      <c r="S57" s="15"/>
      <c r="T57" s="22">
        <v>0.40506731458447</v>
      </c>
      <c r="U57" s="16"/>
      <c r="V57" s="16"/>
      <c r="W57" s="22">
        <v>0.372346417246661</v>
      </c>
      <c r="X57" s="18"/>
      <c r="Y57" s="18"/>
      <c r="Z57" s="22">
        <v>0.395215934263537</v>
      </c>
      <c r="AA57" s="20"/>
      <c r="AB57" s="20"/>
      <c r="AC57" s="8">
        <f>AVERAGE(Q57,T57,W57,Z57)</f>
        <v>0.3998229264</v>
      </c>
      <c r="AE57" s="5" t="s">
        <v>31</v>
      </c>
      <c r="AF57" s="22">
        <v>0.6832092575344</v>
      </c>
      <c r="AG57" s="5"/>
      <c r="AH57" s="5"/>
      <c r="AI57" s="22">
        <v>0.700332949970037</v>
      </c>
      <c r="AJ57" s="5"/>
      <c r="AK57" s="5"/>
      <c r="AL57" s="22">
        <v>0.721108155611408</v>
      </c>
      <c r="AM57" s="5"/>
      <c r="AN57" s="5"/>
      <c r="AO57" s="22">
        <v>0.696586068036752</v>
      </c>
      <c r="AP57" s="5"/>
      <c r="AQ57" s="5"/>
      <c r="AR57" s="1">
        <f t="shared" ref="AR57:AR66" si="45">AVERAGE(AF57,AI57,AL57,AO57)</f>
        <v>0.7003091078</v>
      </c>
      <c r="AS57" s="5" t="s">
        <v>31</v>
      </c>
      <c r="AT57" s="22">
        <v>0.702253456735367</v>
      </c>
      <c r="AU57" s="13"/>
      <c r="AV57" s="13"/>
      <c r="AW57" s="22">
        <v>0.77258388285794</v>
      </c>
      <c r="AX57" s="13"/>
      <c r="AY57" s="13"/>
      <c r="AZ57" s="58">
        <v>0.721020229853051</v>
      </c>
      <c r="BA57" s="13"/>
      <c r="BB57" s="13"/>
      <c r="BC57" s="75">
        <v>0.817723688201293</v>
      </c>
      <c r="BD57" s="13"/>
      <c r="BE57" s="13"/>
      <c r="BG57" s="5" t="s">
        <v>31</v>
      </c>
      <c r="BH57" s="22">
        <v>0.661133653795545</v>
      </c>
      <c r="BI57" s="13"/>
      <c r="BJ57" s="13"/>
      <c r="BK57" s="22"/>
      <c r="BL57" s="13"/>
      <c r="BM57" s="13"/>
      <c r="BN57" s="22"/>
      <c r="BO57" s="13"/>
      <c r="BP57" s="13"/>
      <c r="BQ57" s="22"/>
      <c r="BR57" s="13"/>
      <c r="BS57" s="13"/>
    </row>
    <row r="58">
      <c r="A58" s="5" t="s">
        <v>32</v>
      </c>
      <c r="B58" s="75">
        <v>0.685800588196903</v>
      </c>
      <c r="C58" s="27">
        <v>35.0</v>
      </c>
      <c r="D58" s="27"/>
      <c r="E58" s="75">
        <v>0.773395630706642</v>
      </c>
      <c r="F58" s="25">
        <v>27.0</v>
      </c>
      <c r="G58" s="13"/>
      <c r="H58" s="75">
        <v>0.614341590984148</v>
      </c>
      <c r="I58" s="18">
        <v>77.0</v>
      </c>
      <c r="J58" s="19"/>
      <c r="K58" s="75">
        <v>0.686437927150271</v>
      </c>
      <c r="L58" s="30">
        <v>52.0</v>
      </c>
      <c r="M58" s="43"/>
      <c r="N58" s="8">
        <f t="shared" si="44"/>
        <v>0.6899939343</v>
      </c>
      <c r="P58" s="5" t="s">
        <v>32</v>
      </c>
      <c r="Q58" s="22">
        <v>0.690843212988232</v>
      </c>
      <c r="R58" s="12">
        <v>35.0</v>
      </c>
      <c r="S58" s="12"/>
      <c r="T58" s="22">
        <v>0.787224189548061</v>
      </c>
      <c r="U58" s="16">
        <v>27.0</v>
      </c>
      <c r="V58" s="17"/>
      <c r="W58" s="22">
        <v>0.552212110331665</v>
      </c>
      <c r="X58" s="18">
        <v>77.0</v>
      </c>
      <c r="Y58" s="19"/>
      <c r="Z58" s="22">
        <v>0.681759729163571</v>
      </c>
      <c r="AA58" s="20">
        <v>52.0</v>
      </c>
      <c r="AB58" s="21"/>
      <c r="AE58" s="5" t="s">
        <v>32</v>
      </c>
      <c r="AF58" s="22">
        <v>0.692230539807388</v>
      </c>
      <c r="AG58" s="5">
        <v>35.0</v>
      </c>
      <c r="AH58" s="5"/>
      <c r="AI58" s="22">
        <v>0.705828195027699</v>
      </c>
      <c r="AJ58" s="5">
        <v>27.0</v>
      </c>
      <c r="AK58" s="5"/>
      <c r="AL58" s="22">
        <v>0.71974554646619</v>
      </c>
      <c r="AM58" s="5">
        <v>77.0</v>
      </c>
      <c r="AN58" s="5"/>
      <c r="AO58" s="22">
        <v>0.693125462274217</v>
      </c>
      <c r="AP58" s="5">
        <v>52.0</v>
      </c>
      <c r="AQ58" s="5"/>
      <c r="AR58" s="1">
        <f t="shared" si="45"/>
        <v>0.7027324359</v>
      </c>
      <c r="AS58" s="5" t="s">
        <v>32</v>
      </c>
      <c r="AT58" s="22">
        <v>0.73100243871598</v>
      </c>
      <c r="AU58" s="25">
        <v>35.0</v>
      </c>
      <c r="AV58" s="13"/>
      <c r="AW58" s="22">
        <v>0.81547934273878</v>
      </c>
      <c r="AX58" s="25">
        <v>77.0</v>
      </c>
      <c r="AY58" s="13"/>
      <c r="AZ58" s="58">
        <v>0.664673596933086</v>
      </c>
      <c r="BA58" s="25">
        <v>77.0</v>
      </c>
      <c r="BB58" s="13"/>
      <c r="BC58" s="75">
        <v>0.829669706949356</v>
      </c>
      <c r="BD58" s="25">
        <v>52.0</v>
      </c>
      <c r="BE58" s="13"/>
      <c r="BG58" s="5" t="s">
        <v>32</v>
      </c>
      <c r="BH58" s="22">
        <v>0.572901400590146</v>
      </c>
      <c r="BI58" s="13"/>
      <c r="BJ58" s="13"/>
      <c r="BK58" s="22"/>
      <c r="BL58" s="13"/>
      <c r="BM58" s="13"/>
      <c r="BN58" s="22"/>
      <c r="BO58" s="13"/>
      <c r="BP58" s="13"/>
      <c r="BQ58" s="22"/>
      <c r="BR58" s="13"/>
      <c r="BS58" s="13"/>
    </row>
    <row r="59">
      <c r="A59" s="11"/>
      <c r="B59" s="29"/>
      <c r="C59" s="29"/>
      <c r="D59" s="29"/>
      <c r="E59" s="13"/>
      <c r="F59" s="13"/>
      <c r="G59" s="13"/>
      <c r="H59" s="19"/>
      <c r="I59" s="19"/>
      <c r="J59" s="19"/>
      <c r="K59" s="43"/>
      <c r="L59" s="43"/>
      <c r="M59" s="43"/>
      <c r="P59" s="11"/>
      <c r="Q59" s="15"/>
      <c r="R59" s="15"/>
      <c r="S59" s="15"/>
      <c r="T59" s="17"/>
      <c r="U59" s="17"/>
      <c r="V59" s="17"/>
      <c r="W59" s="19"/>
      <c r="X59" s="19"/>
      <c r="Y59" s="19"/>
      <c r="Z59" s="21"/>
      <c r="AA59" s="21"/>
      <c r="AB59" s="21"/>
      <c r="AE59" s="11"/>
      <c r="AF59" s="13"/>
      <c r="AG59" s="11"/>
      <c r="AH59" s="11"/>
      <c r="AI59" s="13"/>
      <c r="AJ59" s="11"/>
      <c r="AK59" s="11"/>
      <c r="AL59" s="13"/>
      <c r="AM59" s="11"/>
      <c r="AN59" s="11"/>
      <c r="AO59" s="13"/>
      <c r="AP59" s="11"/>
      <c r="AQ59" s="11"/>
      <c r="AR59" s="1" t="str">
        <f t="shared" si="45"/>
        <v>#DIV/0!</v>
      </c>
      <c r="AS59" s="11"/>
      <c r="AT59" s="13"/>
      <c r="AU59" s="13"/>
      <c r="AV59" s="13"/>
      <c r="AW59" s="13"/>
      <c r="AX59" s="13"/>
      <c r="AY59" s="13"/>
      <c r="AZ59" s="13"/>
      <c r="BA59" s="13"/>
      <c r="BB59" s="13"/>
      <c r="BC59" s="13"/>
      <c r="BD59" s="13"/>
      <c r="BE59" s="13"/>
      <c r="BG59" s="11"/>
      <c r="BH59" s="13"/>
      <c r="BI59" s="13"/>
      <c r="BJ59" s="13"/>
      <c r="BK59" s="13"/>
      <c r="BL59" s="13"/>
      <c r="BM59" s="13"/>
      <c r="BN59" s="13"/>
      <c r="BO59" s="13"/>
      <c r="BP59" s="13"/>
      <c r="BQ59" s="13"/>
      <c r="BR59" s="13"/>
      <c r="BS59" s="13"/>
    </row>
    <row r="60">
      <c r="A60" s="11"/>
      <c r="B60" s="27" t="s">
        <v>34</v>
      </c>
      <c r="C60" s="29"/>
      <c r="D60" s="29"/>
      <c r="E60" s="25" t="s">
        <v>34</v>
      </c>
      <c r="F60" s="13"/>
      <c r="G60" s="13"/>
      <c r="H60" s="18" t="s">
        <v>34</v>
      </c>
      <c r="I60" s="19"/>
      <c r="J60" s="19"/>
      <c r="K60" s="30" t="s">
        <v>34</v>
      </c>
      <c r="L60" s="43"/>
      <c r="M60" s="43"/>
      <c r="P60" s="11"/>
      <c r="Q60" s="31" t="s">
        <v>34</v>
      </c>
      <c r="R60" s="32"/>
      <c r="S60" s="32"/>
      <c r="T60" s="33" t="s">
        <v>34</v>
      </c>
      <c r="U60" s="34"/>
      <c r="V60" s="34"/>
      <c r="W60" s="35" t="s">
        <v>34</v>
      </c>
      <c r="X60" s="36"/>
      <c r="Y60" s="36"/>
      <c r="Z60" s="37" t="s">
        <v>34</v>
      </c>
      <c r="AA60" s="21"/>
      <c r="AB60" s="21"/>
      <c r="AE60" s="11"/>
      <c r="AF60" s="31" t="s">
        <v>34</v>
      </c>
      <c r="AG60" s="11"/>
      <c r="AH60" s="11"/>
      <c r="AI60" s="31" t="s">
        <v>34</v>
      </c>
      <c r="AJ60" s="11"/>
      <c r="AK60" s="11"/>
      <c r="AL60" s="31" t="s">
        <v>34</v>
      </c>
      <c r="AM60" s="11"/>
      <c r="AN60" s="11"/>
      <c r="AO60" s="31" t="s">
        <v>34</v>
      </c>
      <c r="AP60" s="11"/>
      <c r="AQ60" s="11"/>
      <c r="AR60" s="1" t="str">
        <f t="shared" si="45"/>
        <v>#DIV/0!</v>
      </c>
      <c r="AS60" s="11"/>
      <c r="AT60" s="31" t="s">
        <v>34</v>
      </c>
      <c r="AU60" s="13"/>
      <c r="AV60" s="13"/>
      <c r="AW60" s="31" t="s">
        <v>34</v>
      </c>
      <c r="AX60" s="13"/>
      <c r="AY60" s="13"/>
      <c r="AZ60" s="31" t="s">
        <v>34</v>
      </c>
      <c r="BA60" s="13"/>
      <c r="BB60" s="13"/>
      <c r="BC60" s="31" t="s">
        <v>34</v>
      </c>
      <c r="BD60" s="13"/>
      <c r="BE60" s="13"/>
      <c r="BG60" s="11"/>
      <c r="BH60" s="31" t="s">
        <v>34</v>
      </c>
      <c r="BI60" s="13"/>
      <c r="BJ60" s="13"/>
      <c r="BK60" s="31" t="s">
        <v>34</v>
      </c>
      <c r="BL60" s="13"/>
      <c r="BM60" s="13"/>
      <c r="BN60" s="31" t="s">
        <v>34</v>
      </c>
      <c r="BO60" s="13"/>
      <c r="BP60" s="13"/>
      <c r="BQ60" s="31" t="s">
        <v>34</v>
      </c>
      <c r="BR60" s="13"/>
      <c r="BS60" s="13"/>
    </row>
    <row r="61">
      <c r="A61" s="5" t="s">
        <v>31</v>
      </c>
      <c r="B61" s="75">
        <v>0.670380706283335</v>
      </c>
      <c r="C61" s="29"/>
      <c r="D61" s="29"/>
      <c r="E61" s="75">
        <v>0.695417754625579</v>
      </c>
      <c r="F61" s="13"/>
      <c r="G61" s="13"/>
      <c r="H61" s="75">
        <v>0.6556988827314</v>
      </c>
      <c r="I61" s="19"/>
      <c r="J61" s="19"/>
      <c r="K61" s="75">
        <v>0.700405270324879</v>
      </c>
      <c r="L61" s="30"/>
      <c r="M61" s="30"/>
      <c r="N61" s="8">
        <f t="shared" ref="N61:N62" si="46">AVERAGE(B61,E61,H61,K61)</f>
        <v>0.6804756535</v>
      </c>
      <c r="P61" s="5" t="s">
        <v>31</v>
      </c>
      <c r="Q61" s="22">
        <v>0.334675986236576</v>
      </c>
      <c r="R61" s="15"/>
      <c r="S61" s="15"/>
      <c r="T61" s="22">
        <v>0.347632764219059</v>
      </c>
      <c r="U61" s="17"/>
      <c r="V61" s="17"/>
      <c r="W61" s="22">
        <v>0.346876624078041</v>
      </c>
      <c r="X61" s="19"/>
      <c r="Y61" s="19"/>
      <c r="Z61" s="22">
        <v>0.342621324514332</v>
      </c>
      <c r="AA61" s="20"/>
      <c r="AB61" s="20"/>
      <c r="AC61" s="8">
        <f>average(Q61,T61,W61,Z61)</f>
        <v>0.3429516748</v>
      </c>
      <c r="AE61" s="5" t="s">
        <v>31</v>
      </c>
      <c r="AF61" s="22">
        <v>0.735255300763488</v>
      </c>
      <c r="AG61" s="5"/>
      <c r="AH61" s="5"/>
      <c r="AI61" s="22">
        <v>0.73845186296935</v>
      </c>
      <c r="AJ61" s="5"/>
      <c r="AK61" s="5"/>
      <c r="AL61" s="22">
        <v>0.720665457076922</v>
      </c>
      <c r="AM61" s="5"/>
      <c r="AN61" s="5"/>
      <c r="AO61" s="22">
        <v>0.728816001527408</v>
      </c>
      <c r="AP61" s="5"/>
      <c r="AQ61" s="5"/>
      <c r="AR61" s="1">
        <f t="shared" si="45"/>
        <v>0.7307971556</v>
      </c>
      <c r="AS61" s="5" t="s">
        <v>31</v>
      </c>
      <c r="AT61" s="22">
        <v>0.740294520355452</v>
      </c>
      <c r="AU61" s="13"/>
      <c r="AV61" s="13"/>
      <c r="AW61" s="22">
        <v>0.739914372223974</v>
      </c>
      <c r="AX61" s="13"/>
      <c r="AY61" s="13"/>
      <c r="AZ61" s="22">
        <v>0.688363693961541</v>
      </c>
      <c r="BA61" s="13"/>
      <c r="BB61" s="13"/>
      <c r="BC61" s="75">
        <v>0.742007013598536</v>
      </c>
      <c r="BD61" s="13"/>
      <c r="BE61" s="13"/>
      <c r="BG61" s="5" t="s">
        <v>31</v>
      </c>
      <c r="BH61" s="22">
        <v>0.636039011306297</v>
      </c>
      <c r="BI61" s="13"/>
      <c r="BJ61" s="13"/>
      <c r="BK61" s="22"/>
      <c r="BL61" s="13"/>
      <c r="BM61" s="13"/>
      <c r="BN61" s="22"/>
      <c r="BO61" s="13"/>
      <c r="BP61" s="13"/>
      <c r="BQ61" s="22"/>
      <c r="BR61" s="13"/>
      <c r="BS61" s="13"/>
    </row>
    <row r="62">
      <c r="A62" s="5" t="s">
        <v>32</v>
      </c>
      <c r="B62" s="75">
        <v>0.721448244898122</v>
      </c>
      <c r="C62" s="27">
        <v>15.0</v>
      </c>
      <c r="D62" s="27"/>
      <c r="E62" s="75">
        <v>0.742146883083968</v>
      </c>
      <c r="F62" s="25">
        <v>32.0</v>
      </c>
      <c r="G62" s="25"/>
      <c r="H62" s="75">
        <v>0.71318606863694</v>
      </c>
      <c r="I62" s="18">
        <v>36.0</v>
      </c>
      <c r="J62" s="18"/>
      <c r="K62" s="75">
        <v>0.744670648487213</v>
      </c>
      <c r="L62" s="30">
        <v>37.0</v>
      </c>
      <c r="M62" s="30"/>
      <c r="N62" s="8">
        <f t="shared" si="46"/>
        <v>0.7303629613</v>
      </c>
      <c r="P62" s="5" t="s">
        <v>32</v>
      </c>
      <c r="Q62" s="22">
        <v>0.747617889505776</v>
      </c>
      <c r="R62" s="12">
        <v>34.0</v>
      </c>
      <c r="S62" s="12"/>
      <c r="T62" s="22">
        <v>0.766609025688088</v>
      </c>
      <c r="U62" s="16">
        <v>32.0</v>
      </c>
      <c r="V62" s="16"/>
      <c r="W62" s="22">
        <v>0.715995134709243</v>
      </c>
      <c r="X62" s="18">
        <v>36.0</v>
      </c>
      <c r="Y62" s="18"/>
      <c r="Z62" s="22">
        <v>0.764865768022253</v>
      </c>
      <c r="AA62" s="20">
        <v>37.0</v>
      </c>
      <c r="AB62" s="20"/>
      <c r="AE62" s="5" t="s">
        <v>32</v>
      </c>
      <c r="AF62" s="22">
        <v>0.73632964186551</v>
      </c>
      <c r="AG62" s="5">
        <v>34.0</v>
      </c>
      <c r="AH62" s="5"/>
      <c r="AI62" s="22">
        <v>0.749725069859151</v>
      </c>
      <c r="AJ62" s="5"/>
      <c r="AK62" s="5"/>
      <c r="AL62" s="22">
        <v>0.728753413418666</v>
      </c>
      <c r="AM62" s="5">
        <v>36.0</v>
      </c>
      <c r="AN62" s="5"/>
      <c r="AO62" s="22">
        <v>0.740998248967771</v>
      </c>
      <c r="AP62" s="5">
        <v>34.0</v>
      </c>
      <c r="AQ62" s="5"/>
      <c r="AR62" s="1">
        <f t="shared" si="45"/>
        <v>0.7389515935</v>
      </c>
      <c r="AS62" s="5" t="s">
        <v>32</v>
      </c>
      <c r="AT62" s="22">
        <v>0.747300388186343</v>
      </c>
      <c r="AU62" s="25">
        <v>34.0</v>
      </c>
      <c r="AV62" s="13"/>
      <c r="AW62" s="22">
        <v>0.763386289305838</v>
      </c>
      <c r="AX62" s="25">
        <v>32.0</v>
      </c>
      <c r="AY62" s="13"/>
      <c r="AZ62" s="22">
        <v>0.721686422664254</v>
      </c>
      <c r="BA62" s="25">
        <v>36.0</v>
      </c>
      <c r="BB62" s="13"/>
      <c r="BC62" s="75">
        <v>0.767732068149376</v>
      </c>
      <c r="BD62" s="25">
        <v>37.0</v>
      </c>
      <c r="BE62" s="13"/>
      <c r="BG62" s="5" t="s">
        <v>32</v>
      </c>
      <c r="BH62" s="22">
        <v>0.659409545590303</v>
      </c>
      <c r="BI62" s="25">
        <v>34.0</v>
      </c>
      <c r="BJ62" s="13"/>
      <c r="BK62" s="22"/>
      <c r="BL62" s="13"/>
      <c r="BM62" s="13"/>
      <c r="BN62" s="22"/>
      <c r="BO62" s="13"/>
      <c r="BP62" s="13"/>
      <c r="BQ62" s="22"/>
      <c r="BR62" s="13"/>
      <c r="BS62" s="13"/>
    </row>
    <row r="63">
      <c r="A63" s="11"/>
      <c r="B63" s="29"/>
      <c r="C63" s="29"/>
      <c r="D63" s="29"/>
      <c r="E63" s="13"/>
      <c r="F63" s="13"/>
      <c r="G63" s="13"/>
      <c r="H63" s="19"/>
      <c r="I63" s="19"/>
      <c r="J63" s="19"/>
      <c r="K63" s="43"/>
      <c r="L63" s="43"/>
      <c r="M63" s="43"/>
      <c r="P63" s="11"/>
      <c r="Q63" s="15"/>
      <c r="R63" s="15"/>
      <c r="S63" s="15"/>
      <c r="T63" s="17"/>
      <c r="U63" s="17"/>
      <c r="V63" s="17"/>
      <c r="W63" s="19"/>
      <c r="X63" s="19"/>
      <c r="Y63" s="19"/>
      <c r="Z63" s="21"/>
      <c r="AA63" s="21"/>
      <c r="AB63" s="21"/>
      <c r="AE63" s="11"/>
      <c r="AF63" s="13"/>
      <c r="AG63" s="11"/>
      <c r="AH63" s="11"/>
      <c r="AI63" s="13"/>
      <c r="AJ63" s="11"/>
      <c r="AK63" s="11"/>
      <c r="AL63" s="13"/>
      <c r="AM63" s="11"/>
      <c r="AN63" s="11"/>
      <c r="AO63" s="13"/>
      <c r="AP63" s="11"/>
      <c r="AQ63" s="11"/>
      <c r="AR63" s="1" t="str">
        <f t="shared" si="45"/>
        <v>#DIV/0!</v>
      </c>
      <c r="AS63" s="11"/>
      <c r="AT63" s="13"/>
      <c r="AU63" s="13"/>
      <c r="AV63" s="13"/>
      <c r="AW63" s="13"/>
      <c r="AX63" s="13"/>
      <c r="AY63" s="13"/>
      <c r="AZ63" s="13"/>
      <c r="BA63" s="13"/>
      <c r="BB63" s="13"/>
      <c r="BC63" s="13"/>
      <c r="BD63" s="13"/>
      <c r="BE63" s="13"/>
      <c r="BG63" s="11"/>
      <c r="BH63" s="13"/>
      <c r="BI63" s="13"/>
      <c r="BJ63" s="13"/>
      <c r="BK63" s="13"/>
      <c r="BL63" s="13"/>
      <c r="BM63" s="13"/>
      <c r="BN63" s="13"/>
      <c r="BO63" s="13"/>
      <c r="BP63" s="13"/>
      <c r="BQ63" s="13"/>
      <c r="BR63" s="13"/>
      <c r="BS63" s="13"/>
    </row>
    <row r="64">
      <c r="A64" s="11"/>
      <c r="B64" s="27" t="s">
        <v>35</v>
      </c>
      <c r="C64" s="29"/>
      <c r="D64" s="29"/>
      <c r="E64" s="25" t="s">
        <v>35</v>
      </c>
      <c r="F64" s="13"/>
      <c r="G64" s="13"/>
      <c r="H64" s="18" t="s">
        <v>35</v>
      </c>
      <c r="I64" s="19"/>
      <c r="J64" s="19"/>
      <c r="K64" s="30" t="s">
        <v>35</v>
      </c>
      <c r="L64" s="43"/>
      <c r="M64" s="43"/>
      <c r="P64" s="11"/>
      <c r="Q64" s="31" t="s">
        <v>35</v>
      </c>
      <c r="R64" s="32"/>
      <c r="S64" s="32"/>
      <c r="T64" s="33" t="s">
        <v>35</v>
      </c>
      <c r="U64" s="34"/>
      <c r="V64" s="34"/>
      <c r="W64" s="35" t="s">
        <v>35</v>
      </c>
      <c r="X64" s="36"/>
      <c r="Y64" s="36"/>
      <c r="Z64" s="37" t="s">
        <v>35</v>
      </c>
      <c r="AA64" s="21"/>
      <c r="AB64" s="21"/>
      <c r="AE64" s="11"/>
      <c r="AF64" s="31" t="s">
        <v>35</v>
      </c>
      <c r="AG64" s="11"/>
      <c r="AH64" s="11"/>
      <c r="AI64" s="31" t="s">
        <v>35</v>
      </c>
      <c r="AJ64" s="11"/>
      <c r="AK64" s="11"/>
      <c r="AL64" s="31" t="s">
        <v>35</v>
      </c>
      <c r="AM64" s="11"/>
      <c r="AN64" s="11"/>
      <c r="AO64" s="31" t="s">
        <v>35</v>
      </c>
      <c r="AP64" s="11"/>
      <c r="AQ64" s="11"/>
      <c r="AR64" s="1" t="str">
        <f t="shared" si="45"/>
        <v>#DIV/0!</v>
      </c>
      <c r="AS64" s="11"/>
      <c r="AT64" s="31" t="s">
        <v>35</v>
      </c>
      <c r="AU64" s="13"/>
      <c r="AV64" s="13"/>
      <c r="AW64" s="31" t="s">
        <v>35</v>
      </c>
      <c r="AX64" s="13"/>
      <c r="AY64" s="13"/>
      <c r="AZ64" s="31" t="s">
        <v>35</v>
      </c>
      <c r="BA64" s="13"/>
      <c r="BB64" s="13"/>
      <c r="BC64" s="31" t="s">
        <v>35</v>
      </c>
      <c r="BD64" s="13"/>
      <c r="BE64" s="13"/>
      <c r="BG64" s="11"/>
      <c r="BH64" s="31" t="s">
        <v>35</v>
      </c>
      <c r="BI64" s="13"/>
      <c r="BJ64" s="13"/>
      <c r="BK64" s="13"/>
      <c r="BL64" s="13"/>
      <c r="BM64" s="13"/>
      <c r="BN64" s="13"/>
      <c r="BO64" s="13"/>
      <c r="BP64" s="13"/>
      <c r="BQ64" s="13"/>
      <c r="BR64" s="13"/>
      <c r="BS64" s="13"/>
    </row>
    <row r="65">
      <c r="A65" s="5" t="s">
        <v>31</v>
      </c>
      <c r="B65" s="75">
        <v>0.675529523673218</v>
      </c>
      <c r="C65" s="29"/>
      <c r="D65" s="29"/>
      <c r="E65" s="75">
        <v>0.708660803256258</v>
      </c>
      <c r="F65" s="25"/>
      <c r="G65" s="25"/>
      <c r="H65" s="75">
        <v>0.663255398674411</v>
      </c>
      <c r="I65" s="18"/>
      <c r="J65" s="18"/>
      <c r="K65" s="75">
        <v>0.707414171506831</v>
      </c>
      <c r="L65" s="30"/>
      <c r="M65" s="30"/>
      <c r="N65" s="8">
        <f t="shared" ref="N65:N66" si="47">AVERAGE(B65,E65,H65,K65)</f>
        <v>0.6887149743</v>
      </c>
      <c r="O65" s="8">
        <f t="shared" ref="O65:O66" si="48">AVERAGE(N53,N57,N61,N65,B9,H37)</f>
        <v>0.7147834358</v>
      </c>
      <c r="P65" s="5" t="s">
        <v>31</v>
      </c>
      <c r="Q65" s="22">
        <v>0.331745991089931</v>
      </c>
      <c r="R65" s="15"/>
      <c r="S65" s="15"/>
      <c r="T65" s="22">
        <v>0.323081260400342</v>
      </c>
      <c r="U65" s="16"/>
      <c r="V65" s="16"/>
      <c r="W65" s="22">
        <v>0.333871414126109</v>
      </c>
      <c r="X65" s="18"/>
      <c r="Y65" s="18"/>
      <c r="Z65" s="22">
        <v>0.343445462751276</v>
      </c>
      <c r="AA65" s="20"/>
      <c r="AB65" s="20"/>
      <c r="AC65" s="8">
        <f>average(Q65,T65,W65,Z65)</f>
        <v>0.3330360321</v>
      </c>
      <c r="AE65" s="5" t="s">
        <v>31</v>
      </c>
      <c r="AF65" s="22">
        <v>0.784743739203659</v>
      </c>
      <c r="AG65" s="10"/>
      <c r="AH65" s="10"/>
      <c r="AI65" s="22">
        <v>0.779389486459254</v>
      </c>
      <c r="AJ65" s="10"/>
      <c r="AK65" s="10"/>
      <c r="AL65" s="22">
        <v>0.820008798382703</v>
      </c>
      <c r="AM65" s="10"/>
      <c r="AN65" s="10"/>
      <c r="AO65" s="22">
        <v>0.750520377569834</v>
      </c>
      <c r="AP65" s="10"/>
      <c r="AQ65" s="10"/>
      <c r="AR65" s="1">
        <f t="shared" si="45"/>
        <v>0.7836656004</v>
      </c>
      <c r="AS65" s="5" t="s">
        <v>31</v>
      </c>
      <c r="AT65" s="75">
        <v>0.65421314382484</v>
      </c>
      <c r="AU65" s="13"/>
      <c r="AV65" s="13"/>
      <c r="AW65" s="22">
        <v>0.742962896909117</v>
      </c>
      <c r="AX65" s="13"/>
      <c r="AY65" s="13"/>
      <c r="AZ65" s="58">
        <v>0.831775106497863</v>
      </c>
      <c r="BA65" s="13"/>
      <c r="BB65" s="13"/>
      <c r="BC65" s="22">
        <v>0.765641567858586</v>
      </c>
      <c r="BD65" s="13"/>
      <c r="BE65" s="13"/>
      <c r="BG65" s="5" t="s">
        <v>31</v>
      </c>
      <c r="BH65" s="13"/>
      <c r="BI65" s="13"/>
      <c r="BJ65" s="13"/>
      <c r="BK65" s="13"/>
      <c r="BL65" s="13"/>
      <c r="BM65" s="13"/>
      <c r="BN65" s="13"/>
      <c r="BO65" s="13"/>
      <c r="BP65" s="13"/>
      <c r="BQ65" s="13"/>
      <c r="BR65" s="13"/>
      <c r="BS65" s="13"/>
    </row>
    <row r="66">
      <c r="A66" s="5" t="s">
        <v>32</v>
      </c>
      <c r="B66" s="75">
        <v>0.726379255001873</v>
      </c>
      <c r="C66" s="59">
        <v>29.0</v>
      </c>
      <c r="D66" s="59"/>
      <c r="E66" s="75">
        <v>0.748079617553818</v>
      </c>
      <c r="F66" s="25">
        <v>33.0</v>
      </c>
      <c r="G66" s="13"/>
      <c r="H66" s="75">
        <v>0.724884713333943</v>
      </c>
      <c r="I66" s="18">
        <v>46.0</v>
      </c>
      <c r="J66" s="18"/>
      <c r="K66" s="75">
        <v>0.728393086975663</v>
      </c>
      <c r="L66" s="30">
        <v>29.0</v>
      </c>
      <c r="M66" s="30"/>
      <c r="N66" s="8">
        <f t="shared" si="47"/>
        <v>0.7319341682</v>
      </c>
      <c r="O66" s="8">
        <f t="shared" si="48"/>
        <v>0.7643622522</v>
      </c>
      <c r="P66" s="5" t="s">
        <v>32</v>
      </c>
      <c r="Q66" s="22">
        <v>0.77321378078943</v>
      </c>
      <c r="R66" s="39">
        <v>29.0</v>
      </c>
      <c r="S66" s="39"/>
      <c r="T66" s="22">
        <v>0.770352606230426</v>
      </c>
      <c r="U66" s="16">
        <v>33.0</v>
      </c>
      <c r="V66" s="17"/>
      <c r="W66" s="22">
        <v>0.823347199638364</v>
      </c>
      <c r="X66" s="18">
        <v>29.0</v>
      </c>
      <c r="Y66" s="18"/>
      <c r="Z66" s="22">
        <v>0.755963356797563</v>
      </c>
      <c r="AA66" s="20">
        <v>36.0</v>
      </c>
      <c r="AB66" s="20"/>
      <c r="AE66" s="5" t="s">
        <v>32</v>
      </c>
      <c r="AF66" s="22">
        <v>0.776836702460017</v>
      </c>
      <c r="AG66" s="10">
        <v>29.0</v>
      </c>
      <c r="AH66" s="10"/>
      <c r="AI66" s="22">
        <v>0.777426847307511</v>
      </c>
      <c r="AJ66" s="10">
        <v>33.0</v>
      </c>
      <c r="AK66" s="10"/>
      <c r="AL66" s="22">
        <v>0.823266794443067</v>
      </c>
      <c r="AM66" s="10">
        <v>29.0</v>
      </c>
      <c r="AN66" s="10"/>
      <c r="AO66" s="22">
        <v>0.787318967572796</v>
      </c>
      <c r="AP66" s="10">
        <v>36.0</v>
      </c>
      <c r="AQ66" s="10"/>
      <c r="AR66" s="1">
        <f t="shared" si="45"/>
        <v>0.7912123279</v>
      </c>
      <c r="AS66" s="5" t="s">
        <v>32</v>
      </c>
      <c r="AT66" s="75">
        <v>0.711436574492309</v>
      </c>
      <c r="AU66" s="25">
        <v>29.0</v>
      </c>
      <c r="AV66" s="13"/>
      <c r="AW66" s="22">
        <v>0.763121746489534</v>
      </c>
      <c r="AX66" s="25">
        <v>33.0</v>
      </c>
      <c r="AY66" s="13"/>
      <c r="AZ66" s="58">
        <v>0.827743687676221</v>
      </c>
      <c r="BA66" s="25">
        <v>29.0</v>
      </c>
      <c r="BB66" s="13"/>
      <c r="BC66" s="22">
        <v>0.788090388201716</v>
      </c>
      <c r="BD66" s="25">
        <v>36.0</v>
      </c>
      <c r="BE66" s="13"/>
      <c r="BG66" s="5" t="s">
        <v>32</v>
      </c>
      <c r="BH66" s="13"/>
      <c r="BI66" s="13"/>
      <c r="BJ66" s="13"/>
      <c r="BK66" s="13"/>
      <c r="BL66" s="13"/>
      <c r="BM66" s="13"/>
      <c r="BN66" s="13"/>
      <c r="BO66" s="13"/>
      <c r="BP66" s="13"/>
      <c r="BQ66" s="13"/>
      <c r="BR66" s="13"/>
      <c r="BS66" s="13"/>
    </row>
    <row r="67">
      <c r="B67" s="57">
        <f t="shared" ref="B67:K67" si="49">AVERAGE(B53,B57,B61,B65)</f>
        <v>0.6937356832</v>
      </c>
      <c r="C67" s="57">
        <f t="shared" si="49"/>
        <v>221</v>
      </c>
      <c r="D67" s="57" t="str">
        <f t="shared" si="49"/>
        <v>#DIV/0!</v>
      </c>
      <c r="E67" s="57">
        <f t="shared" si="49"/>
        <v>0.7014308593</v>
      </c>
      <c r="F67" s="57" t="str">
        <f t="shared" si="49"/>
        <v>#DIV/0!</v>
      </c>
      <c r="G67" s="57" t="str">
        <f t="shared" si="49"/>
        <v>#DIV/0!</v>
      </c>
      <c r="H67" s="57">
        <f t="shared" si="49"/>
        <v>0.6056024677</v>
      </c>
      <c r="I67" s="57" t="str">
        <f t="shared" si="49"/>
        <v>#DIV/0!</v>
      </c>
      <c r="J67" s="57" t="str">
        <f t="shared" si="49"/>
        <v>#DIV/0!</v>
      </c>
      <c r="K67" s="57">
        <f t="shared" si="49"/>
        <v>0.6946866354</v>
      </c>
      <c r="L67" s="8">
        <f>sum(L54,L58,L62,L66)/4</f>
        <v>507.75</v>
      </c>
      <c r="N67" s="8">
        <f t="shared" ref="N67:N68" si="57">average(N53,N57,N61,N65)</f>
        <v>0.6738639114</v>
      </c>
      <c r="O67" s="8">
        <f>(O66-O65)/(O65)</f>
        <v>0.06936201083</v>
      </c>
      <c r="AC67" s="8">
        <f>AVERAGE(AC53,AC57,AC61,AC65)</f>
        <v>0.4310313932</v>
      </c>
      <c r="AF67" s="8">
        <f t="shared" ref="AF67:AF68" si="58">sum(AF57,AF61,AF65)/3</f>
        <v>0.7344027658</v>
      </c>
      <c r="AG67" s="8">
        <f t="shared" ref="AG67:AH67" si="50">sum(AG57,AG61,AG65)</f>
        <v>0</v>
      </c>
      <c r="AH67" s="8">
        <f t="shared" si="50"/>
        <v>0</v>
      </c>
      <c r="AI67" s="8">
        <f t="shared" ref="AI67:AI68" si="60">sum(AI57,AI61,AI65)/3</f>
        <v>0.7393914331</v>
      </c>
      <c r="AJ67" s="8">
        <f t="shared" ref="AJ67:AK67" si="51">sum(AJ57,AJ61,AJ65)</f>
        <v>0</v>
      </c>
      <c r="AK67" s="8">
        <f t="shared" si="51"/>
        <v>0</v>
      </c>
      <c r="AL67" s="8">
        <f t="shared" ref="AL67:AL68" si="62">sum(AL57,AL61,AL65)/3</f>
        <v>0.7539274704</v>
      </c>
      <c r="AM67" s="8">
        <f t="shared" ref="AM67:AN67" si="52">sum(AM57,AM61,AM65)</f>
        <v>0</v>
      </c>
      <c r="AN67" s="8">
        <f t="shared" si="52"/>
        <v>0</v>
      </c>
      <c r="AO67" s="8">
        <f t="shared" ref="AO67:AO68" si="64">sum(AO57,AO61,AO65)/3</f>
        <v>0.7253074824</v>
      </c>
      <c r="AR67" s="41">
        <f t="shared" ref="AR67:AR68" si="65">sum(AF67,AI67,AL67,AO67)/4</f>
        <v>0.7382572879</v>
      </c>
      <c r="AT67" s="77">
        <f t="shared" ref="AT67:AT68" si="66">average(AT57,AT61,AT65)</f>
        <v>0.6989203736</v>
      </c>
      <c r="AU67" s="8">
        <f t="shared" ref="AU67:AV67" si="53">SUM(AU53,AU57,AU61,AU64)</f>
        <v>0</v>
      </c>
      <c r="AV67" s="8">
        <f t="shared" si="53"/>
        <v>0</v>
      </c>
      <c r="AW67" s="77">
        <f t="shared" ref="AW67:AW68" si="68">average(AW53,AW57,AW61,AW65)</f>
        <v>0.777194801</v>
      </c>
      <c r="AX67" s="8">
        <f t="shared" ref="AX67:AY67" si="54">SUM(AX53,AX57,AX61,AX64)</f>
        <v>0</v>
      </c>
      <c r="AY67" s="8">
        <f t="shared" si="54"/>
        <v>0</v>
      </c>
      <c r="AZ67" s="77">
        <f t="shared" ref="AZ67:AZ68" si="70">average(AZ53,AZ61)</f>
        <v>0.7895162741</v>
      </c>
      <c r="BA67" s="8">
        <f t="shared" ref="BA67:BB67" si="55">SUM(BA53,BA57,BA61,BA64)</f>
        <v>0</v>
      </c>
      <c r="BB67" s="8">
        <f t="shared" si="55"/>
        <v>0</v>
      </c>
      <c r="BC67" s="77">
        <f t="shared" ref="BC67:BC68" si="72">average(BC53,BC57,BC61,BC65)</f>
        <v>0.8002452943</v>
      </c>
      <c r="BF67" s="41">
        <f t="shared" ref="BF67:BF68" si="73">SUM(AT67,AW67,AZ67,BC67)/16</f>
        <v>0.1916172964</v>
      </c>
    </row>
    <row r="68">
      <c r="B68" s="8">
        <f t="shared" ref="B68:K68" si="56">AVERAGE(B54,B58,B62,B66)</f>
        <v>0.7257387832</v>
      </c>
      <c r="C68" s="8">
        <f t="shared" si="56"/>
        <v>26.33333333</v>
      </c>
      <c r="D68" s="8" t="str">
        <f t="shared" si="56"/>
        <v>#DIV/0!</v>
      </c>
      <c r="E68" s="8">
        <f t="shared" si="56"/>
        <v>0.7466773493</v>
      </c>
      <c r="F68" s="8">
        <f t="shared" si="56"/>
        <v>83.5</v>
      </c>
      <c r="G68" s="8" t="str">
        <f t="shared" si="56"/>
        <v>#DIV/0!</v>
      </c>
      <c r="H68" s="8">
        <f t="shared" si="56"/>
        <v>0.6531476166</v>
      </c>
      <c r="I68" s="8">
        <f t="shared" si="56"/>
        <v>674</v>
      </c>
      <c r="J68" s="8" t="str">
        <f t="shared" si="56"/>
        <v>#DIV/0!</v>
      </c>
      <c r="K68" s="8">
        <f t="shared" si="56"/>
        <v>0.7404499154</v>
      </c>
      <c r="N68" s="8">
        <f t="shared" si="57"/>
        <v>0.7165034161</v>
      </c>
      <c r="O68" s="8">
        <f>(N68-N67)/(N67)</f>
        <v>0.06327613635</v>
      </c>
      <c r="AF68" s="8">
        <f t="shared" si="58"/>
        <v>0.7351322947</v>
      </c>
      <c r="AG68" s="8">
        <f t="shared" ref="AG68:AH68" si="59">sum(AG58,AG62,AG66)</f>
        <v>98</v>
      </c>
      <c r="AH68" s="8">
        <f t="shared" si="59"/>
        <v>0</v>
      </c>
      <c r="AI68" s="8">
        <f t="shared" si="60"/>
        <v>0.7443267041</v>
      </c>
      <c r="AJ68" s="8">
        <f t="shared" ref="AJ68:AK68" si="61">sum(AJ58,AJ62,AJ66)</f>
        <v>60</v>
      </c>
      <c r="AK68" s="8">
        <f t="shared" si="61"/>
        <v>0</v>
      </c>
      <c r="AL68" s="8">
        <f t="shared" si="62"/>
        <v>0.7572552514</v>
      </c>
      <c r="AM68" s="8">
        <f t="shared" ref="AM68:AN68" si="63">sum(AM58,AM62,AM66)</f>
        <v>142</v>
      </c>
      <c r="AN68" s="8">
        <f t="shared" si="63"/>
        <v>0</v>
      </c>
      <c r="AO68" s="8">
        <f t="shared" si="64"/>
        <v>0.7404808929</v>
      </c>
      <c r="AR68" s="41">
        <f t="shared" si="65"/>
        <v>0.7442987858</v>
      </c>
      <c r="AT68" s="77">
        <f t="shared" si="66"/>
        <v>0.7299131338</v>
      </c>
      <c r="AU68" s="8">
        <f t="shared" ref="AU68:AV68" si="67">SUM(AU54,AU58,AU62,AU66)</f>
        <v>319</v>
      </c>
      <c r="AV68" s="8">
        <f t="shared" si="67"/>
        <v>0</v>
      </c>
      <c r="AW68" s="77">
        <f t="shared" si="68"/>
        <v>0.7914348521</v>
      </c>
      <c r="AX68" s="8">
        <f t="shared" ref="AX68:AY68" si="69">SUM(AX54,AX58,AX62,AX66)</f>
        <v>384</v>
      </c>
      <c r="AY68" s="8">
        <f t="shared" si="69"/>
        <v>0</v>
      </c>
      <c r="AZ68" s="77">
        <f t="shared" si="70"/>
        <v>0.806167273</v>
      </c>
      <c r="BA68" s="8">
        <f t="shared" ref="BA68:BB68" si="71">SUM(BA54,BA58,BA62,BA66)</f>
        <v>2679</v>
      </c>
      <c r="BB68" s="8">
        <f t="shared" si="71"/>
        <v>0</v>
      </c>
      <c r="BC68" s="77">
        <f t="shared" si="72"/>
        <v>0.8152691324</v>
      </c>
      <c r="BF68" s="41">
        <f t="shared" si="73"/>
        <v>0.1964240245</v>
      </c>
    </row>
    <row r="69">
      <c r="K69" s="60">
        <v>0.461966439864908</v>
      </c>
      <c r="M69" s="18" t="s">
        <v>66</v>
      </c>
      <c r="N69" s="19">
        <f>average(B67,H67,K67,E67)</f>
        <v>0.6738639114</v>
      </c>
      <c r="O69" s="19">
        <v>0.7664691857516759</v>
      </c>
      <c r="P69" s="8">
        <f t="shared" ref="P69:P70" si="74">SUM(N69,O69)</f>
        <v>1.440333097</v>
      </c>
      <c r="AE69" s="61"/>
      <c r="AT69" s="8">
        <f>AT67/4</f>
        <v>0.1747300934</v>
      </c>
      <c r="AW69" s="8">
        <f>AW67/4</f>
        <v>0.1942987002</v>
      </c>
      <c r="AZ69" s="8">
        <f>AZ67/4</f>
        <v>0.1973790685</v>
      </c>
      <c r="BC69" s="8">
        <f>BC67/4</f>
        <v>0.2000613236</v>
      </c>
      <c r="BF69" s="8">
        <f>(BF68-BF67)/BF67</f>
        <v>0.02508504247</v>
      </c>
    </row>
    <row r="70">
      <c r="K70" s="78">
        <v>0.495571326057487</v>
      </c>
      <c r="N70" s="19">
        <f>average(B68,E68,H68,K68)</f>
        <v>0.7165034161</v>
      </c>
      <c r="O70" s="19">
        <v>0.7856960978274091</v>
      </c>
      <c r="P70" s="8">
        <f t="shared" si="74"/>
        <v>1.502199514</v>
      </c>
      <c r="AE70" s="61"/>
      <c r="BF70" s="19">
        <f t="shared" ref="BF70:BF71" si="75">AVERAGE(AT67,AW67,AZ67,BC67)</f>
        <v>0.7664691858</v>
      </c>
    </row>
    <row r="71">
      <c r="K71" s="78">
        <v>0.471806410185441</v>
      </c>
      <c r="N71" s="8">
        <f>(N70-N69)/(N69)*100</f>
        <v>6.327613635</v>
      </c>
      <c r="P71" s="8">
        <f>(P70-P69)/(P69)</f>
        <v>0.04295285371</v>
      </c>
      <c r="AE71" s="61"/>
      <c r="BB71" s="8">
        <f>AVERAGE(AT65,BC57,BC61)</f>
        <v>0.7379812819</v>
      </c>
      <c r="BF71" s="19">
        <f t="shared" si="75"/>
        <v>0.7856960978</v>
      </c>
    </row>
    <row r="72">
      <c r="A72" s="1"/>
      <c r="B72" s="1"/>
      <c r="E72" s="1"/>
      <c r="H72" s="62"/>
      <c r="K72" s="62"/>
      <c r="AE72" s="4" t="s">
        <v>54</v>
      </c>
      <c r="AS72" s="4" t="s">
        <v>48</v>
      </c>
      <c r="AT72" s="8">
        <f>AT68/4</f>
        <v>0.1824782834</v>
      </c>
      <c r="AW72" s="8">
        <f>AW68/4</f>
        <v>0.197858713</v>
      </c>
      <c r="AZ72" s="8">
        <f>AZ68/4</f>
        <v>0.2015418183</v>
      </c>
      <c r="BB72" s="8">
        <f>average(BC58,BC62,AT66)</f>
        <v>0.7696127832</v>
      </c>
      <c r="BC72" s="8">
        <f>BC68/4</f>
        <v>0.2038172831</v>
      </c>
      <c r="BF72" s="8">
        <f>(BF71-BF70)/(BF70)*100</f>
        <v>2.508504247</v>
      </c>
      <c r="BG72" s="4" t="s">
        <v>55</v>
      </c>
    </row>
    <row r="73">
      <c r="A73" s="1"/>
      <c r="B73" s="1"/>
      <c r="E73" s="1"/>
      <c r="H73" s="62"/>
      <c r="K73" s="62"/>
      <c r="AE73" s="63"/>
      <c r="AS73" s="63"/>
      <c r="BG73" s="63"/>
    </row>
    <row r="74">
      <c r="A74" s="5" t="s">
        <v>56</v>
      </c>
      <c r="B74" s="5" t="s">
        <v>15</v>
      </c>
      <c r="C74" s="6"/>
      <c r="D74" s="6"/>
      <c r="E74" s="5" t="s">
        <v>16</v>
      </c>
      <c r="F74" s="6"/>
      <c r="G74" s="6"/>
      <c r="H74" s="7" t="s">
        <v>17</v>
      </c>
      <c r="I74" s="6"/>
      <c r="J74" s="6"/>
      <c r="K74" s="7" t="s">
        <v>18</v>
      </c>
      <c r="L74" s="6"/>
      <c r="M74" s="6"/>
      <c r="P74" s="5" t="s">
        <v>57</v>
      </c>
      <c r="Q74" s="5" t="s">
        <v>15</v>
      </c>
      <c r="R74" s="6"/>
      <c r="S74" s="6"/>
      <c r="T74" s="5" t="s">
        <v>16</v>
      </c>
      <c r="U74" s="6"/>
      <c r="V74" s="6"/>
      <c r="W74" s="7" t="s">
        <v>17</v>
      </c>
      <c r="X74" s="6"/>
      <c r="Y74" s="6"/>
      <c r="Z74" s="7" t="s">
        <v>18</v>
      </c>
      <c r="AA74" s="6"/>
      <c r="AB74" s="6"/>
      <c r="AE74" s="5" t="s">
        <v>57</v>
      </c>
      <c r="AF74" s="5" t="s">
        <v>15</v>
      </c>
      <c r="AG74" s="6"/>
      <c r="AH74" s="6"/>
      <c r="AI74" s="5" t="s">
        <v>16</v>
      </c>
      <c r="AJ74" s="6"/>
      <c r="AK74" s="6"/>
      <c r="AL74" s="7" t="s">
        <v>17</v>
      </c>
      <c r="AM74" s="6"/>
      <c r="AN74" s="6"/>
      <c r="AO74" s="7" t="s">
        <v>18</v>
      </c>
      <c r="AP74" s="6"/>
      <c r="AQ74" s="6"/>
      <c r="AS74" s="5" t="s">
        <v>57</v>
      </c>
      <c r="AT74" s="5" t="s">
        <v>15</v>
      </c>
      <c r="AU74" s="6"/>
      <c r="AV74" s="6"/>
      <c r="AW74" s="5" t="s">
        <v>16</v>
      </c>
      <c r="AX74" s="6"/>
      <c r="AY74" s="6"/>
      <c r="AZ74" s="7" t="s">
        <v>17</v>
      </c>
      <c r="BA74" s="6"/>
      <c r="BB74" s="6"/>
      <c r="BC74" s="7" t="s">
        <v>18</v>
      </c>
      <c r="BD74" s="6"/>
      <c r="BE74" s="6"/>
      <c r="BG74" s="5" t="s">
        <v>57</v>
      </c>
      <c r="BH74" s="5" t="s">
        <v>15</v>
      </c>
      <c r="BI74" s="6"/>
      <c r="BJ74" s="6"/>
      <c r="BK74" s="5" t="s">
        <v>16</v>
      </c>
      <c r="BL74" s="6"/>
      <c r="BM74" s="6"/>
      <c r="BN74" s="7" t="s">
        <v>17</v>
      </c>
      <c r="BO74" s="6"/>
      <c r="BP74" s="6"/>
      <c r="BQ74" s="7" t="s">
        <v>18</v>
      </c>
      <c r="BR74" s="6"/>
      <c r="BS74" s="6"/>
    </row>
    <row r="75">
      <c r="A75" s="9" t="s">
        <v>19</v>
      </c>
      <c r="B75" s="10"/>
      <c r="C75" s="11"/>
      <c r="D75" s="11"/>
      <c r="E75" s="10"/>
      <c r="F75" s="11"/>
      <c r="G75" s="11"/>
      <c r="H75" s="10"/>
      <c r="I75" s="11"/>
      <c r="J75" s="11"/>
      <c r="K75" s="10"/>
      <c r="L75" s="11"/>
      <c r="M75" s="11"/>
      <c r="P75" s="9" t="s">
        <v>21</v>
      </c>
      <c r="Q75" s="10"/>
      <c r="R75" s="11"/>
      <c r="S75" s="11"/>
      <c r="T75" s="10"/>
      <c r="U75" s="11"/>
      <c r="V75" s="11"/>
      <c r="W75" s="10"/>
      <c r="X75" s="11"/>
      <c r="Y75" s="11"/>
      <c r="Z75" s="10"/>
      <c r="AA75" s="11"/>
      <c r="AB75" s="11"/>
      <c r="AE75" s="9" t="s">
        <v>19</v>
      </c>
      <c r="AF75" s="10" t="s">
        <v>20</v>
      </c>
      <c r="AG75" s="11"/>
      <c r="AH75" s="11"/>
      <c r="AI75" s="10"/>
      <c r="AJ75" s="11"/>
      <c r="AK75" s="11"/>
      <c r="AL75" s="10"/>
      <c r="AM75" s="11"/>
      <c r="AN75" s="11"/>
      <c r="AO75" s="10"/>
      <c r="AP75" s="11"/>
      <c r="AQ75" s="11"/>
      <c r="AS75" s="9" t="s">
        <v>19</v>
      </c>
      <c r="AT75" s="10" t="s">
        <v>20</v>
      </c>
      <c r="AU75" s="11"/>
      <c r="AV75" s="11"/>
      <c r="AW75" s="10"/>
      <c r="AX75" s="11"/>
      <c r="AY75" s="11"/>
      <c r="AZ75" s="10"/>
      <c r="BA75" s="11"/>
      <c r="BB75" s="11"/>
      <c r="BC75" s="10"/>
      <c r="BD75" s="11"/>
      <c r="BE75" s="11"/>
      <c r="BG75" s="9" t="s">
        <v>19</v>
      </c>
      <c r="BH75" s="10" t="s">
        <v>20</v>
      </c>
      <c r="BI75" s="11"/>
      <c r="BJ75" s="11"/>
      <c r="BK75" s="10"/>
      <c r="BL75" s="11"/>
      <c r="BM75" s="11"/>
      <c r="BN75" s="10"/>
      <c r="BO75" s="11"/>
      <c r="BP75" s="11"/>
      <c r="BQ75" s="10"/>
      <c r="BR75" s="11"/>
      <c r="BS75" s="11"/>
    </row>
    <row r="76">
      <c r="A76" s="10" t="s">
        <v>58</v>
      </c>
      <c r="B76" s="5" t="s">
        <v>23</v>
      </c>
      <c r="C76" s="5" t="s">
        <v>24</v>
      </c>
      <c r="D76" s="5" t="s">
        <v>25</v>
      </c>
      <c r="E76" s="5" t="s">
        <v>23</v>
      </c>
      <c r="F76" s="5" t="s">
        <v>24</v>
      </c>
      <c r="G76" s="5" t="s">
        <v>25</v>
      </c>
      <c r="H76" s="5" t="s">
        <v>23</v>
      </c>
      <c r="I76" s="5" t="s">
        <v>24</v>
      </c>
      <c r="J76" s="5" t="s">
        <v>25</v>
      </c>
      <c r="K76" s="5" t="s">
        <v>23</v>
      </c>
      <c r="L76" s="5" t="s">
        <v>24</v>
      </c>
      <c r="M76" s="5" t="s">
        <v>25</v>
      </c>
      <c r="P76" s="10" t="s">
        <v>26</v>
      </c>
      <c r="Q76" s="5" t="s">
        <v>23</v>
      </c>
      <c r="R76" s="5" t="s">
        <v>24</v>
      </c>
      <c r="S76" s="5" t="s">
        <v>25</v>
      </c>
      <c r="T76" s="5" t="s">
        <v>23</v>
      </c>
      <c r="U76" s="5" t="s">
        <v>24</v>
      </c>
      <c r="V76" s="5" t="s">
        <v>25</v>
      </c>
      <c r="W76" s="5" t="s">
        <v>23</v>
      </c>
      <c r="X76" s="5" t="s">
        <v>24</v>
      </c>
      <c r="Y76" s="5" t="s">
        <v>25</v>
      </c>
      <c r="Z76" s="5" t="s">
        <v>23</v>
      </c>
      <c r="AA76" s="5" t="s">
        <v>24</v>
      </c>
      <c r="AB76" s="5" t="s">
        <v>25</v>
      </c>
      <c r="AE76" s="10" t="s">
        <v>22</v>
      </c>
      <c r="AF76" s="5" t="s">
        <v>23</v>
      </c>
      <c r="AG76" s="5" t="s">
        <v>24</v>
      </c>
      <c r="AH76" s="5" t="s">
        <v>25</v>
      </c>
      <c r="AI76" s="5" t="s">
        <v>23</v>
      </c>
      <c r="AJ76" s="5" t="s">
        <v>24</v>
      </c>
      <c r="AK76" s="5" t="s">
        <v>25</v>
      </c>
      <c r="AL76" s="5" t="s">
        <v>23</v>
      </c>
      <c r="AM76" s="5" t="s">
        <v>24</v>
      </c>
      <c r="AN76" s="5" t="s">
        <v>25</v>
      </c>
      <c r="AO76" s="5" t="s">
        <v>23</v>
      </c>
      <c r="AP76" s="5" t="s">
        <v>24</v>
      </c>
      <c r="AQ76" s="5" t="s">
        <v>25</v>
      </c>
      <c r="AS76" s="10" t="s">
        <v>22</v>
      </c>
      <c r="AT76" s="5" t="s">
        <v>23</v>
      </c>
      <c r="AU76" s="5" t="s">
        <v>24</v>
      </c>
      <c r="AV76" s="5" t="s">
        <v>25</v>
      </c>
      <c r="AW76" s="5" t="s">
        <v>23</v>
      </c>
      <c r="AX76" s="5" t="s">
        <v>24</v>
      </c>
      <c r="AY76" s="5" t="s">
        <v>25</v>
      </c>
      <c r="AZ76" s="5" t="s">
        <v>23</v>
      </c>
      <c r="BA76" s="5" t="s">
        <v>24</v>
      </c>
      <c r="BB76" s="5" t="s">
        <v>25</v>
      </c>
      <c r="BC76" s="5" t="s">
        <v>23</v>
      </c>
      <c r="BD76" s="5" t="s">
        <v>24</v>
      </c>
      <c r="BE76" s="5" t="s">
        <v>25</v>
      </c>
      <c r="BF76" s="1"/>
      <c r="BG76" s="10" t="s">
        <v>22</v>
      </c>
      <c r="BH76" s="5" t="s">
        <v>23</v>
      </c>
      <c r="BI76" s="5" t="s">
        <v>24</v>
      </c>
      <c r="BJ76" s="5" t="s">
        <v>25</v>
      </c>
      <c r="BK76" s="5" t="s">
        <v>23</v>
      </c>
      <c r="BL76" s="5" t="s">
        <v>24</v>
      </c>
      <c r="BM76" s="5" t="s">
        <v>25</v>
      </c>
      <c r="BN76" s="5" t="s">
        <v>23</v>
      </c>
      <c r="BO76" s="5" t="s">
        <v>24</v>
      </c>
      <c r="BP76" s="5" t="s">
        <v>25</v>
      </c>
      <c r="BQ76" s="5" t="s">
        <v>23</v>
      </c>
      <c r="BR76" s="5" t="s">
        <v>24</v>
      </c>
      <c r="BS76" s="5" t="s">
        <v>25</v>
      </c>
    </row>
    <row r="77">
      <c r="A77" s="11"/>
      <c r="B77" s="31" t="s">
        <v>27</v>
      </c>
      <c r="C77" s="64"/>
      <c r="D77" s="32"/>
      <c r="E77" s="33" t="s">
        <v>27</v>
      </c>
      <c r="F77" s="34"/>
      <c r="G77" s="34"/>
      <c r="H77" s="35" t="s">
        <v>27</v>
      </c>
      <c r="I77" s="36"/>
      <c r="J77" s="36"/>
      <c r="K77" s="37" t="s">
        <v>27</v>
      </c>
      <c r="L77" s="42"/>
      <c r="M77" s="42"/>
      <c r="P77" s="11"/>
      <c r="Q77" s="12" t="s">
        <v>27</v>
      </c>
      <c r="R77" s="15"/>
      <c r="S77" s="15"/>
      <c r="T77" s="16" t="s">
        <v>27</v>
      </c>
      <c r="U77" s="17"/>
      <c r="V77" s="17"/>
      <c r="W77" s="18" t="s">
        <v>27</v>
      </c>
      <c r="X77" s="19"/>
      <c r="Y77" s="19"/>
      <c r="Z77" s="20" t="s">
        <v>27</v>
      </c>
      <c r="AA77" s="21"/>
      <c r="AB77" s="21"/>
      <c r="AE77" s="11"/>
      <c r="AF77" s="12" t="s">
        <v>27</v>
      </c>
      <c r="AG77" s="11"/>
      <c r="AH77" s="11"/>
      <c r="AI77" s="12" t="s">
        <v>27</v>
      </c>
      <c r="AJ77" s="11"/>
      <c r="AK77" s="11"/>
      <c r="AL77" s="12" t="s">
        <v>27</v>
      </c>
      <c r="AM77" s="11"/>
      <c r="AN77" s="11"/>
      <c r="AO77" s="12" t="s">
        <v>27</v>
      </c>
      <c r="AP77" s="11"/>
      <c r="AQ77" s="11"/>
      <c r="AS77" s="11"/>
      <c r="AT77" s="12" t="s">
        <v>27</v>
      </c>
      <c r="AU77" s="11"/>
      <c r="AV77" s="11"/>
      <c r="AW77" s="12" t="s">
        <v>27</v>
      </c>
      <c r="AX77" s="11"/>
      <c r="AY77" s="11"/>
      <c r="AZ77" s="12" t="s">
        <v>27</v>
      </c>
      <c r="BA77" s="11"/>
      <c r="BB77" s="11"/>
      <c r="BC77" s="12" t="s">
        <v>27</v>
      </c>
      <c r="BD77" s="11"/>
      <c r="BE77" s="11"/>
      <c r="BG77" s="11"/>
      <c r="BH77" s="14" t="s">
        <v>27</v>
      </c>
      <c r="BI77" s="11"/>
      <c r="BJ77" s="11"/>
      <c r="BK77" s="14" t="s">
        <v>27</v>
      </c>
      <c r="BL77" s="11"/>
      <c r="BM77" s="11"/>
      <c r="BN77" s="14" t="s">
        <v>27</v>
      </c>
      <c r="BO77" s="11"/>
      <c r="BP77" s="11"/>
      <c r="BQ77" s="14" t="s">
        <v>27</v>
      </c>
      <c r="BR77" s="11"/>
      <c r="BS77" s="11"/>
    </row>
    <row r="78">
      <c r="A78" s="5" t="s">
        <v>31</v>
      </c>
      <c r="B78" s="22">
        <v>0.714874490839116</v>
      </c>
      <c r="C78" s="31"/>
      <c r="D78" s="31"/>
      <c r="E78" s="22">
        <v>0.676190798514649</v>
      </c>
      <c r="F78" s="33"/>
      <c r="G78" s="33"/>
      <c r="H78" s="22">
        <v>0.507118004235419</v>
      </c>
      <c r="I78" s="35"/>
      <c r="J78" s="35"/>
      <c r="K78" s="22">
        <v>0.53708917590512</v>
      </c>
      <c r="L78" s="37"/>
      <c r="M78" s="37"/>
      <c r="N78" s="8">
        <f t="shared" ref="N78:N79" si="76">AVERAGE(B78,E78,H78,K78)</f>
        <v>0.6088181174</v>
      </c>
      <c r="P78" s="5" t="s">
        <v>31</v>
      </c>
      <c r="Q78" s="22">
        <v>0.654072395712828</v>
      </c>
      <c r="R78" s="12"/>
      <c r="S78" s="12"/>
      <c r="T78" s="22">
        <v>0.595421905517313</v>
      </c>
      <c r="U78" s="16"/>
      <c r="V78" s="16"/>
      <c r="W78" s="22">
        <v>0.586530819008231</v>
      </c>
      <c r="X78" s="18"/>
      <c r="Y78" s="18"/>
      <c r="Z78" s="22">
        <v>0.514466619225992</v>
      </c>
      <c r="AA78" s="20"/>
      <c r="AB78" s="20"/>
      <c r="AC78" s="8">
        <f>AVERAGE(Q78,T78,W78,Z78)</f>
        <v>0.5876229349</v>
      </c>
      <c r="AE78" s="5" t="s">
        <v>31</v>
      </c>
      <c r="AF78" s="56"/>
      <c r="AG78" s="5"/>
      <c r="AH78" s="5"/>
      <c r="AI78" s="56"/>
      <c r="AJ78" s="5"/>
      <c r="AK78" s="5"/>
      <c r="AL78" s="56"/>
      <c r="AM78" s="5"/>
      <c r="AN78" s="5"/>
      <c r="AO78" s="56"/>
      <c r="AP78" s="5"/>
      <c r="AQ78" s="5"/>
      <c r="AS78" s="5" t="s">
        <v>31</v>
      </c>
      <c r="AT78" s="22">
        <v>0.854285487595239</v>
      </c>
      <c r="AU78" s="5"/>
      <c r="AV78" s="5"/>
      <c r="AW78" s="56"/>
      <c r="AX78" s="5"/>
      <c r="AY78" s="5"/>
      <c r="AZ78" s="56"/>
      <c r="BA78" s="5"/>
      <c r="BB78" s="5"/>
      <c r="BC78" s="56"/>
      <c r="BD78" s="5"/>
      <c r="BE78" s="5"/>
      <c r="BF78" s="1"/>
      <c r="BG78" s="5" t="s">
        <v>31</v>
      </c>
      <c r="BH78" s="13"/>
      <c r="BI78" s="5"/>
      <c r="BJ78" s="5"/>
      <c r="BK78" s="13"/>
      <c r="BL78" s="5"/>
      <c r="BM78" s="5"/>
      <c r="BN78" s="13"/>
      <c r="BO78" s="5"/>
      <c r="BP78" s="5"/>
      <c r="BQ78" s="13"/>
      <c r="BR78" s="5"/>
      <c r="BS78" s="5"/>
    </row>
    <row r="79">
      <c r="A79" s="5" t="s">
        <v>32</v>
      </c>
      <c r="B79" s="22">
        <v>0.723343738534555</v>
      </c>
      <c r="C79" s="31">
        <v>438.0</v>
      </c>
      <c r="D79" s="32"/>
      <c r="E79" s="22">
        <v>0.780324223361078</v>
      </c>
      <c r="F79" s="33">
        <v>510.0</v>
      </c>
      <c r="G79" s="34"/>
      <c r="H79" s="22">
        <v>0.514344272712397</v>
      </c>
      <c r="I79" s="65">
        <v>21509.0</v>
      </c>
      <c r="J79" s="35"/>
      <c r="K79" s="22">
        <v>0.713711202116544</v>
      </c>
      <c r="L79" s="66">
        <v>15237.0</v>
      </c>
      <c r="M79" s="42">
        <f>100000-L79</f>
        <v>84763</v>
      </c>
      <c r="N79" s="8">
        <f t="shared" si="76"/>
        <v>0.6829308592</v>
      </c>
      <c r="P79" s="5" t="s">
        <v>32</v>
      </c>
      <c r="Q79" s="22">
        <v>0.149952108461905</v>
      </c>
      <c r="R79" s="12">
        <v>438.0</v>
      </c>
      <c r="S79" s="15"/>
      <c r="T79" s="22">
        <v>0.380575674935382</v>
      </c>
      <c r="U79" s="16">
        <v>510.0</v>
      </c>
      <c r="V79" s="17"/>
      <c r="W79" s="22">
        <v>0.506232126148654</v>
      </c>
      <c r="X79" s="18">
        <v>21509.0</v>
      </c>
      <c r="Y79" s="18"/>
      <c r="Z79" s="22">
        <v>0.697730703862512</v>
      </c>
      <c r="AA79" s="20">
        <v>15237.0</v>
      </c>
      <c r="AB79" s="21"/>
      <c r="AE79" s="5" t="s">
        <v>32</v>
      </c>
      <c r="AF79" s="56"/>
      <c r="AG79" s="5"/>
      <c r="AH79" s="5"/>
      <c r="AI79" s="56"/>
      <c r="AJ79" s="5"/>
      <c r="AK79" s="5"/>
      <c r="AL79" s="56"/>
      <c r="AM79" s="5"/>
      <c r="AN79" s="5"/>
      <c r="AO79" s="56"/>
      <c r="AP79" s="5"/>
      <c r="AQ79" s="5"/>
      <c r="AS79" s="5" t="s">
        <v>32</v>
      </c>
      <c r="AT79" s="22">
        <v>0.854188423892411</v>
      </c>
      <c r="AU79" s="5">
        <v>438.0</v>
      </c>
      <c r="AV79" s="5"/>
      <c r="AW79" s="56"/>
      <c r="AX79" s="5"/>
      <c r="AY79" s="5"/>
      <c r="AZ79" s="56"/>
      <c r="BA79" s="5"/>
      <c r="BB79" s="5"/>
      <c r="BC79" s="56"/>
      <c r="BD79" s="5"/>
      <c r="BE79" s="5"/>
      <c r="BF79" s="1"/>
      <c r="BG79" s="5" t="s">
        <v>32</v>
      </c>
      <c r="BH79" s="13"/>
      <c r="BI79" s="5"/>
      <c r="BJ79" s="5"/>
      <c r="BK79" s="13"/>
      <c r="BL79" s="5"/>
      <c r="BM79" s="5"/>
      <c r="BN79" s="13"/>
      <c r="BO79" s="5"/>
      <c r="BP79" s="5"/>
      <c r="BQ79" s="13"/>
      <c r="BR79" s="5"/>
      <c r="BS79" s="5"/>
    </row>
    <row r="80">
      <c r="A80" s="11"/>
      <c r="B80" s="32"/>
      <c r="C80" s="32"/>
      <c r="D80" s="32"/>
      <c r="E80" s="34"/>
      <c r="F80" s="34"/>
      <c r="G80" s="34"/>
      <c r="H80" s="36"/>
      <c r="I80" s="36"/>
      <c r="J80" s="36"/>
      <c r="K80" s="42"/>
      <c r="L80" s="42"/>
      <c r="M80" s="42"/>
      <c r="P80" s="11"/>
      <c r="Q80" s="15"/>
      <c r="R80" s="15"/>
      <c r="S80" s="15"/>
      <c r="T80" s="17"/>
      <c r="U80" s="17"/>
      <c r="V80" s="17"/>
      <c r="W80" s="19"/>
      <c r="X80" s="19"/>
      <c r="Y80" s="19"/>
      <c r="Z80" s="21"/>
      <c r="AA80" s="21"/>
      <c r="AB80" s="21"/>
      <c r="AE80" s="11"/>
      <c r="AF80" s="13"/>
      <c r="AG80" s="11"/>
      <c r="AH80" s="11"/>
      <c r="AI80" s="13"/>
      <c r="AJ80" s="11"/>
      <c r="AK80" s="11"/>
      <c r="AL80" s="13"/>
      <c r="AM80" s="11"/>
      <c r="AN80" s="11"/>
      <c r="AO80" s="13"/>
      <c r="AP80" s="11"/>
      <c r="AQ80" s="11"/>
      <c r="AS80" s="11"/>
      <c r="AT80" s="13"/>
      <c r="AU80" s="11"/>
      <c r="AV80" s="11"/>
      <c r="AW80" s="13"/>
      <c r="AX80" s="11"/>
      <c r="AY80" s="11"/>
      <c r="AZ80" s="13"/>
      <c r="BA80" s="11"/>
      <c r="BB80" s="11"/>
      <c r="BC80" s="13"/>
      <c r="BD80" s="11"/>
      <c r="BE80" s="11"/>
      <c r="BG80" s="11"/>
      <c r="BH80" s="13"/>
      <c r="BI80" s="11"/>
      <c r="BJ80" s="11"/>
      <c r="BK80" s="13"/>
      <c r="BL80" s="11"/>
      <c r="BM80" s="11"/>
      <c r="BN80" s="13"/>
      <c r="BO80" s="11"/>
      <c r="BP80" s="11"/>
      <c r="BQ80" s="13"/>
      <c r="BR80" s="11"/>
      <c r="BS80" s="11"/>
    </row>
    <row r="81">
      <c r="A81" s="11"/>
      <c r="B81" s="31" t="s">
        <v>33</v>
      </c>
      <c r="C81" s="32"/>
      <c r="D81" s="32"/>
      <c r="E81" s="33" t="s">
        <v>33</v>
      </c>
      <c r="F81" s="34"/>
      <c r="G81" s="34"/>
      <c r="H81" s="35" t="s">
        <v>33</v>
      </c>
      <c r="I81" s="36"/>
      <c r="J81" s="36"/>
      <c r="K81" s="37" t="s">
        <v>33</v>
      </c>
      <c r="L81" s="42"/>
      <c r="M81" s="42"/>
      <c r="P81" s="11"/>
      <c r="Q81" s="27" t="s">
        <v>33</v>
      </c>
      <c r="R81" s="29"/>
      <c r="S81" s="29"/>
      <c r="T81" s="25" t="s">
        <v>33</v>
      </c>
      <c r="U81" s="13"/>
      <c r="V81" s="13"/>
      <c r="W81" s="18" t="s">
        <v>33</v>
      </c>
      <c r="X81" s="19"/>
      <c r="Y81" s="19"/>
      <c r="Z81" s="30" t="s">
        <v>33</v>
      </c>
      <c r="AA81" s="21"/>
      <c r="AB81" s="21"/>
      <c r="AE81" s="11"/>
      <c r="AF81" s="27" t="s">
        <v>33</v>
      </c>
      <c r="AG81" s="11"/>
      <c r="AH81" s="11"/>
      <c r="AI81" s="27" t="s">
        <v>33</v>
      </c>
      <c r="AJ81" s="11"/>
      <c r="AK81" s="11"/>
      <c r="AL81" s="27" t="s">
        <v>33</v>
      </c>
      <c r="AM81" s="11"/>
      <c r="AN81" s="11"/>
      <c r="AO81" s="27" t="s">
        <v>33</v>
      </c>
      <c r="AP81" s="11"/>
      <c r="AQ81" s="11"/>
      <c r="AS81" s="11"/>
      <c r="AT81" s="27" t="s">
        <v>33</v>
      </c>
      <c r="AU81" s="11"/>
      <c r="AV81" s="11"/>
      <c r="AW81" s="27" t="s">
        <v>33</v>
      </c>
      <c r="AX81" s="11"/>
      <c r="AY81" s="11"/>
      <c r="AZ81" s="27" t="s">
        <v>33</v>
      </c>
      <c r="BA81" s="11"/>
      <c r="BB81" s="11"/>
      <c r="BC81" s="27" t="s">
        <v>33</v>
      </c>
      <c r="BD81" s="11"/>
      <c r="BE81" s="11"/>
      <c r="BG81" s="11"/>
      <c r="BH81" s="27" t="s">
        <v>33</v>
      </c>
      <c r="BI81" s="11"/>
      <c r="BJ81" s="11"/>
      <c r="BK81" s="27" t="s">
        <v>33</v>
      </c>
      <c r="BL81" s="11"/>
      <c r="BM81" s="11"/>
      <c r="BN81" s="27" t="s">
        <v>33</v>
      </c>
      <c r="BO81" s="11"/>
      <c r="BP81" s="11"/>
      <c r="BQ81" s="27" t="s">
        <v>33</v>
      </c>
      <c r="BR81" s="11"/>
      <c r="BS81" s="11"/>
    </row>
    <row r="82">
      <c r="A82" s="5" t="s">
        <v>31</v>
      </c>
      <c r="B82" s="22">
        <v>0.394437191339761</v>
      </c>
      <c r="C82" s="32"/>
      <c r="D82" s="32"/>
      <c r="E82" s="75">
        <v>0.668669666218147</v>
      </c>
      <c r="F82" s="33"/>
      <c r="G82" s="33"/>
      <c r="H82" s="22">
        <v>0.365549602055911</v>
      </c>
      <c r="I82" s="35"/>
      <c r="J82" s="35"/>
      <c r="K82" s="22">
        <v>0.397452441091903</v>
      </c>
      <c r="L82" s="37"/>
      <c r="M82" s="37"/>
      <c r="N82" s="8">
        <f t="shared" ref="N82:N83" si="77">average(B82,E82,H82,K82)</f>
        <v>0.4565272252</v>
      </c>
      <c r="P82" s="5" t="s">
        <v>31</v>
      </c>
      <c r="Q82" s="75">
        <v>0.7298034383702</v>
      </c>
      <c r="R82" s="15"/>
      <c r="S82" s="15"/>
      <c r="T82" s="22">
        <v>0.340726241199357</v>
      </c>
      <c r="U82" s="16"/>
      <c r="V82" s="16"/>
      <c r="W82" s="22">
        <v>0.36966512933967</v>
      </c>
      <c r="X82" s="18"/>
      <c r="Y82" s="18"/>
      <c r="Z82" s="22">
        <v>0.35037934427042</v>
      </c>
      <c r="AA82" s="20"/>
      <c r="AB82" s="20"/>
      <c r="AC82" s="8">
        <f>AVERAGE(Q82,T82,W82,Z82)</f>
        <v>0.4476435383</v>
      </c>
      <c r="AE82" s="5" t="s">
        <v>31</v>
      </c>
      <c r="AF82" s="22"/>
      <c r="AG82" s="5"/>
      <c r="AH82" s="5"/>
      <c r="AI82" s="22">
        <v>0.68469990678011</v>
      </c>
      <c r="AJ82" s="5"/>
      <c r="AK82" s="5"/>
      <c r="AL82" s="22"/>
      <c r="AM82" s="5"/>
      <c r="AN82" s="5"/>
      <c r="AO82" s="22"/>
      <c r="AP82" s="5"/>
      <c r="AQ82" s="5"/>
      <c r="AS82" s="5" t="s">
        <v>31</v>
      </c>
      <c r="AU82" s="5"/>
      <c r="AV82" s="5"/>
      <c r="AW82" s="22"/>
      <c r="AX82" s="5"/>
      <c r="AY82" s="5"/>
      <c r="AZ82" s="22"/>
      <c r="BA82" s="5"/>
      <c r="BB82" s="5"/>
      <c r="BC82" s="22"/>
      <c r="BD82" s="5"/>
      <c r="BE82" s="5"/>
      <c r="BF82" s="1"/>
      <c r="BG82" s="5" t="s">
        <v>31</v>
      </c>
      <c r="BI82" s="5"/>
      <c r="BJ82" s="5"/>
      <c r="BK82" s="22"/>
      <c r="BL82" s="5"/>
      <c r="BM82" s="5"/>
      <c r="BN82" s="22"/>
      <c r="BO82" s="5"/>
      <c r="BP82" s="5"/>
      <c r="BQ82" s="22"/>
      <c r="BR82" s="5"/>
      <c r="BS82" s="5"/>
    </row>
    <row r="83">
      <c r="A83" s="5" t="s">
        <v>32</v>
      </c>
      <c r="B83" s="22">
        <v>0.698716559572005</v>
      </c>
      <c r="C83" s="31">
        <v>35.0</v>
      </c>
      <c r="D83" s="31"/>
      <c r="E83" s="75">
        <v>0.705671575318513</v>
      </c>
      <c r="F83" s="33">
        <v>36.0</v>
      </c>
      <c r="G83" s="34"/>
      <c r="H83" s="22">
        <v>0.677507237618584</v>
      </c>
      <c r="I83" s="35">
        <v>48.0</v>
      </c>
      <c r="J83" s="36"/>
      <c r="K83" s="22">
        <v>0.640144448895875</v>
      </c>
      <c r="L83" s="37">
        <v>142.0</v>
      </c>
      <c r="M83" s="42"/>
      <c r="N83" s="8">
        <f t="shared" si="77"/>
        <v>0.6805099554</v>
      </c>
      <c r="P83" s="5" t="s">
        <v>32</v>
      </c>
      <c r="Q83" s="75">
        <v>0.779611664011169</v>
      </c>
      <c r="R83" s="12">
        <v>35.0</v>
      </c>
      <c r="S83" s="12"/>
      <c r="T83" s="22">
        <v>0.684882267425252</v>
      </c>
      <c r="U83" s="16">
        <v>36.0</v>
      </c>
      <c r="V83" s="17"/>
      <c r="W83" s="22">
        <v>0.479599777657306</v>
      </c>
      <c r="X83" s="18">
        <v>15.0</v>
      </c>
      <c r="Y83" s="19"/>
      <c r="Z83" s="22">
        <v>0.342832998819364</v>
      </c>
      <c r="AA83" s="20">
        <v>142.0</v>
      </c>
      <c r="AB83" s="21"/>
      <c r="AE83" s="5" t="s">
        <v>32</v>
      </c>
      <c r="AF83" s="22"/>
      <c r="AG83" s="5"/>
      <c r="AH83" s="5"/>
      <c r="AI83" s="22">
        <v>0.681199448323737</v>
      </c>
      <c r="AJ83" s="5">
        <v>36.0</v>
      </c>
      <c r="AK83" s="5"/>
      <c r="AL83" s="22"/>
      <c r="AM83" s="5"/>
      <c r="AN83" s="5"/>
      <c r="AO83" s="22"/>
      <c r="AP83" s="5"/>
      <c r="AQ83" s="5"/>
      <c r="AS83" s="5" t="s">
        <v>32</v>
      </c>
      <c r="AU83" s="5"/>
      <c r="AV83" s="5"/>
      <c r="AW83" s="22"/>
      <c r="AX83" s="5"/>
      <c r="AY83" s="5"/>
      <c r="AZ83" s="22"/>
      <c r="BA83" s="5"/>
      <c r="BB83" s="5"/>
      <c r="BC83" s="22"/>
      <c r="BD83" s="5"/>
      <c r="BE83" s="5"/>
      <c r="BF83" s="1"/>
      <c r="BG83" s="5" t="s">
        <v>32</v>
      </c>
      <c r="BI83" s="5"/>
      <c r="BJ83" s="5"/>
      <c r="BK83" s="22"/>
      <c r="BL83" s="5"/>
      <c r="BM83" s="5"/>
      <c r="BN83" s="22"/>
      <c r="BO83" s="5"/>
      <c r="BP83" s="5"/>
      <c r="BQ83" s="22"/>
      <c r="BR83" s="5"/>
      <c r="BS83" s="5"/>
    </row>
    <row r="84">
      <c r="A84" s="11"/>
      <c r="B84" s="32"/>
      <c r="C84" s="32"/>
      <c r="D84" s="32"/>
      <c r="E84" s="34"/>
      <c r="F84" s="34"/>
      <c r="G84" s="34"/>
      <c r="H84" s="36"/>
      <c r="I84" s="36"/>
      <c r="J84" s="36"/>
      <c r="K84" s="42"/>
      <c r="L84" s="42"/>
      <c r="M84" s="42"/>
      <c r="P84" s="11"/>
      <c r="Q84" s="15"/>
      <c r="R84" s="15"/>
      <c r="S84" s="15"/>
      <c r="T84" s="17"/>
      <c r="U84" s="17"/>
      <c r="V84" s="17"/>
      <c r="W84" s="19"/>
      <c r="X84" s="19"/>
      <c r="Y84" s="19"/>
      <c r="Z84" s="21"/>
      <c r="AA84" s="21"/>
      <c r="AB84" s="21"/>
      <c r="AE84" s="11"/>
      <c r="AF84" s="13"/>
      <c r="AG84" s="11"/>
      <c r="AH84" s="11"/>
      <c r="AI84" s="13"/>
      <c r="AJ84" s="11"/>
      <c r="AK84" s="11"/>
      <c r="AL84" s="13"/>
      <c r="AM84" s="11"/>
      <c r="AN84" s="11"/>
      <c r="AO84" s="13"/>
      <c r="AP84" s="11"/>
      <c r="AQ84" s="11"/>
      <c r="AS84" s="11"/>
      <c r="AT84" s="13"/>
      <c r="AU84" s="11"/>
      <c r="AV84" s="11"/>
      <c r="AW84" s="13"/>
      <c r="AX84" s="11"/>
      <c r="AY84" s="11"/>
      <c r="AZ84" s="13"/>
      <c r="BA84" s="11"/>
      <c r="BB84" s="11"/>
      <c r="BC84" s="13"/>
      <c r="BD84" s="11"/>
      <c r="BE84" s="11"/>
      <c r="BG84" s="11"/>
      <c r="BH84" s="13"/>
      <c r="BI84" s="11"/>
      <c r="BJ84" s="11"/>
      <c r="BK84" s="13"/>
      <c r="BL84" s="11"/>
      <c r="BM84" s="11"/>
      <c r="BN84" s="13"/>
      <c r="BO84" s="11"/>
      <c r="BP84" s="11"/>
      <c r="BQ84" s="13"/>
      <c r="BR84" s="11"/>
      <c r="BS84" s="11"/>
    </row>
    <row r="85">
      <c r="A85" s="11"/>
      <c r="B85" s="31" t="s">
        <v>34</v>
      </c>
      <c r="C85" s="32"/>
      <c r="D85" s="32"/>
      <c r="E85" s="33" t="s">
        <v>34</v>
      </c>
      <c r="F85" s="34"/>
      <c r="G85" s="34"/>
      <c r="H85" s="35" t="s">
        <v>34</v>
      </c>
      <c r="I85" s="36"/>
      <c r="J85" s="36"/>
      <c r="K85" s="37" t="s">
        <v>34</v>
      </c>
      <c r="L85" s="42"/>
      <c r="M85" s="42"/>
      <c r="P85" s="11"/>
      <c r="Q85" s="31" t="s">
        <v>34</v>
      </c>
      <c r="R85" s="32"/>
      <c r="S85" s="32"/>
      <c r="T85" s="33" t="s">
        <v>34</v>
      </c>
      <c r="U85" s="34"/>
      <c r="V85" s="34"/>
      <c r="W85" s="35" t="s">
        <v>34</v>
      </c>
      <c r="X85" s="36"/>
      <c r="Y85" s="36"/>
      <c r="Z85" s="37" t="s">
        <v>34</v>
      </c>
      <c r="AA85" s="21"/>
      <c r="AB85" s="21"/>
      <c r="AE85" s="11"/>
      <c r="AF85" s="31" t="s">
        <v>34</v>
      </c>
      <c r="AG85" s="11"/>
      <c r="AH85" s="11"/>
      <c r="AI85" s="31" t="s">
        <v>34</v>
      </c>
      <c r="AJ85" s="11"/>
      <c r="AK85" s="11"/>
      <c r="AL85" s="31" t="s">
        <v>34</v>
      </c>
      <c r="AM85" s="11"/>
      <c r="AN85" s="11"/>
      <c r="AO85" s="31" t="s">
        <v>34</v>
      </c>
      <c r="AP85" s="11"/>
      <c r="AQ85" s="11"/>
      <c r="AS85" s="11"/>
      <c r="AT85" s="31" t="s">
        <v>34</v>
      </c>
      <c r="AU85" s="11"/>
      <c r="AV85" s="11"/>
      <c r="AW85" s="31" t="s">
        <v>34</v>
      </c>
      <c r="AX85" s="11"/>
      <c r="AY85" s="11"/>
      <c r="AZ85" s="31" t="s">
        <v>34</v>
      </c>
      <c r="BA85" s="11"/>
      <c r="BB85" s="11"/>
      <c r="BC85" s="31" t="s">
        <v>34</v>
      </c>
      <c r="BD85" s="11"/>
      <c r="BE85" s="11"/>
      <c r="BG85" s="11"/>
      <c r="BH85" s="31" t="s">
        <v>34</v>
      </c>
      <c r="BI85" s="11"/>
      <c r="BJ85" s="11"/>
      <c r="BK85" s="31" t="s">
        <v>34</v>
      </c>
      <c r="BL85" s="11"/>
      <c r="BM85" s="11"/>
      <c r="BN85" s="31" t="s">
        <v>34</v>
      </c>
      <c r="BO85" s="11"/>
      <c r="BP85" s="11"/>
      <c r="BQ85" s="31" t="s">
        <v>34</v>
      </c>
      <c r="BR85" s="11"/>
      <c r="BS85" s="11"/>
    </row>
    <row r="86">
      <c r="A86" s="5" t="s">
        <v>31</v>
      </c>
      <c r="B86" s="22">
        <v>0.347936143982401</v>
      </c>
      <c r="C86" s="32"/>
      <c r="D86" s="32"/>
      <c r="E86" s="22">
        <v>0.339995569377507</v>
      </c>
      <c r="F86" s="34"/>
      <c r="G86" s="34"/>
      <c r="H86" s="22">
        <v>0.337011845583683</v>
      </c>
      <c r="I86" s="36"/>
      <c r="J86" s="36"/>
      <c r="K86" s="22">
        <v>0.364962058749346</v>
      </c>
      <c r="L86" s="37"/>
      <c r="M86" s="37"/>
      <c r="N86" s="8">
        <f t="shared" ref="N86:N87" si="78">AVERAGE(B86,E86,H86,K86)</f>
        <v>0.3474764044</v>
      </c>
      <c r="P86" s="5" t="s">
        <v>31</v>
      </c>
      <c r="Q86" s="22">
        <v>0.31662134885979</v>
      </c>
      <c r="R86" s="15"/>
      <c r="S86" s="15"/>
      <c r="T86" s="22">
        <v>0.326485936953056</v>
      </c>
      <c r="U86" s="17"/>
      <c r="V86" s="17"/>
      <c r="W86" s="22">
        <v>0.332397181144814</v>
      </c>
      <c r="X86" s="19"/>
      <c r="Y86" s="19"/>
      <c r="Z86" s="22">
        <v>0.314565539271578</v>
      </c>
      <c r="AA86" s="20"/>
      <c r="AB86" s="20"/>
      <c r="AC86" s="8">
        <f>average(Q86,T86,W86,Z86)</f>
        <v>0.3225175016</v>
      </c>
      <c r="AE86" s="5" t="s">
        <v>31</v>
      </c>
      <c r="AF86" s="22">
        <v>0.726217702105613</v>
      </c>
      <c r="AG86" s="5"/>
      <c r="AH86" s="5"/>
      <c r="AI86" s="22">
        <v>0.597449958277592</v>
      </c>
      <c r="AJ86" s="5"/>
      <c r="AK86" s="5"/>
      <c r="AL86" s="22">
        <v>0.696671213704748</v>
      </c>
      <c r="AM86" s="5"/>
      <c r="AN86" s="5"/>
      <c r="AO86" s="22"/>
      <c r="AP86" s="5"/>
      <c r="AQ86" s="5"/>
      <c r="AS86" s="5" t="s">
        <v>31</v>
      </c>
      <c r="AT86" s="22"/>
      <c r="AU86" s="5"/>
      <c r="AV86" s="5"/>
      <c r="AW86" s="23">
        <v>0.508948301411182</v>
      </c>
      <c r="AX86" s="5"/>
      <c r="AY86" s="5"/>
      <c r="AZ86" s="22">
        <v>0.671819576586215</v>
      </c>
      <c r="BA86" s="5"/>
      <c r="BB86" s="5"/>
      <c r="BC86" s="22"/>
      <c r="BD86" s="5"/>
      <c r="BE86" s="5"/>
      <c r="BF86" s="1"/>
      <c r="BG86" s="5" t="s">
        <v>31</v>
      </c>
      <c r="BH86" s="22"/>
      <c r="BI86" s="5"/>
      <c r="BJ86" s="5"/>
      <c r="BK86" s="22"/>
      <c r="BL86" s="5"/>
      <c r="BM86" s="5"/>
      <c r="BN86" s="22"/>
      <c r="BO86" s="5"/>
      <c r="BP86" s="5"/>
      <c r="BQ86" s="22"/>
      <c r="BR86" s="5"/>
      <c r="BS86" s="5"/>
    </row>
    <row r="87">
      <c r="A87" s="5" t="s">
        <v>32</v>
      </c>
      <c r="B87" s="22">
        <v>0.74458229285835</v>
      </c>
      <c r="C87" s="31">
        <v>27.0</v>
      </c>
      <c r="D87" s="31"/>
      <c r="E87" s="22">
        <v>0.729966264204413</v>
      </c>
      <c r="F87" s="33">
        <v>30.0</v>
      </c>
      <c r="G87" s="33"/>
      <c r="H87" s="22">
        <v>0.767154216864784</v>
      </c>
      <c r="I87" s="35">
        <v>27.0</v>
      </c>
      <c r="J87" s="35"/>
      <c r="K87" s="22">
        <v>0.669929501493172</v>
      </c>
      <c r="L87" s="37">
        <v>48.0</v>
      </c>
      <c r="M87" s="37"/>
      <c r="N87" s="8">
        <f t="shared" si="78"/>
        <v>0.7279080689</v>
      </c>
      <c r="P87" s="5" t="s">
        <v>32</v>
      </c>
      <c r="Q87" s="22">
        <v>0.777687487744578</v>
      </c>
      <c r="R87" s="12">
        <v>27.0</v>
      </c>
      <c r="S87" s="12"/>
      <c r="T87" s="22">
        <v>0.778596981852032</v>
      </c>
      <c r="U87" s="16">
        <v>30.0</v>
      </c>
      <c r="V87" s="16"/>
      <c r="W87" s="22">
        <v>0.593433558236346</v>
      </c>
      <c r="X87" s="18">
        <v>78.0</v>
      </c>
      <c r="Y87" s="18"/>
      <c r="Z87" s="22">
        <v>0.662879013905361</v>
      </c>
      <c r="AA87" s="20">
        <v>48.0</v>
      </c>
      <c r="AB87" s="20"/>
      <c r="AE87" s="5" t="s">
        <v>32</v>
      </c>
      <c r="AF87" s="22">
        <v>0.714877016778112</v>
      </c>
      <c r="AG87" s="5"/>
      <c r="AH87" s="5"/>
      <c r="AI87" s="22">
        <v>0.597449958277592</v>
      </c>
      <c r="AJ87" s="5">
        <v>30.0</v>
      </c>
      <c r="AK87" s="5"/>
      <c r="AL87" s="22">
        <v>0.652442957217415</v>
      </c>
      <c r="AM87" s="5"/>
      <c r="AN87" s="5"/>
      <c r="AO87" s="22"/>
      <c r="AP87" s="5"/>
      <c r="AQ87" s="5"/>
      <c r="AS87" s="5" t="s">
        <v>32</v>
      </c>
      <c r="AT87" s="22"/>
      <c r="AU87" s="5"/>
      <c r="AV87" s="5"/>
      <c r="AW87" s="23">
        <v>0.569291475130644</v>
      </c>
      <c r="AX87" s="5">
        <v>30.0</v>
      </c>
      <c r="AY87" s="5"/>
      <c r="AZ87" s="22">
        <v>0.632113297744834</v>
      </c>
      <c r="BA87" s="5">
        <v>78.0</v>
      </c>
      <c r="BB87" s="5"/>
      <c r="BC87" s="22"/>
      <c r="BD87" s="5"/>
      <c r="BE87" s="5"/>
      <c r="BF87" s="1"/>
      <c r="BG87" s="5" t="s">
        <v>32</v>
      </c>
      <c r="BH87" s="22"/>
      <c r="BI87" s="5"/>
      <c r="BJ87" s="5"/>
      <c r="BK87" s="22"/>
      <c r="BL87" s="5"/>
      <c r="BM87" s="5"/>
      <c r="BN87" s="22"/>
      <c r="BO87" s="5"/>
      <c r="BP87" s="5"/>
      <c r="BQ87" s="22"/>
      <c r="BR87" s="5"/>
      <c r="BS87" s="5"/>
    </row>
    <row r="88">
      <c r="A88" s="11"/>
      <c r="B88" s="32"/>
      <c r="C88" s="32"/>
      <c r="D88" s="32"/>
      <c r="E88" s="34"/>
      <c r="F88" s="34"/>
      <c r="G88" s="34"/>
      <c r="H88" s="36"/>
      <c r="I88" s="36"/>
      <c r="J88" s="36"/>
      <c r="K88" s="42"/>
      <c r="L88" s="42"/>
      <c r="M88" s="42"/>
      <c r="P88" s="11"/>
      <c r="Q88" s="15"/>
      <c r="R88" s="15"/>
      <c r="S88" s="15"/>
      <c r="T88" s="17"/>
      <c r="U88" s="17"/>
      <c r="V88" s="17"/>
      <c r="W88" s="19"/>
      <c r="X88" s="19"/>
      <c r="Y88" s="19"/>
      <c r="Z88" s="21"/>
      <c r="AA88" s="21"/>
      <c r="AB88" s="21"/>
      <c r="AE88" s="11"/>
      <c r="AF88" s="13"/>
      <c r="AG88" s="11"/>
      <c r="AH88" s="11"/>
      <c r="AI88" s="13"/>
      <c r="AJ88" s="11"/>
      <c r="AK88" s="11"/>
      <c r="AL88" s="13"/>
      <c r="AM88" s="11"/>
      <c r="AN88" s="11"/>
      <c r="AO88" s="13"/>
      <c r="AP88" s="11"/>
      <c r="AQ88" s="11"/>
      <c r="AS88" s="11"/>
      <c r="AT88" s="13"/>
      <c r="AU88" s="11"/>
      <c r="AV88" s="11"/>
      <c r="AW88" s="13"/>
      <c r="AX88" s="11"/>
      <c r="AY88" s="11"/>
      <c r="AZ88" s="13"/>
      <c r="BA88" s="11"/>
      <c r="BB88" s="11"/>
      <c r="BC88" s="13"/>
      <c r="BD88" s="11"/>
      <c r="BE88" s="11"/>
      <c r="BG88" s="11"/>
      <c r="BH88" s="13"/>
      <c r="BI88" s="11"/>
      <c r="BJ88" s="11"/>
      <c r="BK88" s="13"/>
      <c r="BL88" s="11"/>
      <c r="BM88" s="11"/>
      <c r="BN88" s="13"/>
      <c r="BO88" s="11"/>
      <c r="BP88" s="11"/>
      <c r="BQ88" s="13"/>
      <c r="BR88" s="11"/>
      <c r="BS88" s="11"/>
    </row>
    <row r="89">
      <c r="A89" s="11"/>
      <c r="B89" s="31" t="s">
        <v>35</v>
      </c>
      <c r="C89" s="32"/>
      <c r="D89" s="32"/>
      <c r="E89" s="33" t="s">
        <v>35</v>
      </c>
      <c r="F89" s="34"/>
      <c r="G89" s="34"/>
      <c r="H89" s="35" t="s">
        <v>35</v>
      </c>
      <c r="I89" s="36"/>
      <c r="J89" s="36"/>
      <c r="K89" s="37" t="s">
        <v>35</v>
      </c>
      <c r="L89" s="42"/>
      <c r="M89" s="42"/>
      <c r="P89" s="11"/>
      <c r="Q89" s="31" t="s">
        <v>35</v>
      </c>
      <c r="R89" s="32"/>
      <c r="S89" s="32"/>
      <c r="T89" s="33" t="s">
        <v>35</v>
      </c>
      <c r="U89" s="34"/>
      <c r="V89" s="34"/>
      <c r="W89" s="35" t="s">
        <v>35</v>
      </c>
      <c r="X89" s="36"/>
      <c r="Y89" s="36"/>
      <c r="Z89" s="37" t="s">
        <v>35</v>
      </c>
      <c r="AA89" s="21"/>
      <c r="AB89" s="21"/>
      <c r="AE89" s="11"/>
      <c r="AF89" s="31" t="s">
        <v>35</v>
      </c>
      <c r="AG89" s="11"/>
      <c r="AH89" s="11"/>
      <c r="AI89" s="31" t="s">
        <v>35</v>
      </c>
      <c r="AJ89" s="11"/>
      <c r="AK89" s="11"/>
      <c r="AL89" s="31" t="s">
        <v>35</v>
      </c>
      <c r="AM89" s="11"/>
      <c r="AN89" s="11"/>
      <c r="AO89" s="31" t="s">
        <v>35</v>
      </c>
      <c r="AP89" s="11"/>
      <c r="AQ89" s="11"/>
      <c r="AS89" s="11"/>
      <c r="AT89" s="31" t="s">
        <v>35</v>
      </c>
      <c r="AU89" s="11"/>
      <c r="AV89" s="11"/>
      <c r="AW89" s="31" t="s">
        <v>35</v>
      </c>
      <c r="AX89" s="11"/>
      <c r="AY89" s="11"/>
      <c r="AZ89" s="31" t="s">
        <v>35</v>
      </c>
      <c r="BA89" s="11"/>
      <c r="BB89" s="11"/>
      <c r="BC89" s="31" t="s">
        <v>35</v>
      </c>
      <c r="BD89" s="11"/>
      <c r="BE89" s="11"/>
      <c r="BG89" s="11"/>
      <c r="BH89" s="13"/>
      <c r="BI89" s="11"/>
      <c r="BJ89" s="11"/>
      <c r="BK89" s="13"/>
      <c r="BL89" s="11"/>
      <c r="BM89" s="11"/>
      <c r="BN89" s="13"/>
      <c r="BO89" s="11"/>
      <c r="BP89" s="11"/>
      <c r="BQ89" s="13"/>
      <c r="BR89" s="11"/>
      <c r="BS89" s="11"/>
    </row>
    <row r="90">
      <c r="A90" s="5" t="s">
        <v>31</v>
      </c>
      <c r="B90" s="22">
        <v>0.324886490027822</v>
      </c>
      <c r="C90" s="32"/>
      <c r="D90" s="32"/>
      <c r="E90" s="22">
        <v>0.329770272517107</v>
      </c>
      <c r="F90" s="33"/>
      <c r="G90" s="33"/>
      <c r="H90" s="22">
        <v>0.338674777582883</v>
      </c>
      <c r="I90" s="35"/>
      <c r="J90" s="35"/>
      <c r="K90" s="22">
        <v>0.331041182281462</v>
      </c>
      <c r="L90" s="37"/>
      <c r="M90" s="37"/>
      <c r="N90" s="8">
        <f t="shared" ref="N90:N91" si="79">AVERAGE(B90,E90,H90,K90)</f>
        <v>0.3310931806</v>
      </c>
      <c r="O90" s="8">
        <f t="shared" ref="O90:O91" si="80">AVERAGE(N78,N82,N86,N90)</f>
        <v>0.4359787319</v>
      </c>
      <c r="P90" s="5" t="s">
        <v>31</v>
      </c>
      <c r="Q90" s="22">
        <v>0.324902670668947</v>
      </c>
      <c r="R90" s="15"/>
      <c r="S90" s="15"/>
      <c r="T90" s="22">
        <v>0.330838953772228</v>
      </c>
      <c r="U90" s="16"/>
      <c r="V90" s="16"/>
      <c r="W90" s="22">
        <v>0.331032149722146</v>
      </c>
      <c r="X90" s="18"/>
      <c r="Y90" s="18"/>
      <c r="Z90" s="22">
        <v>0.312471309919225</v>
      </c>
      <c r="AA90" s="20"/>
      <c r="AB90" s="20"/>
      <c r="AC90" s="8">
        <f>AVERAGE(Q90,T90,W90,Z90)</f>
        <v>0.324811271</v>
      </c>
      <c r="AE90" s="5" t="s">
        <v>31</v>
      </c>
      <c r="AF90" s="22">
        <v>0.709586090451596</v>
      </c>
      <c r="AG90" s="10"/>
      <c r="AH90" s="22">
        <v>0.638448337882469</v>
      </c>
      <c r="AI90" s="22">
        <v>0.542377490561558</v>
      </c>
      <c r="AJ90" s="10"/>
      <c r="AK90" s="10"/>
      <c r="AL90" s="22">
        <v>0.512558729876181</v>
      </c>
      <c r="AM90" s="10"/>
      <c r="AN90" s="10"/>
      <c r="AO90" s="22">
        <v>0.512558729876181</v>
      </c>
      <c r="AP90" s="10"/>
      <c r="AQ90" s="10"/>
      <c r="AS90" s="5" t="s">
        <v>31</v>
      </c>
      <c r="AT90" s="22">
        <v>0.65421314382484</v>
      </c>
      <c r="AU90" s="10"/>
      <c r="AV90" s="22">
        <v>0.557368369642826</v>
      </c>
      <c r="AW90" s="22">
        <v>0.582502848602958</v>
      </c>
      <c r="AX90" s="10"/>
      <c r="AY90" s="22">
        <v>0.579686724315463</v>
      </c>
      <c r="AZ90" s="22">
        <v>0.45124231554804</v>
      </c>
      <c r="BA90" s="22">
        <v>0.470556726026658</v>
      </c>
      <c r="BB90" s="10"/>
      <c r="BC90" s="22">
        <v>0.470556726026658</v>
      </c>
      <c r="BD90" s="10"/>
      <c r="BE90" s="10"/>
      <c r="BF90" s="1"/>
      <c r="BG90" s="5" t="s">
        <v>31</v>
      </c>
      <c r="BH90" s="13"/>
      <c r="BI90" s="10"/>
      <c r="BJ90" s="10"/>
      <c r="BK90" s="13"/>
      <c r="BL90" s="10"/>
      <c r="BM90" s="10"/>
      <c r="BN90" s="13"/>
      <c r="BO90" s="10"/>
      <c r="BP90" s="10"/>
      <c r="BQ90" s="13"/>
      <c r="BR90" s="10"/>
      <c r="BS90" s="10"/>
    </row>
    <row r="91">
      <c r="A91" s="5" t="s">
        <v>32</v>
      </c>
      <c r="B91" s="22">
        <v>0.821870894819837</v>
      </c>
      <c r="C91" s="67">
        <v>25.0</v>
      </c>
      <c r="D91" s="67"/>
      <c r="E91" s="22">
        <v>0.844837083199073</v>
      </c>
      <c r="F91" s="33">
        <v>25.0</v>
      </c>
      <c r="G91" s="34"/>
      <c r="H91" s="22">
        <v>0.69504340094216</v>
      </c>
      <c r="I91" s="35">
        <v>54.0</v>
      </c>
      <c r="J91" s="35"/>
      <c r="K91" s="22">
        <v>0.66658092041259</v>
      </c>
      <c r="L91" s="37">
        <v>47.0</v>
      </c>
      <c r="M91" s="37"/>
      <c r="N91" s="8">
        <f t="shared" si="79"/>
        <v>0.7570830748</v>
      </c>
      <c r="O91" s="8">
        <f t="shared" si="80"/>
        <v>0.7121079896</v>
      </c>
      <c r="P91" s="5" t="s">
        <v>32</v>
      </c>
      <c r="Q91" s="22">
        <v>0.798637988838192</v>
      </c>
      <c r="R91" s="39">
        <v>25.0</v>
      </c>
      <c r="S91" s="39"/>
      <c r="T91" s="22">
        <v>0.842132177644986</v>
      </c>
      <c r="U91" s="16">
        <v>25.0</v>
      </c>
      <c r="V91" s="17"/>
      <c r="W91" s="22">
        <v>0.672277409616469</v>
      </c>
      <c r="X91" s="18">
        <v>54.0</v>
      </c>
      <c r="Y91" s="18"/>
      <c r="Z91" s="22">
        <v>0.627110216844423</v>
      </c>
      <c r="AA91" s="20">
        <v>47.0</v>
      </c>
      <c r="AB91" s="20"/>
      <c r="AE91" s="5" t="s">
        <v>32</v>
      </c>
      <c r="AF91" s="22">
        <v>0.714497977745782</v>
      </c>
      <c r="AG91" s="10">
        <v>25.0</v>
      </c>
      <c r="AH91" s="22">
        <v>0.572561970010861</v>
      </c>
      <c r="AI91" s="22">
        <v>0.572561970010861</v>
      </c>
      <c r="AJ91" s="10">
        <v>25.0</v>
      </c>
      <c r="AK91" s="10"/>
      <c r="AL91" s="22">
        <v>0.653419023197713</v>
      </c>
      <c r="AM91" s="10">
        <v>47.0</v>
      </c>
      <c r="AN91" s="10"/>
      <c r="AO91" s="22">
        <v>0.653419023197713</v>
      </c>
      <c r="AP91" s="10">
        <v>47.0</v>
      </c>
      <c r="AQ91" s="10"/>
      <c r="AS91" s="5" t="s">
        <v>32</v>
      </c>
      <c r="AT91" s="22">
        <v>0.711436574492309</v>
      </c>
      <c r="AU91" s="10"/>
      <c r="AV91" s="22">
        <v>0.675130068491848</v>
      </c>
      <c r="AW91" s="22">
        <v>0.572561970010861</v>
      </c>
      <c r="AX91" s="10">
        <v>25.0</v>
      </c>
      <c r="AY91" s="22">
        <v>0.579686724315463</v>
      </c>
      <c r="AZ91" s="22">
        <v>0.406128946569238</v>
      </c>
      <c r="BA91" s="22">
        <v>0.504385905857912</v>
      </c>
      <c r="BB91" s="10">
        <v>47.0</v>
      </c>
      <c r="BC91" s="22">
        <v>0.504385905857912</v>
      </c>
      <c r="BD91" s="10">
        <v>47.0</v>
      </c>
      <c r="BE91" s="10"/>
      <c r="BF91" s="1"/>
      <c r="BG91" s="5" t="s">
        <v>32</v>
      </c>
      <c r="BH91" s="13"/>
      <c r="BI91" s="10"/>
      <c r="BJ91" s="10"/>
      <c r="BK91" s="13"/>
      <c r="BL91" s="10"/>
      <c r="BM91" s="10"/>
      <c r="BN91" s="13"/>
      <c r="BO91" s="10"/>
      <c r="BP91" s="10"/>
      <c r="BQ91" s="13"/>
      <c r="BR91" s="10"/>
      <c r="BS91" s="10"/>
    </row>
    <row r="92">
      <c r="B92" s="24"/>
      <c r="C92" s="68"/>
      <c r="D92" s="68"/>
      <c r="E92" s="24"/>
      <c r="F92" s="68"/>
      <c r="G92" s="68"/>
      <c r="H92" s="24"/>
      <c r="I92" s="24"/>
      <c r="J92" s="24"/>
      <c r="K92" s="53" t="s">
        <v>46</v>
      </c>
      <c r="AI92" s="8">
        <f t="shared" ref="AI92:AI93" si="81">AVERAGE(AH90,AI90)</f>
        <v>0.5904129142</v>
      </c>
      <c r="AR92" s="41">
        <f t="shared" ref="AR92:AR93" si="82">AVERAGE(AF86,AI82,AI86,AL86,AH90,AI90,AL90,AO90,AF90)</f>
        <v>0.6245075733</v>
      </c>
      <c r="AW92" s="8">
        <f t="shared" ref="AW92:AW93" si="83">AVERAGE(AV90,AW90)</f>
        <v>0.5699356091</v>
      </c>
      <c r="AZ92" s="8">
        <f t="shared" ref="AZ92:AZ93" si="84">AVERAGE(AY90,AZ90,BA90)</f>
        <v>0.5004952553</v>
      </c>
      <c r="BF92" s="41">
        <f>AVERAGE(AW86,AW92,AZ92,AZ86,BC90,AT90)</f>
        <v>0.5626614354</v>
      </c>
    </row>
    <row r="93">
      <c r="K93" s="60">
        <v>0.525508452453718</v>
      </c>
      <c r="L93" s="30"/>
      <c r="M93" s="30"/>
      <c r="AC93" s="8">
        <f>average(AC78,AC82,AC86,AC90)</f>
        <v>0.4206488114</v>
      </c>
      <c r="AE93" s="4" t="s">
        <v>59</v>
      </c>
      <c r="AI93" s="8">
        <f t="shared" si="81"/>
        <v>0.57256197</v>
      </c>
      <c r="AR93" s="41">
        <f t="shared" si="82"/>
        <v>0.6458254828</v>
      </c>
      <c r="AS93" s="4" t="s">
        <v>12</v>
      </c>
      <c r="AW93" s="8">
        <f t="shared" si="83"/>
        <v>0.6238460193</v>
      </c>
      <c r="AZ93" s="8">
        <f t="shared" si="84"/>
        <v>0.4967338589</v>
      </c>
      <c r="BF93" s="41">
        <f>AVERAGE(AV91,AW91,AW87,AZ87,AZ93,BC91,AT91)</f>
        <v>0.5945218787</v>
      </c>
    </row>
    <row r="94">
      <c r="B94" s="53" t="s">
        <v>46</v>
      </c>
      <c r="K94" s="60">
        <v>0.538009220341325</v>
      </c>
      <c r="L94" s="60">
        <v>15237.0</v>
      </c>
      <c r="M94" s="43">
        <f>100000-L94</f>
        <v>84763</v>
      </c>
      <c r="AR94" s="8">
        <f>(AR93-AR92)/AR92</f>
        <v>0.03413554997</v>
      </c>
    </row>
    <row r="95">
      <c r="B95" s="64">
        <v>0.321252817453252</v>
      </c>
      <c r="C95" s="32"/>
      <c r="D95" s="32"/>
      <c r="AR95" s="8" t="str">
        <f t="shared" ref="AR95:AR96" si="85">AVERAGE(AR92,AR67,AR43,AR22)</f>
        <v>#REF!</v>
      </c>
      <c r="BF95" s="8" t="str">
        <f t="shared" ref="BF95:BF96" si="86">AVERAGE(BF92,BF67,BE43,BE22)</f>
        <v>#REF!</v>
      </c>
      <c r="BG95" s="8" t="str">
        <f>(BF96-BF95)/BF95</f>
        <v>#REF!</v>
      </c>
    </row>
    <row r="96">
      <c r="B96" s="64">
        <v>0.774767260906393</v>
      </c>
      <c r="C96" s="31">
        <v>27.0</v>
      </c>
      <c r="D96" s="32"/>
      <c r="E96" s="24"/>
      <c r="H96" s="24"/>
      <c r="K96" s="24"/>
      <c r="AA96" s="1" t="s">
        <v>60</v>
      </c>
      <c r="AB96" s="1" t="s">
        <v>61</v>
      </c>
      <c r="AR96" s="8" t="str">
        <f t="shared" si="85"/>
        <v>#REF!</v>
      </c>
      <c r="BF96" s="8">
        <f t="shared" si="86"/>
        <v>0.5884922732</v>
      </c>
    </row>
    <row r="97">
      <c r="B97" s="24"/>
      <c r="D97" s="68"/>
      <c r="E97" s="68"/>
      <c r="H97" s="24"/>
      <c r="I97" s="68"/>
      <c r="J97" s="24"/>
      <c r="K97" s="24"/>
      <c r="L97" s="24"/>
      <c r="M97" s="24"/>
      <c r="AA97" s="1">
        <v>46.16</v>
      </c>
      <c r="AB97" s="1">
        <v>47.66</v>
      </c>
      <c r="AR97" s="8" t="str">
        <f>AR96-AR95</f>
        <v>#REF!</v>
      </c>
      <c r="BF97" s="8" t="str">
        <f>BF96-BF95</f>
        <v>#REF!</v>
      </c>
    </row>
    <row r="98">
      <c r="AA98" s="1">
        <v>42.98</v>
      </c>
      <c r="AB98" s="1">
        <v>43.48</v>
      </c>
      <c r="BF98" s="8" t="str">
        <f>AVERAGE(AR97,BF97)</f>
        <v>#REF!</v>
      </c>
    </row>
    <row r="99">
      <c r="AA99" s="1">
        <v>35.03</v>
      </c>
      <c r="AB99" s="1">
        <v>31.7</v>
      </c>
    </row>
    <row r="100">
      <c r="E100" s="24"/>
      <c r="H100" s="24"/>
      <c r="K100" s="24"/>
      <c r="AA100" s="1">
        <v>29.27</v>
      </c>
      <c r="AB100" s="1">
        <v>31.13</v>
      </c>
    </row>
    <row r="101">
      <c r="E101" s="24"/>
      <c r="H101" s="24"/>
      <c r="J101" s="24"/>
      <c r="K101" s="24"/>
      <c r="AA101" s="8">
        <f t="shared" ref="AA101:AB101" si="87">AVERAGE(AA97:AA100)</f>
        <v>38.36</v>
      </c>
      <c r="AB101" s="8">
        <f t="shared" si="87"/>
        <v>38.4925</v>
      </c>
      <c r="AC101" s="8">
        <f>AVERAGE(AA101,AB101)</f>
        <v>38.42625</v>
      </c>
    </row>
    <row r="102">
      <c r="E102" s="24"/>
    </row>
    <row r="103">
      <c r="E103" s="24"/>
    </row>
    <row r="104">
      <c r="H104" s="24"/>
      <c r="K104" s="24"/>
    </row>
    <row r="105">
      <c r="B105" s="24"/>
      <c r="E105" s="24"/>
      <c r="H105" s="24"/>
      <c r="K105" s="24"/>
      <c r="M105" s="68"/>
    </row>
    <row r="109">
      <c r="A109" s="2"/>
      <c r="B109" s="1"/>
      <c r="E109" s="1"/>
      <c r="H109" s="1"/>
      <c r="K109" s="1"/>
    </row>
    <row r="110">
      <c r="B110" s="1"/>
      <c r="E110" s="1"/>
      <c r="H110" s="1"/>
      <c r="K110" s="1"/>
    </row>
    <row r="111">
      <c r="B111" s="1"/>
      <c r="C111" s="1"/>
      <c r="D111" s="1"/>
      <c r="E111" s="1"/>
      <c r="F111" s="1"/>
      <c r="G111" s="1"/>
      <c r="H111" s="1"/>
      <c r="I111" s="1"/>
      <c r="J111" s="1"/>
      <c r="K111" s="1"/>
      <c r="L111" s="1"/>
      <c r="M111" s="1"/>
    </row>
    <row r="112">
      <c r="B112" s="24"/>
      <c r="C112" s="1"/>
      <c r="D112" s="1"/>
      <c r="E112" s="24"/>
      <c r="F112" s="1"/>
      <c r="G112" s="1"/>
      <c r="H112" s="24"/>
      <c r="I112" s="1"/>
      <c r="J112" s="1"/>
      <c r="K112" s="24"/>
      <c r="L112" s="1"/>
      <c r="M112" s="1"/>
    </row>
    <row r="113">
      <c r="B113" s="24"/>
      <c r="E113" s="24"/>
      <c r="H113" s="24"/>
      <c r="I113" s="1"/>
      <c r="J113" s="1"/>
      <c r="K113" s="24"/>
    </row>
    <row r="115">
      <c r="B115" s="1"/>
      <c r="E115" s="1"/>
      <c r="H115" s="1"/>
      <c r="K115" s="1"/>
    </row>
    <row r="116">
      <c r="B116" s="24"/>
      <c r="E116" s="24"/>
      <c r="F116" s="1"/>
      <c r="G116" s="1"/>
      <c r="H116" s="24"/>
      <c r="I116" s="1"/>
      <c r="J116" s="1"/>
      <c r="K116" s="24"/>
      <c r="L116" s="1"/>
      <c r="M116" s="1"/>
    </row>
    <row r="117">
      <c r="B117" s="24"/>
      <c r="C117" s="1"/>
      <c r="D117" s="1"/>
      <c r="E117" s="24"/>
      <c r="H117" s="24"/>
      <c r="I117" s="1"/>
      <c r="K117" s="24"/>
    </row>
    <row r="119">
      <c r="B119" s="1"/>
      <c r="E119" s="1"/>
      <c r="H119" s="1"/>
      <c r="K119" s="1"/>
    </row>
    <row r="120">
      <c r="B120" s="24"/>
      <c r="E120" s="24"/>
      <c r="H120" s="24"/>
      <c r="K120" s="24"/>
      <c r="L120" s="1"/>
      <c r="M120" s="1"/>
    </row>
    <row r="121">
      <c r="B121" s="24"/>
      <c r="C121" s="1"/>
      <c r="D121" s="1"/>
      <c r="E121" s="24"/>
      <c r="F121" s="1"/>
      <c r="G121" s="1"/>
      <c r="H121" s="24"/>
      <c r="I121" s="1"/>
      <c r="J121" s="1"/>
      <c r="K121" s="24"/>
      <c r="L121" s="1"/>
      <c r="M121" s="1"/>
    </row>
    <row r="122">
      <c r="A122" s="1" t="s">
        <v>19</v>
      </c>
    </row>
    <row r="123">
      <c r="B123" s="1" t="s">
        <v>62</v>
      </c>
      <c r="E123" s="1"/>
      <c r="H123" s="1"/>
      <c r="K123" s="1"/>
    </row>
    <row r="124">
      <c r="A124" s="1" t="s">
        <v>63</v>
      </c>
      <c r="B124" s="1" t="s">
        <v>23</v>
      </c>
      <c r="C124" s="1" t="s">
        <v>24</v>
      </c>
      <c r="D124" s="1" t="s">
        <v>25</v>
      </c>
      <c r="E124" s="24"/>
      <c r="F124" s="1"/>
      <c r="G124" s="1"/>
      <c r="H124" s="24"/>
      <c r="I124" s="1"/>
      <c r="J124" s="1"/>
      <c r="K124" s="24"/>
      <c r="L124" s="1"/>
      <c r="M124" s="1"/>
    </row>
    <row r="125">
      <c r="A125" s="1" t="s">
        <v>31</v>
      </c>
      <c r="B125" s="22">
        <v>0.408637866219594</v>
      </c>
      <c r="E125" s="24"/>
      <c r="H125" s="24"/>
      <c r="I125" s="1"/>
      <c r="J125" s="1"/>
      <c r="K125" s="24"/>
      <c r="L125" s="1"/>
      <c r="M125" s="1"/>
    </row>
    <row r="126">
      <c r="A126" s="1" t="s">
        <v>32</v>
      </c>
      <c r="B126" s="22">
        <v>0.451671221831784</v>
      </c>
      <c r="C126" s="22">
        <v>438.0</v>
      </c>
      <c r="D126" s="22">
        <v>99562.0</v>
      </c>
    </row>
    <row r="128">
      <c r="A128" s="2" t="s">
        <v>19</v>
      </c>
      <c r="B128" s="27" t="s">
        <v>15</v>
      </c>
      <c r="C128" s="29"/>
      <c r="D128" s="29"/>
      <c r="E128" s="69" t="s">
        <v>16</v>
      </c>
      <c r="F128" s="70"/>
      <c r="G128" s="70"/>
      <c r="H128" s="18" t="s">
        <v>17</v>
      </c>
      <c r="I128" s="19"/>
      <c r="J128" s="19"/>
      <c r="K128" s="71" t="s">
        <v>18</v>
      </c>
      <c r="L128" s="72"/>
      <c r="M128" s="72"/>
    </row>
    <row r="129">
      <c r="B129" s="27" t="s">
        <v>26</v>
      </c>
      <c r="C129" s="29"/>
      <c r="D129" s="29"/>
      <c r="E129" s="69" t="s">
        <v>26</v>
      </c>
      <c r="F129" s="70"/>
      <c r="G129" s="70"/>
      <c r="H129" s="18" t="s">
        <v>26</v>
      </c>
      <c r="I129" s="19"/>
      <c r="J129" s="19"/>
      <c r="K129" s="71" t="s">
        <v>26</v>
      </c>
      <c r="L129" s="72"/>
      <c r="M129" s="72"/>
    </row>
    <row r="130">
      <c r="A130" s="1" t="s">
        <v>64</v>
      </c>
      <c r="B130" s="27" t="s">
        <v>23</v>
      </c>
      <c r="C130" s="27" t="s">
        <v>24</v>
      </c>
      <c r="D130" s="27" t="s">
        <v>25</v>
      </c>
      <c r="E130" s="69" t="s">
        <v>23</v>
      </c>
      <c r="F130" s="69" t="s">
        <v>24</v>
      </c>
      <c r="G130" s="69" t="s">
        <v>25</v>
      </c>
      <c r="H130" s="18" t="s">
        <v>23</v>
      </c>
      <c r="I130" s="18" t="s">
        <v>24</v>
      </c>
      <c r="J130" s="18" t="s">
        <v>25</v>
      </c>
      <c r="K130" s="71" t="s">
        <v>23</v>
      </c>
      <c r="L130" s="71" t="s">
        <v>24</v>
      </c>
      <c r="M130" s="71" t="s">
        <v>25</v>
      </c>
    </row>
    <row r="131">
      <c r="A131" s="1" t="s">
        <v>31</v>
      </c>
      <c r="B131" s="55"/>
      <c r="C131" s="27"/>
      <c r="D131" s="27"/>
      <c r="E131" s="58"/>
      <c r="F131" s="69"/>
      <c r="G131" s="69"/>
      <c r="H131" s="73"/>
      <c r="I131" s="18"/>
      <c r="J131" s="18"/>
      <c r="K131" s="74"/>
      <c r="L131" s="71"/>
      <c r="M131" s="71"/>
    </row>
    <row r="132">
      <c r="A132" s="1" t="s">
        <v>32</v>
      </c>
      <c r="B132" s="55"/>
      <c r="C132" s="29"/>
      <c r="D132" s="29"/>
      <c r="E132" s="58"/>
      <c r="F132" s="70"/>
      <c r="G132" s="70"/>
      <c r="H132" s="73"/>
      <c r="I132" s="18"/>
      <c r="J132" s="18"/>
      <c r="K132" s="74"/>
      <c r="L132" s="72"/>
      <c r="M132" s="72"/>
    </row>
    <row r="133">
      <c r="B133" s="29"/>
      <c r="C133" s="29"/>
      <c r="D133" s="29"/>
      <c r="E133" s="70"/>
      <c r="F133" s="70"/>
      <c r="G133" s="70"/>
      <c r="H133" s="19"/>
      <c r="I133" s="19"/>
      <c r="J133" s="19"/>
      <c r="K133" s="72"/>
      <c r="L133" s="72"/>
      <c r="M133" s="72"/>
    </row>
    <row r="134">
      <c r="A134" s="1" t="s">
        <v>64</v>
      </c>
      <c r="B134" s="27" t="s">
        <v>33</v>
      </c>
      <c r="C134" s="29"/>
      <c r="D134" s="29"/>
      <c r="E134" s="69" t="s">
        <v>33</v>
      </c>
      <c r="F134" s="70"/>
      <c r="G134" s="70"/>
      <c r="H134" s="18" t="s">
        <v>33</v>
      </c>
      <c r="I134" s="19"/>
      <c r="J134" s="19"/>
      <c r="K134" s="71" t="s">
        <v>33</v>
      </c>
      <c r="L134" s="72"/>
      <c r="M134" s="72"/>
    </row>
    <row r="135">
      <c r="A135" s="1" t="s">
        <v>31</v>
      </c>
      <c r="B135" s="55"/>
      <c r="C135" s="29"/>
      <c r="D135" s="29"/>
      <c r="E135" s="58"/>
      <c r="F135" s="69"/>
      <c r="G135" s="69"/>
      <c r="H135" s="73"/>
      <c r="I135" s="18"/>
      <c r="J135" s="18"/>
      <c r="K135" s="74"/>
      <c r="L135" s="71"/>
      <c r="M135" s="71"/>
    </row>
    <row r="136">
      <c r="A136" s="1" t="s">
        <v>32</v>
      </c>
      <c r="B136" s="55"/>
      <c r="C136" s="27"/>
      <c r="D136" s="27"/>
      <c r="E136" s="58"/>
      <c r="F136" s="70"/>
      <c r="G136" s="70"/>
      <c r="H136" s="73"/>
      <c r="I136" s="18"/>
      <c r="J136" s="19"/>
      <c r="K136" s="74"/>
      <c r="L136" s="72"/>
      <c r="M136" s="72"/>
    </row>
    <row r="137">
      <c r="B137" s="29"/>
      <c r="C137" s="29"/>
      <c r="D137" s="29"/>
      <c r="E137" s="70"/>
      <c r="F137" s="70"/>
      <c r="G137" s="70"/>
      <c r="H137" s="19"/>
      <c r="I137" s="19"/>
      <c r="J137" s="19"/>
      <c r="K137" s="72"/>
      <c r="L137" s="72"/>
      <c r="M137" s="72"/>
    </row>
    <row r="138">
      <c r="A138" s="1" t="s">
        <v>64</v>
      </c>
      <c r="B138" s="27" t="s">
        <v>34</v>
      </c>
      <c r="C138" s="29"/>
      <c r="D138" s="29"/>
      <c r="E138" s="69" t="s">
        <v>34</v>
      </c>
      <c r="F138" s="70"/>
      <c r="G138" s="70"/>
      <c r="H138" s="18" t="s">
        <v>34</v>
      </c>
      <c r="I138" s="19"/>
      <c r="J138" s="19"/>
      <c r="K138" s="71" t="s">
        <v>34</v>
      </c>
      <c r="L138" s="72"/>
      <c r="M138" s="72"/>
    </row>
    <row r="139">
      <c r="A139" s="1" t="s">
        <v>31</v>
      </c>
      <c r="B139" s="55"/>
      <c r="C139" s="29"/>
      <c r="D139" s="29"/>
      <c r="E139" s="58"/>
      <c r="F139" s="70"/>
      <c r="G139" s="70"/>
      <c r="H139" s="22">
        <v>0.320457170477164</v>
      </c>
      <c r="I139" s="19"/>
      <c r="J139" s="19"/>
      <c r="K139" s="74">
        <v>0.326413757290991</v>
      </c>
      <c r="L139" s="71"/>
      <c r="M139" s="71"/>
    </row>
    <row r="140">
      <c r="A140" s="1" t="s">
        <v>32</v>
      </c>
      <c r="B140" s="55"/>
      <c r="C140" s="27"/>
      <c r="D140" s="27"/>
      <c r="E140" s="58"/>
      <c r="F140" s="69"/>
      <c r="G140" s="69"/>
      <c r="H140" s="22">
        <v>0.700892751400015</v>
      </c>
      <c r="I140" s="18"/>
      <c r="J140" s="18"/>
      <c r="K140" s="74">
        <v>0.743687048446291</v>
      </c>
      <c r="L140" s="71"/>
      <c r="M140" s="71"/>
    </row>
    <row r="141">
      <c r="B141" s="29"/>
      <c r="C141" s="29"/>
      <c r="D141" s="29"/>
      <c r="E141" s="70"/>
      <c r="F141" s="70"/>
      <c r="G141" s="70"/>
      <c r="H141" s="19"/>
      <c r="I141" s="19"/>
      <c r="J141" s="19"/>
      <c r="K141" s="72"/>
      <c r="L141" s="72"/>
      <c r="M141" s="72"/>
    </row>
    <row r="142">
      <c r="A142" s="1" t="s">
        <v>64</v>
      </c>
      <c r="B142" s="27" t="s">
        <v>35</v>
      </c>
      <c r="C142" s="29"/>
      <c r="D142" s="29"/>
      <c r="E142" s="69" t="s">
        <v>35</v>
      </c>
      <c r="F142" s="70"/>
      <c r="G142" s="70"/>
      <c r="H142" s="18" t="s">
        <v>35</v>
      </c>
      <c r="I142" s="19"/>
      <c r="J142" s="19"/>
      <c r="K142" s="71" t="s">
        <v>35</v>
      </c>
      <c r="L142" s="72"/>
      <c r="M142" s="72"/>
    </row>
    <row r="143">
      <c r="A143" s="1" t="s">
        <v>31</v>
      </c>
      <c r="B143" s="55"/>
      <c r="C143" s="29"/>
      <c r="D143" s="29"/>
      <c r="E143" s="58"/>
      <c r="F143" s="69"/>
      <c r="G143" s="69"/>
      <c r="H143" s="73">
        <v>0.319062126085553</v>
      </c>
      <c r="I143" s="18"/>
      <c r="J143" s="18"/>
      <c r="K143" s="22">
        <v>0.320397501082446</v>
      </c>
      <c r="L143" s="71"/>
      <c r="M143" s="71"/>
    </row>
    <row r="144">
      <c r="A144" s="1" t="s">
        <v>32</v>
      </c>
      <c r="B144" s="55"/>
      <c r="C144" s="59"/>
      <c r="D144" s="59"/>
      <c r="E144" s="58"/>
      <c r="F144" s="70"/>
      <c r="G144" s="70"/>
      <c r="H144" s="73">
        <v>0.804672917071858</v>
      </c>
      <c r="I144" s="18"/>
      <c r="J144" s="18"/>
      <c r="K144" s="22">
        <v>0.754636555088069</v>
      </c>
      <c r="L144" s="71">
        <v>36.0</v>
      </c>
      <c r="M144" s="71"/>
    </row>
  </sheetData>
  <hyperlinks>
    <hyperlink r:id="rId1" ref="AE3"/>
    <hyperlink r:id="rId2" ref="AS3"/>
    <hyperlink r:id="rId3" ref="AF24"/>
    <hyperlink r:id="rId4" ref="AS24"/>
    <hyperlink r:id="rId5" ref="AE48"/>
    <hyperlink r:id="rId6" ref="AS48"/>
    <hyperlink r:id="rId7" ref="BG48"/>
    <hyperlink r:id="rId8" ref="AE72"/>
    <hyperlink r:id="rId9" ref="AS72"/>
    <hyperlink r:id="rId10" ref="BG72"/>
    <hyperlink r:id="rId11" ref="AE93"/>
    <hyperlink r:id="rId12" ref="AS93"/>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14"/>
    <col customWidth="1" min="2" max="2" width="28.57"/>
  </cols>
  <sheetData>
    <row r="1">
      <c r="A1" s="1" t="s">
        <v>67</v>
      </c>
    </row>
    <row r="2">
      <c r="A2" s="1" t="s">
        <v>68</v>
      </c>
    </row>
    <row r="3">
      <c r="A3" s="2" t="s">
        <v>69</v>
      </c>
      <c r="B3" s="79" t="s">
        <v>70</v>
      </c>
      <c r="C3" s="80" t="s">
        <v>71</v>
      </c>
    </row>
    <row r="4">
      <c r="A4" s="2" t="s">
        <v>72</v>
      </c>
    </row>
    <row r="5">
      <c r="A5" s="79" t="s">
        <v>73</v>
      </c>
      <c r="B5" s="79" t="s">
        <v>74</v>
      </c>
    </row>
    <row r="6">
      <c r="A6" s="81" t="s">
        <v>75</v>
      </c>
      <c r="B6" s="79" t="s">
        <v>76</v>
      </c>
    </row>
    <row r="7">
      <c r="A7" s="2" t="s">
        <v>77</v>
      </c>
      <c r="B7" s="1" t="s">
        <v>78</v>
      </c>
    </row>
    <row r="8">
      <c r="A8" s="2" t="s">
        <v>79</v>
      </c>
      <c r="B8" s="1" t="s">
        <v>78</v>
      </c>
    </row>
    <row r="9">
      <c r="A9" s="1" t="s">
        <v>80</v>
      </c>
      <c r="B9" s="80" t="s">
        <v>81</v>
      </c>
    </row>
    <row r="10">
      <c r="A10" s="2" t="s">
        <v>82</v>
      </c>
      <c r="B10" s="79" t="s">
        <v>83</v>
      </c>
      <c r="C10" s="80" t="s">
        <v>84</v>
      </c>
    </row>
    <row r="11">
      <c r="A11" s="2" t="s">
        <v>85</v>
      </c>
      <c r="B11" s="2" t="s">
        <v>86</v>
      </c>
    </row>
    <row r="12">
      <c r="A12" s="1" t="s">
        <v>87</v>
      </c>
    </row>
  </sheetData>
  <hyperlinks>
    <hyperlink r:id="rId1" ref="B3"/>
    <hyperlink r:id="rId2" ref="C3"/>
    <hyperlink r:id="rId3" ref="A5"/>
    <hyperlink r:id="rId4" ref="B5"/>
    <hyperlink r:id="rId5" ref="B6"/>
    <hyperlink r:id="rId6" ref="B9"/>
    <hyperlink r:id="rId7" location=":~:text=The%20NbClust%20package%20provides%2030,distance%20measures%2C%20and%20clustering%20methods.&amp;text=This%20suggest%20the%20optimal%20number%20of%20clusters%20is%203." ref="B10"/>
    <hyperlink r:id="rId8" ref="C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c r="B1" s="11"/>
      <c r="C1" s="10" t="s">
        <v>88</v>
      </c>
      <c r="D1" s="10"/>
      <c r="E1" s="10" t="s">
        <v>89</v>
      </c>
      <c r="F1" s="10"/>
      <c r="G1" s="10"/>
      <c r="H1" s="10" t="s">
        <v>90</v>
      </c>
      <c r="I1" s="10" t="s">
        <v>91</v>
      </c>
      <c r="K1" s="10" t="s">
        <v>89</v>
      </c>
      <c r="M1" s="10" t="s">
        <v>90</v>
      </c>
      <c r="O1" s="1" t="s">
        <v>91</v>
      </c>
    </row>
    <row r="2">
      <c r="B2" s="1"/>
      <c r="C2" s="1"/>
      <c r="D2" s="1"/>
    </row>
    <row r="3">
      <c r="B3" s="1" t="s">
        <v>92</v>
      </c>
      <c r="C3" s="1">
        <v>50.0</v>
      </c>
      <c r="D3" s="1"/>
      <c r="E3" s="1">
        <v>100.0</v>
      </c>
      <c r="F3" s="1" t="s">
        <v>93</v>
      </c>
      <c r="G3" s="1" t="s">
        <v>94</v>
      </c>
      <c r="H3" s="1">
        <v>200.0</v>
      </c>
      <c r="I3" s="1">
        <v>300.0</v>
      </c>
      <c r="K3" s="1" t="s">
        <v>95</v>
      </c>
      <c r="L3" s="82" t="s">
        <v>96</v>
      </c>
      <c r="M3" s="1" t="s">
        <v>95</v>
      </c>
      <c r="N3" s="1" t="s">
        <v>96</v>
      </c>
      <c r="O3" s="1" t="s">
        <v>95</v>
      </c>
      <c r="P3" s="1" t="s">
        <v>96</v>
      </c>
    </row>
    <row r="4">
      <c r="B4" s="83">
        <v>60.0</v>
      </c>
      <c r="C4" s="83">
        <v>0.0</v>
      </c>
      <c r="D4" s="83"/>
      <c r="E4" s="83">
        <v>0.0</v>
      </c>
      <c r="F4" s="83">
        <f>1/32</f>
        <v>0.03125</v>
      </c>
      <c r="G4" s="83">
        <f t="shared" ref="G4:G35" si="1">1-F4</f>
        <v>0.96875</v>
      </c>
      <c r="H4" s="83">
        <v>0.0</v>
      </c>
      <c r="I4" s="83">
        <v>0.0</v>
      </c>
      <c r="K4" s="83">
        <v>0.0</v>
      </c>
      <c r="L4" s="83">
        <v>0.0</v>
      </c>
      <c r="M4" s="83">
        <v>0.0</v>
      </c>
      <c r="N4" s="83">
        <v>0.0</v>
      </c>
      <c r="O4" s="83">
        <v>0.0</v>
      </c>
      <c r="P4" s="83">
        <v>0.0</v>
      </c>
    </row>
    <row r="5">
      <c r="B5" s="84">
        <v>120.0</v>
      </c>
      <c r="C5" s="84">
        <v>0.0</v>
      </c>
      <c r="D5" s="84"/>
      <c r="E5" s="84">
        <v>0.0</v>
      </c>
      <c r="F5" s="84">
        <f t="shared" ref="F5:F35" si="2">1/32+F4</f>
        <v>0.0625</v>
      </c>
      <c r="G5" s="84">
        <f t="shared" si="1"/>
        <v>0.9375</v>
      </c>
      <c r="H5" s="84">
        <v>0.0</v>
      </c>
      <c r="I5" s="84">
        <v>0.0</v>
      </c>
      <c r="K5" s="84">
        <v>0.0</v>
      </c>
      <c r="L5" s="84">
        <v>0.0</v>
      </c>
      <c r="M5" s="84">
        <v>0.0</v>
      </c>
      <c r="N5" s="84">
        <v>0.0</v>
      </c>
      <c r="O5" s="84">
        <v>0.0</v>
      </c>
      <c r="P5" s="84">
        <v>0.0</v>
      </c>
    </row>
    <row r="6">
      <c r="B6" s="84">
        <v>180.0</v>
      </c>
      <c r="C6" s="84">
        <v>0.0</v>
      </c>
      <c r="D6" s="84"/>
      <c r="E6" s="84">
        <v>0.0</v>
      </c>
      <c r="F6" s="84">
        <f t="shared" si="2"/>
        <v>0.09375</v>
      </c>
      <c r="G6" s="84">
        <f t="shared" si="1"/>
        <v>0.90625</v>
      </c>
      <c r="H6" s="84">
        <v>0.0</v>
      </c>
      <c r="I6" s="84">
        <v>0.0</v>
      </c>
      <c r="K6" s="84">
        <v>0.0</v>
      </c>
      <c r="L6" s="84">
        <v>0.0</v>
      </c>
      <c r="M6" s="84">
        <v>0.0</v>
      </c>
      <c r="N6" s="84">
        <v>0.0</v>
      </c>
      <c r="O6" s="84">
        <v>0.0</v>
      </c>
      <c r="P6" s="84">
        <v>0.0</v>
      </c>
    </row>
    <row r="7">
      <c r="B7" s="84">
        <v>240.0</v>
      </c>
      <c r="C7" s="84">
        <v>0.0</v>
      </c>
      <c r="D7" s="84"/>
      <c r="E7" s="84">
        <v>0.0</v>
      </c>
      <c r="F7" s="84">
        <f t="shared" si="2"/>
        <v>0.125</v>
      </c>
      <c r="G7" s="84">
        <f t="shared" si="1"/>
        <v>0.875</v>
      </c>
      <c r="H7" s="84">
        <v>0.0</v>
      </c>
      <c r="I7" s="84">
        <v>0.0</v>
      </c>
      <c r="K7" s="84">
        <v>0.0</v>
      </c>
      <c r="L7" s="84">
        <v>0.0</v>
      </c>
      <c r="M7" s="84">
        <v>0.0</v>
      </c>
      <c r="N7" s="84">
        <v>0.0</v>
      </c>
      <c r="O7" s="84">
        <v>0.0</v>
      </c>
      <c r="P7" s="84">
        <v>0.0</v>
      </c>
    </row>
    <row r="8">
      <c r="B8" s="84">
        <v>300.0</v>
      </c>
      <c r="C8" s="84">
        <v>2.368520687</v>
      </c>
      <c r="D8" s="84"/>
      <c r="E8" s="84">
        <v>5.629904509</v>
      </c>
      <c r="F8" s="84">
        <f t="shared" si="2"/>
        <v>0.15625</v>
      </c>
      <c r="G8" s="84">
        <f t="shared" si="1"/>
        <v>0.84375</v>
      </c>
      <c r="H8" s="84">
        <v>20.50429624</v>
      </c>
      <c r="I8" s="84">
        <v>7.345165147</v>
      </c>
      <c r="K8" s="84">
        <v>115.5</v>
      </c>
      <c r="L8" s="84">
        <v>117.3721553</v>
      </c>
      <c r="M8" s="84">
        <v>145.5</v>
      </c>
      <c r="N8" s="84">
        <v>157.4241035</v>
      </c>
      <c r="O8" s="84">
        <v>148.5</v>
      </c>
      <c r="P8" s="84">
        <v>147.2451919</v>
      </c>
    </row>
    <row r="9">
      <c r="B9" s="84">
        <v>360.0</v>
      </c>
      <c r="C9" s="84">
        <v>2.368520687</v>
      </c>
      <c r="D9" s="84"/>
      <c r="E9" s="84">
        <v>5.629904509</v>
      </c>
      <c r="F9" s="84">
        <f t="shared" si="2"/>
        <v>0.1875</v>
      </c>
      <c r="G9" s="84">
        <f t="shared" si="1"/>
        <v>0.8125</v>
      </c>
      <c r="H9" s="84">
        <v>20.50429624</v>
      </c>
      <c r="I9" s="84">
        <v>7.345165147</v>
      </c>
      <c r="K9" s="84">
        <v>115.5</v>
      </c>
      <c r="L9" s="84">
        <v>117.3721553</v>
      </c>
      <c r="M9" s="84">
        <v>145.5</v>
      </c>
      <c r="N9" s="84">
        <v>157.4241035</v>
      </c>
      <c r="O9" s="84">
        <v>148.5</v>
      </c>
      <c r="P9" s="84">
        <v>147.2451919</v>
      </c>
    </row>
    <row r="10">
      <c r="B10" s="84">
        <v>420.0</v>
      </c>
      <c r="C10" s="84">
        <v>2.368520687</v>
      </c>
      <c r="D10" s="84"/>
      <c r="E10" s="84">
        <v>5.629904509</v>
      </c>
      <c r="F10" s="84">
        <f t="shared" si="2"/>
        <v>0.21875</v>
      </c>
      <c r="G10" s="84">
        <f t="shared" si="1"/>
        <v>0.78125</v>
      </c>
      <c r="H10" s="84">
        <v>20.50429624</v>
      </c>
      <c r="I10" s="84">
        <v>7.345165147</v>
      </c>
      <c r="K10" s="84">
        <v>115.5</v>
      </c>
      <c r="L10" s="84">
        <v>117.3721553</v>
      </c>
      <c r="M10" s="84">
        <v>145.5</v>
      </c>
      <c r="N10" s="84">
        <v>157.4241035</v>
      </c>
      <c r="O10" s="84">
        <v>148.5</v>
      </c>
      <c r="P10" s="84">
        <v>147.2451919</v>
      </c>
    </row>
    <row r="11">
      <c r="B11" s="84">
        <v>480.0</v>
      </c>
      <c r="C11" s="84">
        <v>4.752695457</v>
      </c>
      <c r="D11" s="84"/>
      <c r="E11" s="84">
        <v>7.603720774</v>
      </c>
      <c r="F11" s="84">
        <f t="shared" si="2"/>
        <v>0.25</v>
      </c>
      <c r="G11" s="84">
        <f t="shared" si="1"/>
        <v>0.75</v>
      </c>
      <c r="H11" s="84">
        <v>9.068351268</v>
      </c>
      <c r="I11" s="84">
        <v>8.767545281</v>
      </c>
      <c r="K11" s="84">
        <v>176.5</v>
      </c>
      <c r="L11" s="84">
        <v>177.8582759</v>
      </c>
      <c r="M11" s="84">
        <v>190.0</v>
      </c>
      <c r="N11" s="84">
        <v>189.3016679</v>
      </c>
      <c r="O11" s="84">
        <v>190.0</v>
      </c>
      <c r="P11" s="84">
        <v>191.5061132</v>
      </c>
    </row>
    <row r="12">
      <c r="B12" s="84">
        <v>540.0</v>
      </c>
      <c r="C12" s="84">
        <v>4.752695457</v>
      </c>
      <c r="D12" s="84"/>
      <c r="E12" s="84">
        <v>7.603720774</v>
      </c>
      <c r="F12" s="84">
        <f t="shared" si="2"/>
        <v>0.28125</v>
      </c>
      <c r="G12" s="84">
        <f t="shared" si="1"/>
        <v>0.71875</v>
      </c>
      <c r="H12" s="84">
        <v>9.068351268</v>
      </c>
      <c r="I12" s="84">
        <v>8.767545281</v>
      </c>
      <c r="K12" s="84">
        <v>176.5</v>
      </c>
      <c r="L12" s="84">
        <v>177.8582759</v>
      </c>
      <c r="M12" s="84">
        <v>190.0</v>
      </c>
      <c r="N12" s="84">
        <v>189.3016679</v>
      </c>
      <c r="O12" s="84">
        <v>190.0</v>
      </c>
      <c r="P12" s="84">
        <v>191.5061132</v>
      </c>
    </row>
    <row r="13">
      <c r="B13" s="84">
        <v>600.0</v>
      </c>
      <c r="C13" s="84">
        <v>4.752695457</v>
      </c>
      <c r="D13" s="84"/>
      <c r="E13" s="84">
        <v>7.603720774</v>
      </c>
      <c r="F13" s="84">
        <f t="shared" si="2"/>
        <v>0.3125</v>
      </c>
      <c r="G13" s="84">
        <f t="shared" si="1"/>
        <v>0.6875</v>
      </c>
      <c r="H13" s="84">
        <v>9.068351268</v>
      </c>
      <c r="I13" s="84">
        <v>8.767545281</v>
      </c>
      <c r="K13" s="84">
        <v>176.5</v>
      </c>
      <c r="L13" s="84">
        <v>177.8582759</v>
      </c>
      <c r="M13" s="84">
        <v>190.0</v>
      </c>
      <c r="N13" s="84">
        <v>189.3016679</v>
      </c>
      <c r="O13" s="84">
        <v>190.0</v>
      </c>
      <c r="P13" s="84">
        <v>191.5061132</v>
      </c>
    </row>
    <row r="14">
      <c r="B14" s="84">
        <v>660.0</v>
      </c>
      <c r="C14" s="84">
        <v>4.752695457</v>
      </c>
      <c r="D14" s="84"/>
      <c r="E14" s="84">
        <v>7.603720774</v>
      </c>
      <c r="F14" s="84">
        <f t="shared" si="2"/>
        <v>0.34375</v>
      </c>
      <c r="G14" s="84">
        <f t="shared" si="1"/>
        <v>0.65625</v>
      </c>
      <c r="H14" s="84">
        <v>9.068351268</v>
      </c>
      <c r="I14" s="84">
        <v>8.767545281</v>
      </c>
      <c r="K14" s="84">
        <v>176.5</v>
      </c>
      <c r="L14" s="84">
        <v>177.8582759</v>
      </c>
      <c r="M14" s="84">
        <v>190.0</v>
      </c>
      <c r="N14" s="84">
        <v>189.3016679</v>
      </c>
      <c r="O14" s="84">
        <v>190.0</v>
      </c>
      <c r="P14" s="84">
        <v>191.5061132</v>
      </c>
    </row>
    <row r="15">
      <c r="B15" s="84">
        <v>720.0</v>
      </c>
      <c r="C15" s="84">
        <v>5.643660394</v>
      </c>
      <c r="D15" s="84"/>
      <c r="E15" s="84">
        <v>5.137413815</v>
      </c>
      <c r="F15" s="84">
        <f t="shared" si="2"/>
        <v>0.375</v>
      </c>
      <c r="G15" s="84">
        <f t="shared" si="1"/>
        <v>0.625</v>
      </c>
      <c r="H15" s="84">
        <v>18.61510489</v>
      </c>
      <c r="I15" s="84">
        <v>9.600782393</v>
      </c>
      <c r="K15" s="84">
        <v>338.5</v>
      </c>
      <c r="L15" s="84">
        <v>337.3577416</v>
      </c>
      <c r="M15" s="84">
        <v>378.1</v>
      </c>
      <c r="N15" s="84">
        <v>385.9388198</v>
      </c>
      <c r="O15" s="84">
        <v>380.0</v>
      </c>
      <c r="P15" s="84">
        <v>378.9481102</v>
      </c>
    </row>
    <row r="16">
      <c r="B16" s="84">
        <v>780.0</v>
      </c>
      <c r="C16" s="84">
        <v>5.643660394</v>
      </c>
      <c r="D16" s="84"/>
      <c r="E16" s="84">
        <v>5.137413815</v>
      </c>
      <c r="F16" s="84">
        <f t="shared" si="2"/>
        <v>0.40625</v>
      </c>
      <c r="G16" s="84">
        <f t="shared" si="1"/>
        <v>0.59375</v>
      </c>
      <c r="H16" s="84">
        <v>18.61510489</v>
      </c>
      <c r="I16" s="84">
        <v>9.600782393</v>
      </c>
      <c r="K16" s="84">
        <v>338.5</v>
      </c>
      <c r="L16" s="84">
        <v>337.3577416</v>
      </c>
      <c r="M16" s="84">
        <v>378.1</v>
      </c>
      <c r="N16" s="84">
        <v>385.9388198</v>
      </c>
      <c r="O16" s="84">
        <v>380.0</v>
      </c>
      <c r="P16" s="84">
        <v>378.9481102</v>
      </c>
    </row>
    <row r="17">
      <c r="B17" s="84">
        <v>840.0</v>
      </c>
      <c r="C17" s="84">
        <v>5.643660394</v>
      </c>
      <c r="D17" s="84"/>
      <c r="E17" s="84">
        <v>5.137413815</v>
      </c>
      <c r="F17" s="84">
        <f t="shared" si="2"/>
        <v>0.4375</v>
      </c>
      <c r="G17" s="84">
        <f t="shared" si="1"/>
        <v>0.5625</v>
      </c>
      <c r="H17" s="84">
        <v>18.61510489</v>
      </c>
      <c r="I17" s="84">
        <v>9.600782393</v>
      </c>
      <c r="K17" s="84">
        <v>338.5</v>
      </c>
      <c r="L17" s="84">
        <v>337.3577416</v>
      </c>
      <c r="M17" s="84">
        <v>378.1</v>
      </c>
      <c r="N17" s="84">
        <v>385.9388198</v>
      </c>
      <c r="O17" s="84">
        <v>380.0</v>
      </c>
      <c r="P17" s="84">
        <v>378.9481102</v>
      </c>
    </row>
    <row r="18">
      <c r="B18" s="84">
        <v>900.0</v>
      </c>
      <c r="C18" s="84">
        <v>6.605134778</v>
      </c>
      <c r="D18" s="84"/>
      <c r="E18" s="84">
        <v>15.9229783</v>
      </c>
      <c r="F18" s="84">
        <f t="shared" si="2"/>
        <v>0.46875</v>
      </c>
      <c r="G18" s="84">
        <f t="shared" si="1"/>
        <v>0.53125</v>
      </c>
      <c r="H18" s="84">
        <v>8.842295908</v>
      </c>
      <c r="I18" s="84">
        <v>6.751087696</v>
      </c>
      <c r="K18" s="84">
        <v>442.0</v>
      </c>
      <c r="L18" s="84">
        <v>430.5435416</v>
      </c>
      <c r="M18" s="84">
        <v>460.0</v>
      </c>
      <c r="N18" s="84">
        <v>455.2727209</v>
      </c>
      <c r="O18" s="84">
        <v>460.0</v>
      </c>
      <c r="P18" s="84">
        <v>458.6704084</v>
      </c>
    </row>
    <row r="19">
      <c r="B19" s="84">
        <v>960.0</v>
      </c>
      <c r="C19" s="84">
        <v>6.605134778</v>
      </c>
      <c r="D19" s="84"/>
      <c r="E19" s="84">
        <v>15.9229783</v>
      </c>
      <c r="F19" s="84">
        <f t="shared" si="2"/>
        <v>0.5</v>
      </c>
      <c r="G19" s="84">
        <f t="shared" si="1"/>
        <v>0.5</v>
      </c>
      <c r="H19" s="84">
        <v>8.842295908</v>
      </c>
      <c r="I19" s="84">
        <v>6.751087696</v>
      </c>
      <c r="K19" s="84">
        <v>442.0</v>
      </c>
      <c r="L19" s="84">
        <v>430.5435416</v>
      </c>
      <c r="M19" s="84">
        <v>460.0</v>
      </c>
      <c r="N19" s="84">
        <v>455.2727209</v>
      </c>
      <c r="O19" s="84">
        <v>460.0</v>
      </c>
      <c r="P19" s="84">
        <v>458.6704084</v>
      </c>
    </row>
    <row r="20">
      <c r="B20" s="84">
        <v>1020.0</v>
      </c>
      <c r="C20" s="84">
        <v>6.605134778</v>
      </c>
      <c r="D20" s="84"/>
      <c r="E20" s="84">
        <v>15.9229783</v>
      </c>
      <c r="F20" s="84">
        <f t="shared" si="2"/>
        <v>0.53125</v>
      </c>
      <c r="G20" s="84">
        <f t="shared" si="1"/>
        <v>0.46875</v>
      </c>
      <c r="H20" s="84">
        <v>8.842295908</v>
      </c>
      <c r="I20" s="84">
        <v>6.751087696</v>
      </c>
      <c r="K20" s="84">
        <v>442.0</v>
      </c>
      <c r="L20" s="84">
        <v>430.5435416</v>
      </c>
      <c r="M20" s="84">
        <v>460.0</v>
      </c>
      <c r="N20" s="84">
        <v>455.2727209</v>
      </c>
      <c r="O20" s="84">
        <v>460.0</v>
      </c>
      <c r="P20" s="84">
        <v>458.6704084</v>
      </c>
    </row>
    <row r="21">
      <c r="B21" s="84">
        <v>1080.0</v>
      </c>
      <c r="C21" s="84">
        <v>6.605134778</v>
      </c>
      <c r="D21" s="84"/>
      <c r="E21" s="84">
        <v>15.9229783</v>
      </c>
      <c r="F21" s="84">
        <f t="shared" si="2"/>
        <v>0.5625</v>
      </c>
      <c r="G21" s="84">
        <f t="shared" si="1"/>
        <v>0.4375</v>
      </c>
      <c r="H21" s="84">
        <v>8.842295908</v>
      </c>
      <c r="I21" s="84">
        <v>6.751087696</v>
      </c>
      <c r="K21" s="84">
        <v>442.0</v>
      </c>
      <c r="L21" s="84">
        <v>430.5435416</v>
      </c>
      <c r="M21" s="84">
        <v>460.0</v>
      </c>
      <c r="N21" s="84">
        <v>455.2727209</v>
      </c>
      <c r="O21" s="84">
        <v>460.0</v>
      </c>
      <c r="P21" s="84">
        <v>458.6704084</v>
      </c>
    </row>
    <row r="22">
      <c r="B22" s="84">
        <v>1140.0</v>
      </c>
      <c r="C22" s="84">
        <v>10.27790345</v>
      </c>
      <c r="D22" s="84"/>
      <c r="E22" s="84">
        <v>18.48158851</v>
      </c>
      <c r="F22" s="84">
        <f t="shared" si="2"/>
        <v>0.59375</v>
      </c>
      <c r="G22" s="84">
        <f t="shared" si="1"/>
        <v>0.40625</v>
      </c>
      <c r="H22" s="84">
        <v>7.213716149</v>
      </c>
      <c r="I22" s="84">
        <v>12.15122529</v>
      </c>
      <c r="K22" s="84">
        <v>388.8</v>
      </c>
      <c r="L22" s="84">
        <v>397.7463087</v>
      </c>
      <c r="M22" s="84">
        <v>380.8</v>
      </c>
      <c r="N22" s="84">
        <v>378.2983982</v>
      </c>
      <c r="O22" s="84">
        <v>380.0</v>
      </c>
      <c r="P22" s="84">
        <v>374.4175896</v>
      </c>
    </row>
    <row r="23">
      <c r="B23" s="84">
        <v>1200.0</v>
      </c>
      <c r="C23" s="84">
        <v>10.27790345</v>
      </c>
      <c r="D23" s="84"/>
      <c r="E23" s="84">
        <v>18.48158851</v>
      </c>
      <c r="F23" s="84">
        <f t="shared" si="2"/>
        <v>0.625</v>
      </c>
      <c r="G23" s="84">
        <f t="shared" si="1"/>
        <v>0.375</v>
      </c>
      <c r="H23" s="84">
        <v>7.213716149</v>
      </c>
      <c r="I23" s="84">
        <v>12.15122529</v>
      </c>
      <c r="K23" s="84">
        <v>388.8</v>
      </c>
      <c r="L23" s="84">
        <v>397.7463087</v>
      </c>
      <c r="M23" s="84">
        <v>380.8</v>
      </c>
      <c r="N23" s="84">
        <v>378.2983982</v>
      </c>
      <c r="O23" s="84">
        <v>380.0</v>
      </c>
      <c r="P23" s="84">
        <v>374.4175896</v>
      </c>
    </row>
    <row r="24">
      <c r="B24" s="84">
        <v>1260.0</v>
      </c>
      <c r="C24" s="84">
        <v>10.27790345</v>
      </c>
      <c r="D24" s="84"/>
      <c r="E24" s="84">
        <v>18.48158851</v>
      </c>
      <c r="F24" s="84">
        <f t="shared" si="2"/>
        <v>0.65625</v>
      </c>
      <c r="G24" s="84">
        <f t="shared" si="1"/>
        <v>0.34375</v>
      </c>
      <c r="H24" s="84">
        <v>7.213716149</v>
      </c>
      <c r="I24" s="84">
        <v>12.15122529</v>
      </c>
      <c r="K24" s="84">
        <v>388.8</v>
      </c>
      <c r="L24" s="84">
        <v>397.7463087</v>
      </c>
      <c r="M24" s="84">
        <v>380.8</v>
      </c>
      <c r="N24" s="84">
        <v>378.2983982</v>
      </c>
      <c r="O24" s="84">
        <v>380.0</v>
      </c>
      <c r="P24" s="84">
        <v>374.4175896</v>
      </c>
    </row>
    <row r="25">
      <c r="B25" s="84">
        <v>1320.0</v>
      </c>
      <c r="C25" s="84">
        <v>10.48721176</v>
      </c>
      <c r="D25" s="84"/>
      <c r="E25" s="84">
        <v>27.13543064</v>
      </c>
      <c r="F25" s="84">
        <f t="shared" si="2"/>
        <v>0.6875</v>
      </c>
      <c r="G25" s="84">
        <f t="shared" si="1"/>
        <v>0.3125</v>
      </c>
      <c r="H25" s="84">
        <v>7.10694289</v>
      </c>
      <c r="I25" s="84">
        <v>9.563076626</v>
      </c>
      <c r="K25" s="84">
        <v>423.9</v>
      </c>
      <c r="L25" s="84">
        <v>437.903506</v>
      </c>
      <c r="M25" s="84">
        <v>430.0</v>
      </c>
      <c r="N25" s="84">
        <v>432.2882402</v>
      </c>
      <c r="O25" s="84">
        <v>430.0</v>
      </c>
      <c r="P25" s="84">
        <v>433.9600163</v>
      </c>
    </row>
    <row r="26">
      <c r="B26" s="84">
        <v>1380.0</v>
      </c>
      <c r="C26" s="84">
        <v>10.48721176</v>
      </c>
      <c r="D26" s="84"/>
      <c r="E26" s="84">
        <v>27.13543064</v>
      </c>
      <c r="F26" s="84">
        <f t="shared" si="2"/>
        <v>0.71875</v>
      </c>
      <c r="G26" s="84">
        <f t="shared" si="1"/>
        <v>0.28125</v>
      </c>
      <c r="H26" s="84">
        <v>7.10694289</v>
      </c>
      <c r="I26" s="84">
        <v>9.563076626</v>
      </c>
      <c r="K26" s="84">
        <v>423.9</v>
      </c>
      <c r="L26" s="84">
        <v>437.903506</v>
      </c>
      <c r="M26" s="84">
        <v>430.0</v>
      </c>
      <c r="N26" s="84">
        <v>432.2882402</v>
      </c>
      <c r="O26" s="84">
        <v>430.0</v>
      </c>
      <c r="P26" s="84">
        <v>433.9600163</v>
      </c>
    </row>
    <row r="27">
      <c r="B27" s="84">
        <v>1440.0</v>
      </c>
      <c r="C27" s="84">
        <v>10.48721176</v>
      </c>
      <c r="D27" s="84"/>
      <c r="E27" s="84">
        <v>27.13543064</v>
      </c>
      <c r="F27" s="84">
        <f t="shared" si="2"/>
        <v>0.75</v>
      </c>
      <c r="G27" s="84">
        <f t="shared" si="1"/>
        <v>0.25</v>
      </c>
      <c r="H27" s="84">
        <v>7.10694289</v>
      </c>
      <c r="I27" s="84">
        <v>9.563076626</v>
      </c>
      <c r="K27" s="84">
        <v>423.9</v>
      </c>
      <c r="L27" s="84">
        <v>437.903506</v>
      </c>
      <c r="M27" s="84">
        <v>430.0</v>
      </c>
      <c r="N27" s="84">
        <v>432.2882402</v>
      </c>
      <c r="O27" s="84">
        <v>430.0</v>
      </c>
      <c r="P27" s="84">
        <v>433.9600163</v>
      </c>
    </row>
    <row r="28">
      <c r="B28" s="84">
        <v>1500.0</v>
      </c>
      <c r="C28" s="84">
        <v>6.543082424</v>
      </c>
      <c r="D28" s="84"/>
      <c r="E28" s="84">
        <v>5.169921714</v>
      </c>
      <c r="F28" s="84">
        <f t="shared" si="2"/>
        <v>0.78125</v>
      </c>
      <c r="G28" s="84">
        <f t="shared" si="1"/>
        <v>0.21875</v>
      </c>
      <c r="H28" s="84">
        <v>13.2606734</v>
      </c>
      <c r="I28" s="84">
        <v>12.49496657</v>
      </c>
      <c r="K28" s="84">
        <v>559.2</v>
      </c>
      <c r="L28" s="84">
        <v>558.9881259</v>
      </c>
      <c r="M28" s="84">
        <v>567.2</v>
      </c>
      <c r="N28" s="84">
        <v>573.2268746</v>
      </c>
      <c r="O28" s="84">
        <v>570.0</v>
      </c>
      <c r="P28" s="84">
        <v>570.3518938</v>
      </c>
    </row>
    <row r="29">
      <c r="B29" s="84">
        <v>1560.0</v>
      </c>
      <c r="C29" s="84">
        <v>6.543082424</v>
      </c>
      <c r="D29" s="84"/>
      <c r="E29" s="84">
        <v>5.169921714</v>
      </c>
      <c r="F29" s="84">
        <f t="shared" si="2"/>
        <v>0.8125</v>
      </c>
      <c r="G29" s="84">
        <f t="shared" si="1"/>
        <v>0.1875</v>
      </c>
      <c r="H29" s="84">
        <v>13.2606734</v>
      </c>
      <c r="I29" s="84">
        <v>12.49496657</v>
      </c>
      <c r="K29" s="84">
        <v>559.2</v>
      </c>
      <c r="L29" s="84">
        <v>558.9881259</v>
      </c>
      <c r="M29" s="84">
        <v>567.2</v>
      </c>
      <c r="N29" s="84">
        <v>573.2268746</v>
      </c>
      <c r="O29" s="84">
        <v>570.0</v>
      </c>
      <c r="P29" s="84">
        <v>570.3518938</v>
      </c>
    </row>
    <row r="30">
      <c r="B30" s="84">
        <v>1620.0</v>
      </c>
      <c r="C30" s="84">
        <v>6.543082424</v>
      </c>
      <c r="D30" s="84"/>
      <c r="E30" s="84">
        <v>5.169921714</v>
      </c>
      <c r="F30" s="84">
        <f t="shared" si="2"/>
        <v>0.84375</v>
      </c>
      <c r="G30" s="84">
        <f t="shared" si="1"/>
        <v>0.15625</v>
      </c>
      <c r="H30" s="84">
        <v>13.2606734</v>
      </c>
      <c r="I30" s="84">
        <v>12.49496657</v>
      </c>
      <c r="K30" s="84">
        <v>559.2</v>
      </c>
      <c r="L30" s="84">
        <v>558.9881259</v>
      </c>
      <c r="M30" s="84">
        <v>567.2</v>
      </c>
      <c r="N30" s="84">
        <v>573.2268746</v>
      </c>
      <c r="O30" s="84">
        <v>570.0</v>
      </c>
      <c r="P30" s="84">
        <v>570.3518938</v>
      </c>
    </row>
    <row r="31">
      <c r="B31" s="84">
        <v>1680.0</v>
      </c>
      <c r="C31" s="84">
        <v>6.900623125</v>
      </c>
      <c r="D31" s="84"/>
      <c r="E31" s="84">
        <v>12.6718831</v>
      </c>
      <c r="F31" s="84">
        <f t="shared" si="2"/>
        <v>0.875</v>
      </c>
      <c r="G31" s="84">
        <f t="shared" si="1"/>
        <v>0.125</v>
      </c>
      <c r="H31" s="84">
        <v>11.59066011</v>
      </c>
      <c r="I31" s="84">
        <v>6.381843893</v>
      </c>
      <c r="K31" s="84">
        <v>663.2</v>
      </c>
      <c r="L31" s="84">
        <v>667.7300441</v>
      </c>
      <c r="M31" s="84">
        <v>687.6</v>
      </c>
      <c r="N31" s="84">
        <v>684.0779945</v>
      </c>
      <c r="O31" s="84">
        <v>690.0</v>
      </c>
      <c r="P31" s="84">
        <v>688.1522161</v>
      </c>
    </row>
    <row r="32">
      <c r="B32" s="84">
        <v>1740.0</v>
      </c>
      <c r="C32" s="84">
        <v>6.900623125</v>
      </c>
      <c r="D32" s="84"/>
      <c r="E32" s="84">
        <v>12.6718831</v>
      </c>
      <c r="F32" s="84">
        <f t="shared" si="2"/>
        <v>0.90625</v>
      </c>
      <c r="G32" s="84">
        <f t="shared" si="1"/>
        <v>0.09375</v>
      </c>
      <c r="H32" s="84">
        <v>11.59066011</v>
      </c>
      <c r="I32" s="84">
        <v>6.381843893</v>
      </c>
      <c r="K32" s="84">
        <v>663.2</v>
      </c>
      <c r="L32" s="84">
        <v>667.7300441</v>
      </c>
      <c r="M32" s="84">
        <v>687.6</v>
      </c>
      <c r="N32" s="84">
        <v>684.0779945</v>
      </c>
      <c r="O32" s="84">
        <v>690.0</v>
      </c>
      <c r="P32" s="84">
        <v>688.1522161</v>
      </c>
    </row>
    <row r="33">
      <c r="B33" s="84">
        <v>1800.0</v>
      </c>
      <c r="C33" s="84">
        <v>6.900623125</v>
      </c>
      <c r="D33" s="84"/>
      <c r="E33" s="84">
        <v>12.6718831</v>
      </c>
      <c r="F33" s="84">
        <f t="shared" si="2"/>
        <v>0.9375</v>
      </c>
      <c r="G33" s="84">
        <f t="shared" si="1"/>
        <v>0.0625</v>
      </c>
      <c r="H33" s="84">
        <v>11.59066011</v>
      </c>
      <c r="I33" s="84">
        <v>6.381843893</v>
      </c>
      <c r="K33" s="84">
        <v>663.2</v>
      </c>
      <c r="L33" s="84">
        <v>667.7300441</v>
      </c>
      <c r="M33" s="84">
        <v>687.6</v>
      </c>
      <c r="N33" s="84">
        <v>684.0779945</v>
      </c>
      <c r="O33" s="84">
        <v>690.0</v>
      </c>
      <c r="P33" s="84">
        <v>688.1522161</v>
      </c>
    </row>
    <row r="34">
      <c r="B34" s="84">
        <v>1860.0</v>
      </c>
      <c r="C34" s="84">
        <v>6.987983816</v>
      </c>
      <c r="D34" s="84"/>
      <c r="E34" s="84">
        <v>11.51641538</v>
      </c>
      <c r="F34" s="84">
        <f t="shared" si="2"/>
        <v>0.96875</v>
      </c>
      <c r="G34" s="84">
        <f t="shared" si="1"/>
        <v>0.03125</v>
      </c>
      <c r="H34" s="84">
        <v>10.50322317</v>
      </c>
      <c r="I34" s="84">
        <v>6.988436725</v>
      </c>
      <c r="K34" s="84">
        <v>682.4</v>
      </c>
      <c r="L34" s="84">
        <v>686.6507682</v>
      </c>
      <c r="M34" s="84">
        <v>730.8</v>
      </c>
      <c r="N34" s="84">
        <v>726.6700376</v>
      </c>
      <c r="O34" s="84">
        <v>750.2</v>
      </c>
      <c r="P34" s="84">
        <v>749.0446348</v>
      </c>
    </row>
    <row r="35">
      <c r="B35" s="84">
        <v>1920.0</v>
      </c>
      <c r="C35" s="84">
        <v>6.987983816</v>
      </c>
      <c r="D35" s="84"/>
      <c r="E35" s="84">
        <v>11.51641538</v>
      </c>
      <c r="F35" s="84">
        <f t="shared" si="2"/>
        <v>1</v>
      </c>
      <c r="G35" s="84">
        <f t="shared" si="1"/>
        <v>0</v>
      </c>
      <c r="H35" s="84">
        <v>10.50322317</v>
      </c>
      <c r="I35" s="84">
        <v>6.988436725</v>
      </c>
      <c r="K35" s="84">
        <v>682.4</v>
      </c>
      <c r="L35" s="84">
        <v>686.6507682</v>
      </c>
      <c r="M35" s="84">
        <v>730.8</v>
      </c>
      <c r="N35" s="84">
        <v>726.6700376</v>
      </c>
      <c r="O35" s="84">
        <v>750.2</v>
      </c>
      <c r="P35" s="84">
        <v>749.0446348</v>
      </c>
    </row>
    <row r="38">
      <c r="E38" s="10">
        <v>100.0</v>
      </c>
      <c r="F38" s="10" t="s">
        <v>93</v>
      </c>
      <c r="G38" s="10" t="s">
        <v>94</v>
      </c>
      <c r="H38" s="10" t="s">
        <v>97</v>
      </c>
      <c r="I38" s="10" t="s">
        <v>98</v>
      </c>
    </row>
    <row r="39">
      <c r="E39" s="84">
        <v>5.137413815</v>
      </c>
      <c r="F39" s="83">
        <f>1/32</f>
        <v>0.03125</v>
      </c>
      <c r="G39" s="83">
        <f t="shared" ref="G39:G70" si="3">1-F39</f>
        <v>0.96875</v>
      </c>
      <c r="H39" s="84">
        <v>7.10694289</v>
      </c>
      <c r="I39" s="84">
        <v>6.381843893</v>
      </c>
    </row>
    <row r="40">
      <c r="E40" s="84">
        <v>5.137413815</v>
      </c>
      <c r="F40" s="84">
        <f t="shared" ref="F40:F70" si="4">1/32+F39</f>
        <v>0.0625</v>
      </c>
      <c r="G40" s="84">
        <f t="shared" si="3"/>
        <v>0.9375</v>
      </c>
      <c r="H40" s="84">
        <v>7.10694289</v>
      </c>
      <c r="I40" s="84">
        <v>6.381843893</v>
      </c>
    </row>
    <row r="41">
      <c r="E41" s="84">
        <v>5.137413815</v>
      </c>
      <c r="F41" s="84">
        <f t="shared" si="4"/>
        <v>0.09375</v>
      </c>
      <c r="G41" s="84">
        <f t="shared" si="3"/>
        <v>0.90625</v>
      </c>
      <c r="H41" s="84">
        <v>7.10694289</v>
      </c>
      <c r="I41" s="84">
        <v>6.381843893</v>
      </c>
    </row>
    <row r="42">
      <c r="E42" s="84">
        <v>5.137413815</v>
      </c>
      <c r="F42" s="84">
        <f t="shared" si="4"/>
        <v>0.125</v>
      </c>
      <c r="G42" s="84">
        <f t="shared" si="3"/>
        <v>0.875</v>
      </c>
      <c r="H42" s="84">
        <v>7.10694289</v>
      </c>
      <c r="I42" s="84">
        <v>6.381843893</v>
      </c>
    </row>
    <row r="43">
      <c r="E43" s="84">
        <v>5.137413815</v>
      </c>
      <c r="F43" s="84">
        <f t="shared" si="4"/>
        <v>0.15625</v>
      </c>
      <c r="G43" s="84">
        <f t="shared" si="3"/>
        <v>0.84375</v>
      </c>
      <c r="H43" s="84">
        <v>7.10694289</v>
      </c>
      <c r="I43" s="84">
        <v>6.381843893</v>
      </c>
    </row>
    <row r="44">
      <c r="E44" s="84">
        <v>5.137413815</v>
      </c>
      <c r="F44" s="84">
        <f t="shared" si="4"/>
        <v>0.1875</v>
      </c>
      <c r="G44" s="84">
        <f t="shared" si="3"/>
        <v>0.8125</v>
      </c>
      <c r="H44" s="84">
        <v>7.10694289</v>
      </c>
      <c r="I44" s="84">
        <v>6.381843893</v>
      </c>
    </row>
    <row r="45">
      <c r="E45" s="84">
        <v>5.137413815</v>
      </c>
      <c r="F45" s="84">
        <f t="shared" si="4"/>
        <v>0.21875</v>
      </c>
      <c r="G45" s="84">
        <f t="shared" si="3"/>
        <v>0.78125</v>
      </c>
      <c r="H45" s="84">
        <v>7.10694289</v>
      </c>
      <c r="I45" s="84">
        <v>6.381843893</v>
      </c>
    </row>
    <row r="46">
      <c r="E46" s="84">
        <v>5.169921714</v>
      </c>
      <c r="F46" s="84">
        <f t="shared" si="4"/>
        <v>0.25</v>
      </c>
      <c r="G46" s="84">
        <f t="shared" si="3"/>
        <v>0.75</v>
      </c>
      <c r="H46" s="84">
        <v>7.213716149</v>
      </c>
      <c r="I46" s="84">
        <v>6.751087696</v>
      </c>
    </row>
    <row r="47">
      <c r="E47" s="84">
        <v>5.169921714</v>
      </c>
      <c r="F47" s="84">
        <f t="shared" si="4"/>
        <v>0.28125</v>
      </c>
      <c r="G47" s="84">
        <f t="shared" si="3"/>
        <v>0.71875</v>
      </c>
      <c r="H47" s="84">
        <v>7.213716149</v>
      </c>
      <c r="I47" s="84">
        <v>6.751087696</v>
      </c>
    </row>
    <row r="48">
      <c r="E48" s="84">
        <v>5.169921714</v>
      </c>
      <c r="F48" s="84">
        <f t="shared" si="4"/>
        <v>0.3125</v>
      </c>
      <c r="G48" s="84">
        <f t="shared" si="3"/>
        <v>0.6875</v>
      </c>
      <c r="H48" s="84">
        <v>7.213716149</v>
      </c>
      <c r="I48" s="84">
        <v>6.751087696</v>
      </c>
    </row>
    <row r="49">
      <c r="E49" s="84">
        <v>5.629904509</v>
      </c>
      <c r="F49" s="84">
        <f t="shared" si="4"/>
        <v>0.34375</v>
      </c>
      <c r="G49" s="84">
        <f t="shared" si="3"/>
        <v>0.65625</v>
      </c>
      <c r="H49" s="84">
        <v>8.842295908</v>
      </c>
      <c r="I49" s="84">
        <v>6.751087696</v>
      </c>
    </row>
    <row r="50">
      <c r="E50" s="84">
        <v>5.629904509</v>
      </c>
      <c r="F50" s="84">
        <f t="shared" si="4"/>
        <v>0.375</v>
      </c>
      <c r="G50" s="84">
        <f t="shared" si="3"/>
        <v>0.625</v>
      </c>
      <c r="H50" s="84">
        <v>8.842295908</v>
      </c>
      <c r="I50" s="84">
        <v>6.988436725</v>
      </c>
    </row>
    <row r="51">
      <c r="E51" s="84">
        <v>5.629904509</v>
      </c>
      <c r="F51" s="84">
        <f t="shared" si="4"/>
        <v>0.40625</v>
      </c>
      <c r="G51" s="84">
        <f t="shared" si="3"/>
        <v>0.59375</v>
      </c>
      <c r="H51" s="84">
        <v>8.842295908</v>
      </c>
      <c r="I51" s="84">
        <v>6.988436725</v>
      </c>
    </row>
    <row r="52">
      <c r="E52" s="84">
        <v>7.603720774</v>
      </c>
      <c r="F52" s="84">
        <f t="shared" si="4"/>
        <v>0.4375</v>
      </c>
      <c r="G52" s="84">
        <f t="shared" si="3"/>
        <v>0.5625</v>
      </c>
      <c r="H52" s="84">
        <v>8.842295908</v>
      </c>
      <c r="I52" s="84">
        <v>7.345165147</v>
      </c>
    </row>
    <row r="53">
      <c r="E53" s="84">
        <v>7.603720774</v>
      </c>
      <c r="F53" s="84">
        <f t="shared" si="4"/>
        <v>0.46875</v>
      </c>
      <c r="G53" s="84">
        <f t="shared" si="3"/>
        <v>0.53125</v>
      </c>
      <c r="H53" s="84">
        <v>9.068351268</v>
      </c>
      <c r="I53" s="84">
        <v>7.345165147</v>
      </c>
    </row>
    <row r="54">
      <c r="E54" s="84">
        <v>7.603720774</v>
      </c>
      <c r="F54" s="84">
        <f t="shared" si="4"/>
        <v>0.5</v>
      </c>
      <c r="G54" s="84">
        <f t="shared" si="3"/>
        <v>0.5</v>
      </c>
      <c r="H54" s="84">
        <v>9.068351268</v>
      </c>
      <c r="I54" s="84">
        <v>7.345165147</v>
      </c>
    </row>
    <row r="55">
      <c r="E55" s="84">
        <v>7.603720774</v>
      </c>
      <c r="F55" s="84">
        <f t="shared" si="4"/>
        <v>0.53125</v>
      </c>
      <c r="G55" s="84">
        <f t="shared" si="3"/>
        <v>0.46875</v>
      </c>
      <c r="H55" s="84">
        <v>9.068351268</v>
      </c>
      <c r="I55" s="84">
        <v>8.767545281</v>
      </c>
    </row>
    <row r="56">
      <c r="E56" s="84">
        <v>11.51641538</v>
      </c>
      <c r="F56" s="84">
        <f t="shared" si="4"/>
        <v>0.5625</v>
      </c>
      <c r="G56" s="84">
        <f t="shared" si="3"/>
        <v>0.4375</v>
      </c>
      <c r="H56" s="84">
        <v>9.068351268</v>
      </c>
      <c r="I56" s="84">
        <v>8.767545281</v>
      </c>
    </row>
    <row r="57">
      <c r="E57" s="84">
        <v>11.51641538</v>
      </c>
      <c r="F57" s="84">
        <f t="shared" si="4"/>
        <v>0.59375</v>
      </c>
      <c r="G57" s="84">
        <f t="shared" si="3"/>
        <v>0.40625</v>
      </c>
      <c r="H57" s="84">
        <v>10.50322317</v>
      </c>
      <c r="I57" s="84">
        <v>8.767545281</v>
      </c>
    </row>
    <row r="58">
      <c r="E58" s="84">
        <v>12.6718831</v>
      </c>
      <c r="F58" s="84">
        <f t="shared" si="4"/>
        <v>0.625</v>
      </c>
      <c r="G58" s="84">
        <f t="shared" si="3"/>
        <v>0.375</v>
      </c>
      <c r="H58" s="84">
        <v>10.50322317</v>
      </c>
      <c r="I58" s="84">
        <v>8.767545281</v>
      </c>
    </row>
    <row r="59">
      <c r="E59" s="84">
        <v>12.6718831</v>
      </c>
      <c r="F59" s="84">
        <f t="shared" si="4"/>
        <v>0.65625</v>
      </c>
      <c r="G59" s="84">
        <f t="shared" si="3"/>
        <v>0.34375</v>
      </c>
      <c r="H59" s="84">
        <v>11.59066011</v>
      </c>
      <c r="I59" s="84">
        <v>9.563076626</v>
      </c>
    </row>
    <row r="60">
      <c r="E60" s="84">
        <v>12.6718831</v>
      </c>
      <c r="F60" s="84">
        <f t="shared" si="4"/>
        <v>0.6875</v>
      </c>
      <c r="G60" s="84">
        <f t="shared" si="3"/>
        <v>0.3125</v>
      </c>
      <c r="H60" s="84">
        <v>11.59066011</v>
      </c>
      <c r="I60" s="84">
        <v>9.563076626</v>
      </c>
    </row>
    <row r="61">
      <c r="E61" s="84">
        <v>15.9229783</v>
      </c>
      <c r="F61" s="84">
        <f t="shared" si="4"/>
        <v>0.71875</v>
      </c>
      <c r="G61" s="84">
        <f t="shared" si="3"/>
        <v>0.28125</v>
      </c>
      <c r="H61" s="84">
        <v>11.59066011</v>
      </c>
      <c r="I61" s="84">
        <v>9.563076626</v>
      </c>
    </row>
    <row r="62">
      <c r="E62" s="84">
        <v>15.9229783</v>
      </c>
      <c r="F62" s="84">
        <f t="shared" si="4"/>
        <v>0.75</v>
      </c>
      <c r="G62" s="84">
        <f t="shared" si="3"/>
        <v>0.25</v>
      </c>
      <c r="H62" s="84">
        <v>13.2606734</v>
      </c>
      <c r="I62" s="84">
        <v>9.600782393</v>
      </c>
    </row>
    <row r="63">
      <c r="E63" s="84">
        <v>15.9229783</v>
      </c>
      <c r="F63" s="84">
        <f t="shared" si="4"/>
        <v>0.78125</v>
      </c>
      <c r="G63" s="84">
        <f t="shared" si="3"/>
        <v>0.21875</v>
      </c>
      <c r="H63" s="84">
        <v>13.2606734</v>
      </c>
      <c r="I63" s="84">
        <v>9.600782393</v>
      </c>
    </row>
    <row r="64">
      <c r="E64" s="84">
        <v>15.9229783</v>
      </c>
      <c r="F64" s="84">
        <f t="shared" si="4"/>
        <v>0.8125</v>
      </c>
      <c r="G64" s="84">
        <f t="shared" si="3"/>
        <v>0.1875</v>
      </c>
      <c r="H64" s="84">
        <v>13.2606734</v>
      </c>
      <c r="I64" s="84">
        <v>9.600782393</v>
      </c>
    </row>
    <row r="65">
      <c r="E65" s="84">
        <v>18.48158851</v>
      </c>
      <c r="F65" s="84">
        <f t="shared" si="4"/>
        <v>0.84375</v>
      </c>
      <c r="G65" s="84">
        <f t="shared" si="3"/>
        <v>0.15625</v>
      </c>
      <c r="H65" s="84">
        <v>18.61510489</v>
      </c>
      <c r="I65" s="84">
        <v>12.15122529</v>
      </c>
    </row>
    <row r="66">
      <c r="E66" s="84">
        <v>18.48158851</v>
      </c>
      <c r="F66" s="84">
        <f t="shared" si="4"/>
        <v>0.875</v>
      </c>
      <c r="G66" s="84">
        <f t="shared" si="3"/>
        <v>0.125</v>
      </c>
      <c r="H66" s="84">
        <v>18.61510489</v>
      </c>
      <c r="I66" s="84">
        <v>12.15122529</v>
      </c>
    </row>
    <row r="67">
      <c r="E67" s="84">
        <v>18.48158851</v>
      </c>
      <c r="F67" s="84">
        <f t="shared" si="4"/>
        <v>0.90625</v>
      </c>
      <c r="G67" s="84">
        <f t="shared" si="3"/>
        <v>0.09375</v>
      </c>
      <c r="H67" s="84">
        <v>18.61510489</v>
      </c>
      <c r="I67" s="84">
        <v>12.15122529</v>
      </c>
    </row>
    <row r="68">
      <c r="E68" s="84">
        <v>27.13543064</v>
      </c>
      <c r="F68" s="84">
        <f t="shared" si="4"/>
        <v>0.9375</v>
      </c>
      <c r="G68" s="84">
        <f t="shared" si="3"/>
        <v>0.0625</v>
      </c>
      <c r="H68" s="84">
        <v>20.50429624</v>
      </c>
      <c r="I68" s="84">
        <v>12.49496657</v>
      </c>
    </row>
    <row r="69">
      <c r="E69" s="84">
        <v>27.13543064</v>
      </c>
      <c r="F69" s="84">
        <f t="shared" si="4"/>
        <v>0.96875</v>
      </c>
      <c r="G69" s="84">
        <f t="shared" si="3"/>
        <v>0.03125</v>
      </c>
      <c r="H69" s="84">
        <v>20.50429624</v>
      </c>
      <c r="I69" s="84">
        <v>12.49496657</v>
      </c>
    </row>
    <row r="70">
      <c r="E70" s="84">
        <v>27.13543064</v>
      </c>
      <c r="F70" s="84">
        <f t="shared" si="4"/>
        <v>1</v>
      </c>
      <c r="G70" s="84">
        <f t="shared" si="3"/>
        <v>0</v>
      </c>
      <c r="H70" s="84">
        <v>20.50429624</v>
      </c>
      <c r="I70" s="84">
        <v>12.49496657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99</v>
      </c>
    </row>
    <row r="2">
      <c r="C2" s="10" t="s">
        <v>100</v>
      </c>
      <c r="D2" s="10" t="s">
        <v>90</v>
      </c>
      <c r="E2" s="10" t="s">
        <v>98</v>
      </c>
      <c r="F2" s="85" t="s">
        <v>94</v>
      </c>
    </row>
    <row r="3">
      <c r="C3" s="84">
        <v>3.403833137</v>
      </c>
      <c r="D3" s="84">
        <v>6.271242112</v>
      </c>
      <c r="E3" s="84">
        <v>4.577129504</v>
      </c>
      <c r="F3" s="86">
        <v>0.96875</v>
      </c>
    </row>
    <row r="4">
      <c r="C4" s="84">
        <v>3.403833137</v>
      </c>
      <c r="D4" s="84">
        <v>6.271242112</v>
      </c>
      <c r="E4" s="84">
        <v>4.577129504</v>
      </c>
      <c r="F4" s="86">
        <v>0.9375</v>
      </c>
    </row>
    <row r="5">
      <c r="C5" s="84">
        <v>3.403833137</v>
      </c>
      <c r="D5" s="84">
        <v>6.271242112</v>
      </c>
      <c r="E5" s="84">
        <v>4.577129504</v>
      </c>
      <c r="F5" s="86">
        <v>0.90625</v>
      </c>
    </row>
    <row r="6">
      <c r="C6" s="84">
        <v>3.403833137</v>
      </c>
      <c r="D6" s="84">
        <v>6.477524131</v>
      </c>
      <c r="E6" s="84">
        <v>4.577129504</v>
      </c>
      <c r="F6" s="86">
        <v>0.875</v>
      </c>
    </row>
    <row r="7">
      <c r="C7" s="84">
        <v>3.403833137</v>
      </c>
      <c r="D7" s="84">
        <v>6.477524131</v>
      </c>
      <c r="E7" s="84">
        <v>4.577129504</v>
      </c>
      <c r="F7" s="86">
        <v>0.84375</v>
      </c>
    </row>
    <row r="8">
      <c r="C8" s="84">
        <v>3.403833137</v>
      </c>
      <c r="D8" s="84">
        <v>6.477524131</v>
      </c>
      <c r="E8" s="84">
        <v>4.577129504</v>
      </c>
      <c r="F8" s="86">
        <v>0.8125</v>
      </c>
    </row>
    <row r="9">
      <c r="C9" s="84">
        <v>3.403833137</v>
      </c>
      <c r="D9" s="84">
        <v>6.477524131</v>
      </c>
      <c r="E9" s="84">
        <v>4.577129504</v>
      </c>
      <c r="F9" s="86">
        <v>0.78125</v>
      </c>
    </row>
    <row r="10">
      <c r="C10" s="84">
        <v>4.503455443</v>
      </c>
      <c r="D10" s="84">
        <v>6.5814714</v>
      </c>
      <c r="E10" s="84">
        <v>6.119829922</v>
      </c>
      <c r="F10" s="86">
        <v>0.75</v>
      </c>
    </row>
    <row r="11">
      <c r="C11" s="84">
        <v>4.503455443</v>
      </c>
      <c r="D11" s="84">
        <v>6.5814714</v>
      </c>
      <c r="E11" s="84">
        <v>6.119829922</v>
      </c>
      <c r="F11" s="86">
        <v>0.71875</v>
      </c>
    </row>
    <row r="12">
      <c r="C12" s="84">
        <v>4.503455443</v>
      </c>
      <c r="D12" s="84">
        <v>6.5814714</v>
      </c>
      <c r="E12" s="84">
        <v>6.119829922</v>
      </c>
      <c r="F12" s="86">
        <v>0.6875</v>
      </c>
    </row>
    <row r="13">
      <c r="C13" s="84">
        <v>5.119291445</v>
      </c>
      <c r="D13" s="84">
        <v>8.67402351</v>
      </c>
      <c r="E13" s="84">
        <v>6.119829922</v>
      </c>
      <c r="F13" s="86">
        <v>0.65625</v>
      </c>
    </row>
    <row r="14">
      <c r="C14" s="84">
        <v>5.119291445</v>
      </c>
      <c r="D14" s="84">
        <v>8.67402351</v>
      </c>
      <c r="E14" s="84">
        <v>6.651680621</v>
      </c>
      <c r="F14" s="86">
        <v>0.625</v>
      </c>
    </row>
    <row r="15">
      <c r="C15" s="84">
        <v>5.119291445</v>
      </c>
      <c r="D15" s="84">
        <v>8.67402351</v>
      </c>
      <c r="E15" s="84">
        <v>6.651680621</v>
      </c>
      <c r="F15" s="86">
        <v>0.59375</v>
      </c>
    </row>
    <row r="16">
      <c r="C16" s="84">
        <v>8.569644354</v>
      </c>
      <c r="D16" s="84">
        <v>8.67402351</v>
      </c>
      <c r="E16" s="84">
        <v>6.651680621</v>
      </c>
      <c r="F16" s="86">
        <v>0.5625</v>
      </c>
    </row>
    <row r="17">
      <c r="C17" s="84">
        <v>8.569644354</v>
      </c>
      <c r="D17" s="84">
        <v>8.67402351</v>
      </c>
      <c r="E17" s="84">
        <v>8.221190546</v>
      </c>
      <c r="F17" s="86">
        <v>0.53125</v>
      </c>
    </row>
    <row r="18">
      <c r="C18" s="84">
        <v>8.569644354</v>
      </c>
      <c r="D18" s="84">
        <v>8.67402351</v>
      </c>
      <c r="E18" s="84">
        <v>8.221190546</v>
      </c>
      <c r="F18" s="86">
        <v>0.5</v>
      </c>
    </row>
    <row r="19">
      <c r="C19" s="84">
        <v>8.569644354</v>
      </c>
      <c r="D19" s="84">
        <v>8.67402351</v>
      </c>
      <c r="E19" s="84">
        <v>8.221190546</v>
      </c>
      <c r="F19" s="86">
        <v>0.46875</v>
      </c>
    </row>
    <row r="20">
      <c r="C20" s="84">
        <v>11.39180758</v>
      </c>
      <c r="D20" s="84">
        <v>9.923768486</v>
      </c>
      <c r="E20" s="84">
        <v>8.221190546</v>
      </c>
      <c r="F20" s="86">
        <v>0.4375</v>
      </c>
    </row>
    <row r="21">
      <c r="C21" s="84">
        <v>11.39180758</v>
      </c>
      <c r="D21" s="84">
        <v>9.923768486</v>
      </c>
      <c r="E21" s="84">
        <v>8.947115366</v>
      </c>
      <c r="F21" s="86">
        <v>0.40625</v>
      </c>
    </row>
    <row r="22">
      <c r="C22" s="84">
        <v>11.39180758</v>
      </c>
      <c r="D22" s="84">
        <v>9.923768486</v>
      </c>
      <c r="E22" s="84">
        <v>8.947115366</v>
      </c>
      <c r="F22" s="86">
        <v>0.375</v>
      </c>
    </row>
    <row r="23">
      <c r="C23" s="84">
        <v>11.39180758</v>
      </c>
      <c r="D23" s="84">
        <v>9.923768486</v>
      </c>
      <c r="E23" s="84">
        <v>8.947115366</v>
      </c>
      <c r="F23" s="86">
        <v>0.34375</v>
      </c>
    </row>
    <row r="24">
      <c r="C24" s="84">
        <v>12.61098154</v>
      </c>
      <c r="D24" s="84">
        <v>13.05618112</v>
      </c>
      <c r="E24" s="84">
        <v>9.169878138</v>
      </c>
      <c r="F24" s="86">
        <v>0.3125</v>
      </c>
    </row>
    <row r="25">
      <c r="C25" s="84">
        <v>12.61098154</v>
      </c>
      <c r="D25" s="84">
        <v>13.05618112</v>
      </c>
      <c r="E25" s="84">
        <v>9.169878138</v>
      </c>
      <c r="F25" s="86">
        <v>0.28125</v>
      </c>
    </row>
    <row r="26">
      <c r="C26" s="84">
        <v>13.99294108</v>
      </c>
      <c r="D26" s="84">
        <v>13.53125028</v>
      </c>
      <c r="E26" s="84">
        <v>9.525101325</v>
      </c>
      <c r="F26" s="86">
        <v>0.25</v>
      </c>
    </row>
    <row r="27">
      <c r="C27" s="84">
        <v>13.99294108</v>
      </c>
      <c r="D27" s="84">
        <v>13.53125028</v>
      </c>
      <c r="E27" s="84">
        <v>9.525101325</v>
      </c>
      <c r="F27" s="86">
        <v>0.21875</v>
      </c>
    </row>
    <row r="28">
      <c r="C28" s="84">
        <v>13.99294108</v>
      </c>
      <c r="D28" s="84">
        <v>13.53125028</v>
      </c>
      <c r="E28" s="84">
        <v>9.525101325</v>
      </c>
      <c r="F28" s="86">
        <v>0.1875</v>
      </c>
    </row>
    <row r="29">
      <c r="C29" s="84">
        <v>15.42647226</v>
      </c>
      <c r="D29" s="84">
        <v>15.76439654</v>
      </c>
      <c r="E29" s="84">
        <v>10.6164652</v>
      </c>
      <c r="F29" s="86">
        <v>0.15625</v>
      </c>
    </row>
    <row r="30">
      <c r="C30" s="84">
        <v>15.42647226</v>
      </c>
      <c r="D30" s="84">
        <v>15.76439654</v>
      </c>
      <c r="E30" s="84">
        <v>10.6164652</v>
      </c>
      <c r="F30" s="86">
        <v>0.125</v>
      </c>
    </row>
    <row r="31">
      <c r="C31" s="84">
        <v>15.42647226</v>
      </c>
      <c r="D31" s="84">
        <v>15.76439654</v>
      </c>
      <c r="E31" s="84">
        <v>10.6164652</v>
      </c>
      <c r="F31" s="86">
        <v>0.09375</v>
      </c>
    </row>
    <row r="32">
      <c r="C32" s="84">
        <v>20.26422016</v>
      </c>
      <c r="D32" s="84">
        <v>19.35526301</v>
      </c>
      <c r="E32" s="84">
        <v>14.16321094</v>
      </c>
      <c r="F32" s="86">
        <v>0.0625</v>
      </c>
    </row>
    <row r="33">
      <c r="C33" s="84">
        <v>20.26422016</v>
      </c>
      <c r="D33" s="84">
        <v>19.35526301</v>
      </c>
      <c r="E33" s="84">
        <v>14.16321094</v>
      </c>
      <c r="F33" s="86">
        <v>0.03125</v>
      </c>
    </row>
    <row r="34">
      <c r="C34" s="84">
        <v>20.26422016</v>
      </c>
      <c r="D34" s="84">
        <v>19.35526301</v>
      </c>
      <c r="E34" s="84">
        <v>14.16321094</v>
      </c>
      <c r="F34" s="86">
        <v>0.0</v>
      </c>
    </row>
    <row r="35">
      <c r="D35" s="8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C1" s="10" t="s">
        <v>100</v>
      </c>
      <c r="D1" s="11"/>
      <c r="E1" s="10" t="s">
        <v>90</v>
      </c>
      <c r="F1" s="11"/>
      <c r="G1" s="10" t="s">
        <v>91</v>
      </c>
    </row>
    <row r="2">
      <c r="B2" s="1" t="s">
        <v>92</v>
      </c>
      <c r="C2" s="1" t="s">
        <v>101</v>
      </c>
      <c r="D2" s="1" t="s">
        <v>102</v>
      </c>
      <c r="E2" s="1" t="s">
        <v>101</v>
      </c>
      <c r="F2" s="1" t="s">
        <v>102</v>
      </c>
      <c r="G2" s="1" t="s">
        <v>101</v>
      </c>
      <c r="H2" s="1" t="s">
        <v>102</v>
      </c>
    </row>
    <row r="3">
      <c r="B3" s="83">
        <v>60.0</v>
      </c>
      <c r="C3" s="83">
        <v>0.0</v>
      </c>
      <c r="D3" s="83">
        <v>0.0</v>
      </c>
      <c r="E3" s="83">
        <v>0.0</v>
      </c>
      <c r="F3" s="83">
        <v>0.0</v>
      </c>
      <c r="G3" s="83">
        <v>0.0</v>
      </c>
      <c r="H3" s="83">
        <v>0.0</v>
      </c>
    </row>
    <row r="4">
      <c r="B4" s="84">
        <v>120.0</v>
      </c>
      <c r="C4" s="84">
        <v>0.0</v>
      </c>
      <c r="D4" s="84">
        <v>0.0</v>
      </c>
      <c r="E4" s="84">
        <v>0.0</v>
      </c>
      <c r="F4" s="84">
        <v>0.0</v>
      </c>
      <c r="G4" s="84">
        <v>0.0</v>
      </c>
      <c r="H4" s="84">
        <v>0.0</v>
      </c>
    </row>
    <row r="5">
      <c r="B5" s="84">
        <v>180.0</v>
      </c>
      <c r="C5" s="84">
        <v>0.0</v>
      </c>
      <c r="D5" s="84">
        <v>0.0</v>
      </c>
      <c r="E5" s="84">
        <v>0.0</v>
      </c>
      <c r="F5" s="84">
        <v>0.0</v>
      </c>
      <c r="G5" s="84">
        <v>0.0</v>
      </c>
      <c r="H5" s="84">
        <v>0.0</v>
      </c>
    </row>
    <row r="6">
      <c r="B6" s="84">
        <v>240.0</v>
      </c>
      <c r="C6" s="84">
        <v>0.0</v>
      </c>
      <c r="D6" s="84">
        <v>0.0</v>
      </c>
      <c r="E6" s="84">
        <v>0.0</v>
      </c>
      <c r="F6" s="84">
        <v>0.0</v>
      </c>
      <c r="G6" s="84">
        <v>0.0</v>
      </c>
      <c r="H6" s="84">
        <v>0.0</v>
      </c>
    </row>
    <row r="7">
      <c r="B7" s="84">
        <v>300.0</v>
      </c>
      <c r="C7" s="84">
        <v>34.40952909</v>
      </c>
      <c r="D7" s="84">
        <v>33.6586935</v>
      </c>
      <c r="E7" s="84">
        <v>35.67463854</v>
      </c>
      <c r="F7" s="84">
        <v>34.2293112</v>
      </c>
      <c r="G7" s="84">
        <v>13.31410825</v>
      </c>
      <c r="H7" s="84">
        <v>13.35288906</v>
      </c>
    </row>
    <row r="8">
      <c r="B8" s="84">
        <v>360.0</v>
      </c>
      <c r="C8" s="84">
        <v>34.40952909</v>
      </c>
      <c r="D8" s="84">
        <v>33.6586935</v>
      </c>
      <c r="E8" s="84">
        <v>35.67463854</v>
      </c>
      <c r="F8" s="84">
        <v>34.2293112</v>
      </c>
      <c r="G8" s="84">
        <v>13.31410825</v>
      </c>
      <c r="H8" s="84">
        <v>13.35288906</v>
      </c>
    </row>
    <row r="9">
      <c r="B9" s="84">
        <v>420.0</v>
      </c>
      <c r="C9" s="84">
        <v>34.40952909</v>
      </c>
      <c r="D9" s="84">
        <v>33.6586935</v>
      </c>
      <c r="E9" s="84">
        <v>35.67463854</v>
      </c>
      <c r="F9" s="84">
        <v>34.2293112</v>
      </c>
      <c r="G9" s="84">
        <v>13.31410825</v>
      </c>
      <c r="H9" s="84">
        <v>13.35288906</v>
      </c>
    </row>
    <row r="10">
      <c r="B10" s="84">
        <v>480.0</v>
      </c>
      <c r="C10" s="84">
        <v>126.8353996</v>
      </c>
      <c r="D10" s="84">
        <v>134.5911443</v>
      </c>
      <c r="E10" s="84">
        <v>162.7941597</v>
      </c>
      <c r="F10" s="84">
        <v>167.8843678</v>
      </c>
      <c r="G10" s="84">
        <v>148.806025</v>
      </c>
      <c r="H10" s="84">
        <v>152.8452014</v>
      </c>
    </row>
    <row r="11">
      <c r="B11" s="84">
        <v>540.0</v>
      </c>
      <c r="C11" s="84">
        <v>131.8784295</v>
      </c>
      <c r="D11" s="84">
        <v>134.5911443</v>
      </c>
      <c r="E11" s="84">
        <v>166.4593117</v>
      </c>
      <c r="F11" s="84">
        <v>167.8843678</v>
      </c>
      <c r="G11" s="84">
        <v>152.3129862</v>
      </c>
      <c r="H11" s="84">
        <v>152.8452014</v>
      </c>
    </row>
    <row r="12">
      <c r="B12" s="84">
        <v>600.0</v>
      </c>
      <c r="C12" s="84">
        <v>131.8784295</v>
      </c>
      <c r="D12" s="84">
        <v>134.5911443</v>
      </c>
      <c r="E12" s="84">
        <v>166.4593117</v>
      </c>
      <c r="F12" s="84">
        <v>167.8843678</v>
      </c>
      <c r="G12" s="84">
        <v>152.3129862</v>
      </c>
      <c r="H12" s="84">
        <v>152.8452014</v>
      </c>
    </row>
    <row r="13">
      <c r="B13" s="84">
        <v>660.0</v>
      </c>
      <c r="C13" s="84">
        <v>131.8784295</v>
      </c>
      <c r="D13" s="84">
        <v>134.5911443</v>
      </c>
      <c r="E13" s="84">
        <v>166.4593117</v>
      </c>
      <c r="F13" s="84">
        <v>167.8843678</v>
      </c>
      <c r="G13" s="84">
        <v>152.3129862</v>
      </c>
      <c r="H13" s="84">
        <v>152.8452014</v>
      </c>
    </row>
    <row r="14">
      <c r="B14" s="84">
        <v>720.0</v>
      </c>
      <c r="C14" s="84">
        <v>185.4454771</v>
      </c>
      <c r="D14" s="84">
        <v>192.3437187</v>
      </c>
      <c r="E14" s="84">
        <v>229.5927092</v>
      </c>
      <c r="F14" s="84">
        <v>228.3035894</v>
      </c>
      <c r="G14" s="84">
        <v>215.3471785</v>
      </c>
      <c r="H14" s="84">
        <v>222.4683454</v>
      </c>
    </row>
    <row r="15">
      <c r="B15" s="84">
        <v>780.0</v>
      </c>
      <c r="C15" s="84">
        <v>190.324657</v>
      </c>
      <c r="D15" s="84">
        <v>192.3437187</v>
      </c>
      <c r="E15" s="84">
        <v>227.7700659</v>
      </c>
      <c r="F15" s="84">
        <v>228.3035894</v>
      </c>
      <c r="G15" s="84">
        <v>224.293366</v>
      </c>
      <c r="H15" s="84">
        <v>222.4683454</v>
      </c>
    </row>
    <row r="16">
      <c r="B16" s="84">
        <v>840.0</v>
      </c>
      <c r="C16" s="84">
        <v>190.324657</v>
      </c>
      <c r="D16" s="84">
        <v>192.3437187</v>
      </c>
      <c r="E16" s="84">
        <v>227.7700659</v>
      </c>
      <c r="F16" s="84">
        <v>228.3035894</v>
      </c>
      <c r="G16" s="84">
        <v>224.293366</v>
      </c>
      <c r="H16" s="84">
        <v>222.4683454</v>
      </c>
    </row>
    <row r="17">
      <c r="B17" s="84">
        <v>900.0</v>
      </c>
      <c r="C17" s="84">
        <v>227.6031653</v>
      </c>
      <c r="D17" s="84">
        <v>227.9946713</v>
      </c>
      <c r="E17" s="84">
        <v>260.4919435</v>
      </c>
      <c r="F17" s="84">
        <v>261.3756682</v>
      </c>
      <c r="G17" s="84">
        <v>252.7778419</v>
      </c>
      <c r="H17" s="84">
        <v>252.6924231</v>
      </c>
    </row>
    <row r="18">
      <c r="B18" s="84">
        <v>960.0</v>
      </c>
      <c r="C18" s="84">
        <v>227.6031653</v>
      </c>
      <c r="D18" s="84">
        <v>227.9946713</v>
      </c>
      <c r="E18" s="84">
        <v>260.4919435</v>
      </c>
      <c r="F18" s="84">
        <v>261.3756682</v>
      </c>
      <c r="G18" s="84">
        <v>252.7778419</v>
      </c>
      <c r="H18" s="84">
        <v>252.6924231</v>
      </c>
    </row>
    <row r="19">
      <c r="B19" s="84">
        <v>1020.0</v>
      </c>
      <c r="C19" s="84">
        <v>227.6031653</v>
      </c>
      <c r="D19" s="84">
        <v>227.9946713</v>
      </c>
      <c r="E19" s="84">
        <v>260.4919435</v>
      </c>
      <c r="F19" s="84">
        <v>261.3756682</v>
      </c>
      <c r="G19" s="84">
        <v>252.7778419</v>
      </c>
      <c r="H19" s="84">
        <v>252.6924231</v>
      </c>
    </row>
    <row r="20">
      <c r="B20" s="84">
        <v>1080.0</v>
      </c>
      <c r="C20" s="84">
        <v>227.6031653</v>
      </c>
      <c r="D20" s="84">
        <v>227.9946713</v>
      </c>
      <c r="E20" s="84">
        <v>260.4919435</v>
      </c>
      <c r="F20" s="84">
        <v>261.3756682</v>
      </c>
      <c r="G20" s="84">
        <v>252.7778419</v>
      </c>
      <c r="H20" s="84">
        <v>252.6924231</v>
      </c>
    </row>
    <row r="21">
      <c r="B21" s="84">
        <v>1140.0</v>
      </c>
      <c r="C21" s="84">
        <v>258.6460682</v>
      </c>
      <c r="D21" s="84">
        <v>260.0878347</v>
      </c>
      <c r="E21" s="84">
        <v>268.1752724</v>
      </c>
      <c r="F21" s="84">
        <v>269.7442039</v>
      </c>
      <c r="G21" s="84">
        <v>268.0648628</v>
      </c>
      <c r="H21" s="84">
        <v>272.0939404</v>
      </c>
    </row>
    <row r="22">
      <c r="B22" s="84">
        <v>1200.0</v>
      </c>
      <c r="C22" s="84">
        <v>258.6460682</v>
      </c>
      <c r="D22" s="84">
        <v>260.0878347</v>
      </c>
      <c r="E22" s="84">
        <v>268.1752724</v>
      </c>
      <c r="F22" s="84">
        <v>269.7442039</v>
      </c>
      <c r="G22" s="84">
        <v>268.0648628</v>
      </c>
      <c r="H22" s="84">
        <v>272.0939404</v>
      </c>
    </row>
    <row r="23">
      <c r="B23" s="84">
        <v>1260.0</v>
      </c>
      <c r="C23" s="84">
        <v>258.6460682</v>
      </c>
      <c r="D23" s="84">
        <v>260.0878347</v>
      </c>
      <c r="E23" s="84">
        <v>268.1752724</v>
      </c>
      <c r="F23" s="84">
        <v>269.7442039</v>
      </c>
      <c r="G23" s="84">
        <v>268.0648628</v>
      </c>
      <c r="H23" s="84">
        <v>272.0939404</v>
      </c>
    </row>
    <row r="24">
      <c r="B24" s="84">
        <v>1320.0</v>
      </c>
      <c r="C24" s="84">
        <v>271.0378705</v>
      </c>
      <c r="D24" s="84">
        <v>270.8363488</v>
      </c>
      <c r="E24" s="84">
        <v>277.0248111</v>
      </c>
      <c r="F24" s="84">
        <v>277.6877431</v>
      </c>
      <c r="G24" s="84">
        <v>277.1300559</v>
      </c>
      <c r="H24" s="84">
        <v>278.8173516</v>
      </c>
    </row>
    <row r="25">
      <c r="B25" s="84">
        <v>1380.0</v>
      </c>
      <c r="C25" s="84">
        <v>270.3341174</v>
      </c>
      <c r="D25" s="84">
        <v>270.8363488</v>
      </c>
      <c r="E25" s="84">
        <v>277.8785385</v>
      </c>
      <c r="F25" s="84">
        <v>277.6877431</v>
      </c>
      <c r="G25" s="84">
        <v>279.6044726</v>
      </c>
      <c r="H25" s="84">
        <v>278.8173516</v>
      </c>
    </row>
    <row r="26">
      <c r="B26" s="84">
        <v>1440.0</v>
      </c>
      <c r="C26" s="84">
        <v>270.3341174</v>
      </c>
      <c r="D26" s="84">
        <v>270.8363488</v>
      </c>
      <c r="E26" s="84">
        <v>277.8785385</v>
      </c>
      <c r="F26" s="84">
        <v>277.6877431</v>
      </c>
      <c r="G26" s="84">
        <v>279.6044726</v>
      </c>
      <c r="H26" s="84">
        <v>278.8173516</v>
      </c>
    </row>
    <row r="27">
      <c r="B27" s="84">
        <v>1500.0</v>
      </c>
      <c r="C27" s="84">
        <v>284.0078569</v>
      </c>
      <c r="D27" s="84">
        <v>284.6732944</v>
      </c>
      <c r="E27" s="84">
        <v>283.7569537</v>
      </c>
      <c r="F27" s="84">
        <v>284.1022252</v>
      </c>
      <c r="G27" s="84">
        <v>285.0037216</v>
      </c>
      <c r="H27" s="84">
        <v>285.040598</v>
      </c>
    </row>
    <row r="28">
      <c r="B28" s="84">
        <v>1560.0</v>
      </c>
      <c r="C28" s="84">
        <v>284.0078569</v>
      </c>
      <c r="D28" s="84">
        <v>284.6732944</v>
      </c>
      <c r="E28" s="84">
        <v>283.7569537</v>
      </c>
      <c r="F28" s="84">
        <v>284.1022252</v>
      </c>
      <c r="G28" s="84">
        <v>285.0037216</v>
      </c>
      <c r="H28" s="84">
        <v>285.040598</v>
      </c>
    </row>
    <row r="29">
      <c r="B29" s="84">
        <v>1620.0</v>
      </c>
      <c r="C29" s="84">
        <v>284.0078569</v>
      </c>
      <c r="D29" s="84">
        <v>284.6732944</v>
      </c>
      <c r="E29" s="84">
        <v>283.7569537</v>
      </c>
      <c r="F29" s="84">
        <v>284.1022252</v>
      </c>
      <c r="G29" s="84">
        <v>285.0037216</v>
      </c>
      <c r="H29" s="84">
        <v>285.040598</v>
      </c>
    </row>
    <row r="30">
      <c r="B30" s="84">
        <v>1680.0</v>
      </c>
      <c r="C30" s="84">
        <v>294.867031</v>
      </c>
      <c r="D30" s="84">
        <v>293.9560013</v>
      </c>
      <c r="E30" s="84">
        <v>290.5673177</v>
      </c>
      <c r="F30" s="84">
        <v>293.0156388</v>
      </c>
      <c r="G30" s="84">
        <v>305.7319195</v>
      </c>
      <c r="H30" s="84">
        <v>306.1359464</v>
      </c>
    </row>
    <row r="31">
      <c r="B31" s="84">
        <v>1740.0</v>
      </c>
      <c r="C31" s="84">
        <v>293.6534806</v>
      </c>
      <c r="D31" s="84">
        <v>293.9560013</v>
      </c>
      <c r="E31" s="84">
        <v>292.3890354</v>
      </c>
      <c r="F31" s="84">
        <v>293.0156388</v>
      </c>
      <c r="G31" s="84">
        <v>305.805704</v>
      </c>
      <c r="H31" s="84">
        <v>306.1359464</v>
      </c>
    </row>
    <row r="32">
      <c r="B32" s="84">
        <v>1800.0</v>
      </c>
      <c r="C32" s="84">
        <v>293.6534806</v>
      </c>
      <c r="D32" s="84">
        <v>293.9560013</v>
      </c>
      <c r="E32" s="84">
        <v>292.3890354</v>
      </c>
      <c r="F32" s="84">
        <v>293.0156388</v>
      </c>
      <c r="G32" s="84">
        <v>305.805704</v>
      </c>
      <c r="H32" s="84">
        <v>306.1359464</v>
      </c>
    </row>
    <row r="33">
      <c r="B33" s="84">
        <v>1860.0</v>
      </c>
      <c r="C33" s="84">
        <v>289.1512614</v>
      </c>
      <c r="D33" s="84">
        <v>289.2108793</v>
      </c>
      <c r="E33" s="84">
        <v>284.1723803</v>
      </c>
      <c r="F33" s="84">
        <v>284.4108517</v>
      </c>
      <c r="G33" s="84">
        <v>294.9140193</v>
      </c>
      <c r="H33" s="84">
        <v>295.1555255</v>
      </c>
    </row>
    <row r="34">
      <c r="B34" s="84">
        <v>1920.0</v>
      </c>
      <c r="C34" s="84">
        <v>289.1512614</v>
      </c>
      <c r="D34" s="84">
        <v>289.2108793</v>
      </c>
      <c r="E34" s="84">
        <v>284.1723803</v>
      </c>
      <c r="F34" s="84">
        <v>284.4108517</v>
      </c>
      <c r="G34" s="84">
        <v>294.9140193</v>
      </c>
      <c r="H34" s="84">
        <v>295.1555255</v>
      </c>
    </row>
    <row r="46">
      <c r="B46" s="1">
        <v>100.0</v>
      </c>
      <c r="D46" s="1">
        <v>200.0</v>
      </c>
      <c r="E46" s="1">
        <v>300.0</v>
      </c>
    </row>
    <row r="47">
      <c r="B47" s="1" t="s">
        <v>103</v>
      </c>
      <c r="C47" s="1" t="s">
        <v>104</v>
      </c>
      <c r="D47" s="1" t="s">
        <v>103</v>
      </c>
      <c r="E47" s="1" t="s">
        <v>103</v>
      </c>
    </row>
    <row r="48">
      <c r="B48" s="84">
        <v>0.059617834</v>
      </c>
      <c r="C48" s="88">
        <v>0.96875</v>
      </c>
      <c r="D48" s="84">
        <v>0.238471338</v>
      </c>
      <c r="E48" s="84">
        <v>0.038780807</v>
      </c>
    </row>
    <row r="49">
      <c r="B49" s="84">
        <v>0.059617834</v>
      </c>
      <c r="C49" s="88">
        <v>0.9375</v>
      </c>
      <c r="D49" s="84">
        <v>0.238471338</v>
      </c>
      <c r="E49" s="84">
        <v>0.038780807</v>
      </c>
    </row>
    <row r="50">
      <c r="B50" s="84">
        <v>0.059617834</v>
      </c>
      <c r="C50" s="88">
        <v>0.90625</v>
      </c>
      <c r="D50" s="84">
        <v>0.238471338</v>
      </c>
      <c r="E50" s="84">
        <v>0.038780807</v>
      </c>
    </row>
    <row r="51">
      <c r="B51" s="84">
        <v>0.059617834</v>
      </c>
      <c r="C51" s="88">
        <v>0.875</v>
      </c>
      <c r="D51" s="84">
        <v>0.238471338</v>
      </c>
      <c r="E51" s="84">
        <v>0.038780807</v>
      </c>
    </row>
    <row r="52">
      <c r="B52" s="84">
        <v>0.059617834</v>
      </c>
      <c r="C52" s="88">
        <v>0.84375</v>
      </c>
      <c r="D52" s="84">
        <v>0.238471338</v>
      </c>
      <c r="E52" s="84">
        <v>0.038780807</v>
      </c>
    </row>
    <row r="53">
      <c r="B53" s="84">
        <v>0.059617834</v>
      </c>
      <c r="C53" s="88">
        <v>0.8125</v>
      </c>
      <c r="D53" s="84">
        <v>0.238471338</v>
      </c>
      <c r="E53" s="84">
        <v>0.038780807</v>
      </c>
    </row>
    <row r="54">
      <c r="B54" s="84">
        <v>1.178559657</v>
      </c>
      <c r="C54" s="88">
        <v>0.78125</v>
      </c>
      <c r="D54" s="84">
        <v>1.362512568</v>
      </c>
      <c r="E54" s="84">
        <v>0.241506196</v>
      </c>
    </row>
    <row r="55">
      <c r="B55" s="84">
        <v>1.178559657</v>
      </c>
      <c r="C55" s="88">
        <v>0.75</v>
      </c>
      <c r="D55" s="84">
        <v>1.362512568</v>
      </c>
      <c r="E55" s="84">
        <v>0.241506196</v>
      </c>
    </row>
    <row r="56">
      <c r="B56" s="84">
        <v>1.178559657</v>
      </c>
      <c r="C56" s="88">
        <v>0.71875</v>
      </c>
      <c r="D56" s="84">
        <v>1.362512568</v>
      </c>
      <c r="E56" s="84">
        <v>1.965149425</v>
      </c>
    </row>
    <row r="57">
      <c r="B57" s="84">
        <v>1.697978208</v>
      </c>
      <c r="C57" s="88">
        <v>0.6875</v>
      </c>
      <c r="D57" s="84">
        <v>1.772587002</v>
      </c>
      <c r="E57" s="84">
        <v>1.965149425</v>
      </c>
    </row>
    <row r="58">
      <c r="B58" s="84">
        <v>1.697978208</v>
      </c>
      <c r="C58" s="88">
        <v>0.65625</v>
      </c>
      <c r="D58" s="84">
        <v>1.772587002</v>
      </c>
      <c r="E58" s="84">
        <v>1.965149425</v>
      </c>
    </row>
    <row r="59">
      <c r="B59" s="84">
        <v>1.697978208</v>
      </c>
      <c r="C59" s="88">
        <v>0.625</v>
      </c>
      <c r="D59" s="84">
        <v>1.772587002</v>
      </c>
      <c r="E59" s="84">
        <v>3.230812691</v>
      </c>
    </row>
    <row r="60">
      <c r="B60" s="84">
        <v>2.121001604</v>
      </c>
      <c r="C60" s="88">
        <v>0.59375</v>
      </c>
      <c r="D60" s="84">
        <v>1.831931175</v>
      </c>
      <c r="E60" s="84">
        <v>3.230812691</v>
      </c>
    </row>
    <row r="61">
      <c r="B61" s="84">
        <v>2.121001604</v>
      </c>
      <c r="C61" s="88">
        <v>0.5625</v>
      </c>
      <c r="D61" s="84">
        <v>1.831931175</v>
      </c>
      <c r="E61" s="84">
        <v>3.230812691</v>
      </c>
    </row>
    <row r="62">
      <c r="B62" s="84">
        <v>2.121001604</v>
      </c>
      <c r="C62" s="88">
        <v>0.53125</v>
      </c>
      <c r="D62" s="84">
        <v>1.831931175</v>
      </c>
      <c r="E62" s="84">
        <v>3.420591018</v>
      </c>
    </row>
    <row r="63">
      <c r="B63" s="84">
        <v>2.624238998</v>
      </c>
      <c r="C63" s="88">
        <v>0.5</v>
      </c>
      <c r="D63" s="84">
        <v>1.910753507</v>
      </c>
      <c r="E63" s="84">
        <v>3.420591018</v>
      </c>
    </row>
    <row r="64">
      <c r="B64" s="84">
        <v>2.624238998</v>
      </c>
      <c r="C64" s="88">
        <v>0.46875</v>
      </c>
      <c r="D64" s="84">
        <v>1.910753507</v>
      </c>
      <c r="E64" s="84">
        <v>3.420591018</v>
      </c>
    </row>
    <row r="65">
      <c r="B65" s="84">
        <v>2.624238998</v>
      </c>
      <c r="C65" s="88">
        <v>0.4375</v>
      </c>
      <c r="D65" s="84">
        <v>1.910753507</v>
      </c>
      <c r="E65" s="84">
        <v>3.420591018</v>
      </c>
    </row>
    <row r="66">
      <c r="B66" s="84">
        <v>2.908898625</v>
      </c>
      <c r="C66" s="88">
        <v>0.40625</v>
      </c>
      <c r="D66" s="84">
        <v>2.953495823</v>
      </c>
      <c r="E66" s="84">
        <v>3.622937204</v>
      </c>
    </row>
    <row r="67">
      <c r="B67" s="84">
        <v>2.908898625</v>
      </c>
      <c r="C67" s="88">
        <v>0.375</v>
      </c>
      <c r="D67" s="84">
        <v>2.953495823</v>
      </c>
      <c r="E67" s="84">
        <v>5.256185308</v>
      </c>
    </row>
    <row r="68">
      <c r="B68" s="84">
        <v>2.908898625</v>
      </c>
      <c r="C68" s="88">
        <v>0.34375</v>
      </c>
      <c r="D68" s="84">
        <v>2.953495823</v>
      </c>
      <c r="E68" s="84">
        <v>5.256185308</v>
      </c>
    </row>
    <row r="69">
      <c r="B69" s="84">
        <v>2.918997757</v>
      </c>
      <c r="C69" s="88">
        <v>0.3125</v>
      </c>
      <c r="D69" s="84">
        <v>2.953495823</v>
      </c>
      <c r="E69" s="84">
        <v>5.256185308</v>
      </c>
    </row>
    <row r="70">
      <c r="B70" s="84">
        <v>2.918997757</v>
      </c>
      <c r="C70" s="88">
        <v>0.28125</v>
      </c>
      <c r="D70" s="84">
        <v>4.559889159</v>
      </c>
      <c r="E70" s="84">
        <v>6.130160488</v>
      </c>
    </row>
    <row r="71">
      <c r="B71" s="84">
        <v>4.153588955</v>
      </c>
      <c r="C71" s="88">
        <v>0.25</v>
      </c>
      <c r="D71" s="84">
        <v>4.559889159</v>
      </c>
      <c r="E71" s="84">
        <v>6.130160488</v>
      </c>
    </row>
    <row r="72">
      <c r="B72" s="84">
        <v>4.371092175</v>
      </c>
      <c r="C72" s="88">
        <v>0.21875</v>
      </c>
      <c r="D72" s="84">
        <v>4.559889159</v>
      </c>
      <c r="E72" s="84">
        <v>6.332944865</v>
      </c>
    </row>
    <row r="73">
      <c r="B73" s="84">
        <v>4.371092175</v>
      </c>
      <c r="C73" s="88">
        <v>0.1875</v>
      </c>
      <c r="D73" s="84">
        <v>4.656422865</v>
      </c>
      <c r="E73" s="84">
        <v>6.423782167</v>
      </c>
    </row>
    <row r="74">
      <c r="B74" s="84">
        <v>4.371092175</v>
      </c>
      <c r="C74" s="88">
        <v>0.15625</v>
      </c>
      <c r="D74" s="84">
        <v>5.510891533</v>
      </c>
      <c r="E74" s="84">
        <v>6.423782167</v>
      </c>
    </row>
    <row r="75">
      <c r="B75" s="84">
        <v>4.371092175</v>
      </c>
      <c r="C75" s="88">
        <v>0.125</v>
      </c>
      <c r="D75" s="84">
        <v>5.510891533</v>
      </c>
      <c r="E75" s="84">
        <v>6.433307111</v>
      </c>
    </row>
    <row r="76">
      <c r="B76" s="84">
        <v>5.550281683</v>
      </c>
      <c r="C76" s="88">
        <v>0.09375</v>
      </c>
      <c r="D76" s="84">
        <v>6.819484342</v>
      </c>
      <c r="E76" s="84">
        <v>6.433307111</v>
      </c>
    </row>
    <row r="77">
      <c r="B77" s="84">
        <v>5.550281683</v>
      </c>
      <c r="C77" s="88">
        <v>0.0625</v>
      </c>
      <c r="D77" s="84">
        <v>6.819484342</v>
      </c>
      <c r="E77" s="84">
        <v>6.433307111</v>
      </c>
    </row>
    <row r="78">
      <c r="B78" s="84">
        <v>5.643160872</v>
      </c>
      <c r="C78" s="88">
        <v>0.03125</v>
      </c>
      <c r="D78" s="84">
        <v>7.144758915</v>
      </c>
      <c r="E78" s="84">
        <v>8.18436635</v>
      </c>
    </row>
    <row r="79">
      <c r="B79" s="84">
        <v>10.272632</v>
      </c>
      <c r="C79" s="88">
        <v>0.0</v>
      </c>
      <c r="D79" s="84">
        <v>8.170243601</v>
      </c>
      <c r="E79" s="84">
        <v>10.27709864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89">
        <v>100.0</v>
      </c>
      <c r="C1" s="89">
        <v>200.0</v>
      </c>
      <c r="D1" s="89">
        <v>300.0</v>
      </c>
    </row>
    <row r="2">
      <c r="B2" s="82" t="s">
        <v>105</v>
      </c>
      <c r="C2" s="82" t="s">
        <v>105</v>
      </c>
      <c r="D2" s="82" t="s">
        <v>105</v>
      </c>
      <c r="E2" s="90" t="s">
        <v>104</v>
      </c>
      <c r="K2" s="91"/>
      <c r="L2" s="91"/>
    </row>
    <row r="3">
      <c r="B3" s="84">
        <v>0.378921962</v>
      </c>
      <c r="C3" s="84">
        <v>0.432582256</v>
      </c>
      <c r="D3" s="84">
        <v>0.478521893</v>
      </c>
      <c r="E3" s="92">
        <v>0.98</v>
      </c>
      <c r="K3" s="91"/>
      <c r="L3" s="91"/>
    </row>
    <row r="4">
      <c r="B4" s="84">
        <v>0.378921962</v>
      </c>
      <c r="C4" s="84">
        <v>0.432582256</v>
      </c>
      <c r="D4" s="84">
        <v>0.478521893</v>
      </c>
      <c r="E4" s="92">
        <v>0.96</v>
      </c>
      <c r="K4" s="91"/>
      <c r="L4" s="91"/>
    </row>
    <row r="5">
      <c r="B5" s="84">
        <v>0.378921962</v>
      </c>
      <c r="C5" s="84">
        <v>0.432582256</v>
      </c>
      <c r="D5" s="84">
        <v>0.478521893</v>
      </c>
      <c r="E5" s="92">
        <v>0.94</v>
      </c>
      <c r="K5" s="91"/>
      <c r="L5" s="91"/>
    </row>
    <row r="6">
      <c r="B6" s="84">
        <v>0.378921962</v>
      </c>
      <c r="C6" s="84">
        <v>0.432582256</v>
      </c>
      <c r="D6" s="84">
        <v>0.478521893</v>
      </c>
      <c r="E6" s="92">
        <v>0.92</v>
      </c>
      <c r="K6" s="91"/>
      <c r="L6" s="91"/>
    </row>
    <row r="7">
      <c r="B7" s="84">
        <v>0.378921962</v>
      </c>
      <c r="C7" s="84">
        <v>0.432582256</v>
      </c>
      <c r="D7" s="84">
        <v>0.478521893</v>
      </c>
      <c r="E7" s="92">
        <v>0.9</v>
      </c>
      <c r="K7" s="91"/>
      <c r="L7" s="91"/>
    </row>
    <row r="8">
      <c r="B8" s="84">
        <v>0.378921962</v>
      </c>
      <c r="C8" s="84">
        <v>0.432582256</v>
      </c>
      <c r="D8" s="84">
        <v>0.478521893</v>
      </c>
      <c r="E8" s="92">
        <v>0.88</v>
      </c>
      <c r="K8" s="91"/>
      <c r="L8" s="91"/>
    </row>
    <row r="9">
      <c r="B9" s="84">
        <v>0.378921962</v>
      </c>
      <c r="C9" s="84">
        <v>0.432582256</v>
      </c>
      <c r="D9" s="84">
        <v>0.478521893</v>
      </c>
      <c r="E9" s="92">
        <v>0.86</v>
      </c>
      <c r="K9" s="91"/>
      <c r="L9" s="91"/>
    </row>
    <row r="10">
      <c r="B10" s="84">
        <v>0.378921962</v>
      </c>
      <c r="C10" s="84">
        <v>0.432582256</v>
      </c>
      <c r="D10" s="84">
        <v>0.478521893</v>
      </c>
      <c r="E10" s="92">
        <v>0.84</v>
      </c>
      <c r="K10" s="91"/>
      <c r="L10" s="91"/>
    </row>
    <row r="11">
      <c r="B11" s="84">
        <v>0.378921962</v>
      </c>
      <c r="C11" s="84">
        <v>0.432582256</v>
      </c>
      <c r="D11" s="84">
        <v>0.478521893</v>
      </c>
      <c r="E11" s="92">
        <v>0.8200000000000001</v>
      </c>
      <c r="K11" s="91"/>
      <c r="L11" s="91"/>
    </row>
    <row r="12">
      <c r="B12" s="84">
        <v>0.435447974</v>
      </c>
      <c r="C12" s="84">
        <v>0.578316316</v>
      </c>
      <c r="D12" s="84">
        <v>0.489733803</v>
      </c>
      <c r="E12" s="92">
        <v>0.8</v>
      </c>
      <c r="K12" s="91"/>
      <c r="L12" s="91"/>
    </row>
    <row r="13">
      <c r="B13" s="84">
        <v>0.435447974</v>
      </c>
      <c r="C13" s="84">
        <v>0.578316316</v>
      </c>
      <c r="D13" s="84">
        <v>0.489733803</v>
      </c>
      <c r="E13" s="92">
        <v>0.78</v>
      </c>
      <c r="K13" s="91"/>
      <c r="L13" s="91"/>
    </row>
    <row r="14">
      <c r="B14" s="84">
        <v>0.435447974</v>
      </c>
      <c r="C14" s="84">
        <v>0.578316316</v>
      </c>
      <c r="D14" s="84">
        <v>0.489733803</v>
      </c>
      <c r="E14" s="92">
        <v>0.76</v>
      </c>
      <c r="K14" s="91"/>
      <c r="L14" s="91"/>
    </row>
    <row r="15">
      <c r="B15" s="84">
        <v>0.435447974</v>
      </c>
      <c r="C15" s="84">
        <v>0.578316316</v>
      </c>
      <c r="D15" s="84">
        <v>0.489733803</v>
      </c>
      <c r="E15" s="92">
        <v>0.74</v>
      </c>
      <c r="K15" s="91"/>
      <c r="L15" s="91"/>
    </row>
    <row r="16">
      <c r="B16" s="84">
        <v>0.435447974</v>
      </c>
      <c r="C16" s="84">
        <v>0.578316316</v>
      </c>
      <c r="D16" s="84">
        <v>0.489733803</v>
      </c>
      <c r="E16" s="92">
        <v>0.72</v>
      </c>
      <c r="K16" s="91"/>
      <c r="L16" s="91"/>
    </row>
    <row r="17">
      <c r="B17" s="84">
        <v>0.473503483</v>
      </c>
      <c r="C17" s="84">
        <v>0.603493713</v>
      </c>
      <c r="D17" s="84">
        <v>0.562505782</v>
      </c>
      <c r="E17" s="92">
        <v>0.7</v>
      </c>
      <c r="K17" s="91"/>
      <c r="L17" s="91"/>
    </row>
    <row r="18">
      <c r="B18" s="84">
        <v>0.473503483</v>
      </c>
      <c r="C18" s="84">
        <v>0.603493713</v>
      </c>
      <c r="D18" s="84">
        <v>0.562505782</v>
      </c>
      <c r="E18" s="92">
        <v>0.6799999999999999</v>
      </c>
      <c r="K18" s="91"/>
      <c r="L18" s="91"/>
    </row>
    <row r="19">
      <c r="B19" s="84">
        <v>0.473503483</v>
      </c>
      <c r="C19" s="84">
        <v>0.603493713</v>
      </c>
      <c r="D19" s="84">
        <v>0.562505782</v>
      </c>
      <c r="E19" s="92">
        <v>0.6599999999999999</v>
      </c>
      <c r="K19" s="91"/>
      <c r="L19" s="91"/>
    </row>
    <row r="20">
      <c r="B20" s="84">
        <v>0.473503483</v>
      </c>
      <c r="C20" s="84">
        <v>0.603493713</v>
      </c>
      <c r="D20" s="84">
        <v>0.571450927</v>
      </c>
      <c r="E20" s="92">
        <v>0.6399999999999999</v>
      </c>
      <c r="K20" s="91"/>
      <c r="L20" s="91"/>
    </row>
    <row r="21">
      <c r="B21" s="84">
        <v>0.473503483</v>
      </c>
      <c r="C21" s="84">
        <v>0.603493713</v>
      </c>
      <c r="D21" s="84">
        <v>0.571450927</v>
      </c>
      <c r="E21" s="92">
        <v>0.6199999999999999</v>
      </c>
      <c r="K21" s="91"/>
      <c r="L21" s="91"/>
    </row>
    <row r="22">
      <c r="B22" s="84">
        <v>0.473503483</v>
      </c>
      <c r="C22" s="84">
        <v>0.636249674</v>
      </c>
      <c r="D22" s="84">
        <v>0.571450927</v>
      </c>
      <c r="E22" s="92">
        <v>0.5999999999999999</v>
      </c>
      <c r="K22" s="91"/>
      <c r="L22" s="91"/>
    </row>
    <row r="23">
      <c r="B23" s="84">
        <v>0.522779583</v>
      </c>
      <c r="C23" s="84">
        <v>0.636249674</v>
      </c>
      <c r="D23" s="84">
        <v>0.571450927</v>
      </c>
      <c r="E23" s="92">
        <v>0.5799999999999998</v>
      </c>
      <c r="K23" s="91"/>
      <c r="L23" s="91"/>
    </row>
    <row r="24">
      <c r="B24" s="84">
        <v>0.522779583</v>
      </c>
      <c r="C24" s="84">
        <v>0.636249674</v>
      </c>
      <c r="D24" s="84">
        <v>0.571450927</v>
      </c>
      <c r="E24" s="92">
        <v>0.5599999999999998</v>
      </c>
      <c r="K24" s="91"/>
      <c r="L24" s="91"/>
    </row>
    <row r="25">
      <c r="B25" s="84">
        <v>0.522779583</v>
      </c>
      <c r="C25" s="84">
        <v>0.636249674</v>
      </c>
      <c r="D25" s="84">
        <v>0.573713876</v>
      </c>
      <c r="E25" s="92">
        <v>0.5399999999999998</v>
      </c>
      <c r="K25" s="91"/>
      <c r="L25" s="91"/>
    </row>
    <row r="26">
      <c r="B26" s="84">
        <v>0.522779583</v>
      </c>
      <c r="C26" s="84">
        <v>0.636249674</v>
      </c>
      <c r="D26" s="84">
        <v>0.573713876</v>
      </c>
      <c r="E26" s="92">
        <v>0.5199999999999998</v>
      </c>
      <c r="K26" s="91"/>
      <c r="L26" s="91"/>
    </row>
    <row r="27">
      <c r="B27" s="84">
        <v>0.522779583</v>
      </c>
      <c r="C27" s="84">
        <v>0.75592871</v>
      </c>
      <c r="D27" s="84">
        <v>0.573713876</v>
      </c>
      <c r="E27" s="92">
        <v>0.4999999999999999</v>
      </c>
      <c r="K27" s="91"/>
      <c r="L27" s="91"/>
    </row>
    <row r="28">
      <c r="B28" s="84">
        <v>0.522779583</v>
      </c>
      <c r="C28" s="84">
        <v>0.75592871</v>
      </c>
      <c r="D28" s="84">
        <v>0.573713876</v>
      </c>
      <c r="E28" s="92">
        <v>0.47999999999999987</v>
      </c>
      <c r="K28" s="91"/>
      <c r="L28" s="91"/>
    </row>
    <row r="29">
      <c r="B29" s="84">
        <v>0.522779583</v>
      </c>
      <c r="C29" s="84">
        <v>0.75592871</v>
      </c>
      <c r="D29" s="84">
        <v>0.573713876</v>
      </c>
      <c r="E29" s="92">
        <v>0.45999999999999985</v>
      </c>
      <c r="K29" s="91"/>
      <c r="L29" s="91"/>
    </row>
    <row r="30">
      <c r="B30" s="84">
        <v>0.528652961</v>
      </c>
      <c r="C30" s="84">
        <v>0.787501554</v>
      </c>
      <c r="D30" s="84">
        <v>0.60496791</v>
      </c>
      <c r="E30" s="92">
        <v>0.43999999999999984</v>
      </c>
      <c r="K30" s="91"/>
      <c r="L30" s="91"/>
    </row>
    <row r="31">
      <c r="B31" s="84">
        <v>0.528652961</v>
      </c>
      <c r="C31" s="84">
        <v>0.787501554</v>
      </c>
      <c r="D31" s="84">
        <v>0.60496791</v>
      </c>
      <c r="E31" s="92">
        <v>0.4199999999999998</v>
      </c>
      <c r="K31" s="91"/>
      <c r="L31" s="91"/>
    </row>
    <row r="32">
      <c r="B32" s="84">
        <v>0.528652961</v>
      </c>
      <c r="C32" s="84">
        <v>0.787501554</v>
      </c>
      <c r="D32" s="84">
        <v>0.60496791</v>
      </c>
      <c r="E32" s="92">
        <v>0.3999999999999998</v>
      </c>
      <c r="K32" s="91"/>
      <c r="L32" s="91"/>
    </row>
    <row r="33">
      <c r="B33" s="84">
        <v>0.528652961</v>
      </c>
      <c r="C33" s="84">
        <v>0.787501554</v>
      </c>
      <c r="D33" s="84">
        <v>0.60496791</v>
      </c>
      <c r="E33" s="92">
        <v>0.3799999999999998</v>
      </c>
      <c r="K33" s="91"/>
      <c r="L33" s="91"/>
    </row>
    <row r="34">
      <c r="B34" s="84">
        <v>0.528652961</v>
      </c>
      <c r="C34" s="84">
        <v>0.787501554</v>
      </c>
      <c r="D34" s="84">
        <v>0.60496791</v>
      </c>
      <c r="E34" s="92">
        <v>0.35999999999999976</v>
      </c>
      <c r="K34" s="91"/>
      <c r="L34" s="91"/>
    </row>
    <row r="35">
      <c r="B35" s="84">
        <v>0.562165146</v>
      </c>
      <c r="C35" s="84">
        <v>0.787501554</v>
      </c>
      <c r="D35" s="84">
        <v>0.638481428</v>
      </c>
      <c r="E35" s="92">
        <v>0.33999999999999975</v>
      </c>
      <c r="K35" s="91"/>
      <c r="L35" s="91"/>
    </row>
    <row r="36">
      <c r="B36" s="84">
        <v>0.562165146</v>
      </c>
      <c r="C36" s="84">
        <v>0.787501554</v>
      </c>
      <c r="D36" s="84">
        <v>0.638481428</v>
      </c>
      <c r="E36" s="92">
        <v>0.31999999999999973</v>
      </c>
      <c r="K36" s="91"/>
      <c r="L36" s="91"/>
    </row>
    <row r="37">
      <c r="B37" s="84">
        <v>0.562165146</v>
      </c>
      <c r="C37" s="84">
        <v>0.888543842</v>
      </c>
      <c r="D37" s="84">
        <v>0.638481428</v>
      </c>
      <c r="E37" s="92">
        <v>0.2999999999999997</v>
      </c>
      <c r="K37" s="91"/>
      <c r="L37" s="91"/>
    </row>
    <row r="38">
      <c r="B38" s="84">
        <v>0.562165146</v>
      </c>
      <c r="C38" s="84">
        <v>0.888543842</v>
      </c>
      <c r="D38" s="84">
        <v>0.638481428</v>
      </c>
      <c r="E38" s="92">
        <v>0.2799999999999997</v>
      </c>
      <c r="K38" s="91"/>
      <c r="L38" s="91"/>
    </row>
    <row r="39">
      <c r="B39" s="84">
        <v>0.562165146</v>
      </c>
      <c r="C39" s="84">
        <v>0.888543842</v>
      </c>
      <c r="D39" s="84">
        <v>0.638481428</v>
      </c>
      <c r="E39" s="92">
        <v>0.2599999999999997</v>
      </c>
      <c r="K39" s="91"/>
      <c r="L39" s="91"/>
    </row>
    <row r="40">
      <c r="B40" s="84">
        <v>1.014953966</v>
      </c>
      <c r="C40" s="84">
        <v>0.888543842</v>
      </c>
      <c r="D40" s="84">
        <v>0.741197013</v>
      </c>
      <c r="E40" s="92">
        <v>0.23999999999999966</v>
      </c>
      <c r="K40" s="91"/>
      <c r="L40" s="91"/>
    </row>
    <row r="41">
      <c r="B41" s="84">
        <v>1.014953966</v>
      </c>
      <c r="C41" s="84">
        <v>0.888543842</v>
      </c>
      <c r="D41" s="84">
        <v>0.741197013</v>
      </c>
      <c r="E41" s="92">
        <v>0.21999999999999964</v>
      </c>
      <c r="K41" s="91"/>
      <c r="L41" s="91"/>
    </row>
    <row r="42">
      <c r="B42" s="84">
        <v>1.014953966</v>
      </c>
      <c r="C42" s="84">
        <v>1.057602538</v>
      </c>
      <c r="D42" s="84">
        <v>0.741197013</v>
      </c>
      <c r="E42" s="92">
        <v>0.19999999999999962</v>
      </c>
      <c r="K42" s="91"/>
      <c r="L42" s="91"/>
    </row>
    <row r="43">
      <c r="B43" s="84">
        <v>1.014953966</v>
      </c>
      <c r="C43" s="84">
        <v>1.057602538</v>
      </c>
      <c r="D43" s="84">
        <v>0.741197013</v>
      </c>
      <c r="E43" s="92">
        <v>0.1799999999999996</v>
      </c>
      <c r="K43" s="91"/>
      <c r="L43" s="91"/>
    </row>
    <row r="44">
      <c r="B44" s="84">
        <v>1.057044489</v>
      </c>
      <c r="C44" s="84">
        <v>1.057602538</v>
      </c>
      <c r="D44" s="84">
        <v>0.741197013</v>
      </c>
      <c r="E44" s="92">
        <v>0.1599999999999996</v>
      </c>
      <c r="K44" s="91"/>
      <c r="L44" s="91"/>
    </row>
    <row r="45">
      <c r="B45" s="84">
        <v>1.057044489</v>
      </c>
      <c r="C45" s="84">
        <v>1.057602538</v>
      </c>
      <c r="D45" s="84">
        <v>0.741197013</v>
      </c>
      <c r="E45" s="92">
        <v>0.13999999999999957</v>
      </c>
      <c r="K45" s="91"/>
      <c r="L45" s="91"/>
    </row>
    <row r="46">
      <c r="B46" s="84">
        <v>1.057044489</v>
      </c>
      <c r="C46" s="84">
        <v>1.418495213</v>
      </c>
      <c r="D46" s="84">
        <v>1.207448088</v>
      </c>
      <c r="E46" s="92">
        <v>0.11999999999999955</v>
      </c>
      <c r="K46" s="91"/>
      <c r="L46" s="91"/>
    </row>
    <row r="47">
      <c r="B47" s="84">
        <v>1.057044489</v>
      </c>
      <c r="C47" s="84">
        <v>1.418495213</v>
      </c>
      <c r="D47" s="84">
        <v>1.207448088</v>
      </c>
      <c r="E47" s="92">
        <v>0.09999999999999953</v>
      </c>
      <c r="K47" s="91"/>
      <c r="L47" s="91"/>
    </row>
    <row r="48">
      <c r="B48" s="84">
        <v>1.057044489</v>
      </c>
      <c r="C48" s="84">
        <v>1.418495213</v>
      </c>
      <c r="D48" s="84">
        <v>1.207448088</v>
      </c>
      <c r="E48" s="92">
        <v>0.07999999999999952</v>
      </c>
      <c r="K48" s="91"/>
      <c r="L48" s="91"/>
    </row>
    <row r="49">
      <c r="B49" s="84">
        <v>3.504023951</v>
      </c>
      <c r="C49" s="84">
        <v>1.418495213</v>
      </c>
      <c r="D49" s="84">
        <v>1.207448088</v>
      </c>
      <c r="E49" s="92">
        <v>0.0599999999999995</v>
      </c>
      <c r="K49" s="91"/>
      <c r="L49" s="91"/>
    </row>
    <row r="50">
      <c r="B50" s="84">
        <v>3.504023951</v>
      </c>
      <c r="C50" s="84">
        <v>1.418495213</v>
      </c>
      <c r="D50" s="84">
        <v>1.207448088</v>
      </c>
      <c r="E50" s="92">
        <v>0.03999999999999948</v>
      </c>
      <c r="K50" s="91"/>
      <c r="L50" s="91"/>
    </row>
    <row r="51">
      <c r="B51" s="84">
        <v>3.504023951</v>
      </c>
      <c r="C51" s="84">
        <v>1.418495213</v>
      </c>
      <c r="D51" s="84">
        <v>1.207448088</v>
      </c>
      <c r="E51" s="92">
        <v>0.019999999999999463</v>
      </c>
      <c r="K51" s="91"/>
      <c r="L51" s="91"/>
    </row>
    <row r="52">
      <c r="B52" s="84">
        <v>7.668702095</v>
      </c>
      <c r="C52" s="84">
        <v>8.250873332</v>
      </c>
      <c r="D52" s="84">
        <v>1.207448088</v>
      </c>
      <c r="E52" s="92">
        <v>-4.440892098500626E-16</v>
      </c>
      <c r="K52" s="91"/>
      <c r="L52" s="9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82" t="s">
        <v>106</v>
      </c>
      <c r="C2" s="93" t="s">
        <v>105</v>
      </c>
      <c r="E2" s="1" t="s">
        <v>104</v>
      </c>
      <c r="F2" s="82" t="s">
        <v>105</v>
      </c>
    </row>
    <row r="3">
      <c r="B3" s="83">
        <v>60.0</v>
      </c>
      <c r="C3" s="94">
        <v>0.0</v>
      </c>
      <c r="D3" s="8">
        <f>1/50</f>
        <v>0.02</v>
      </c>
      <c r="E3" s="8">
        <f t="shared" ref="E3:E52" si="1">1-D3</f>
        <v>0.98</v>
      </c>
      <c r="F3" s="83">
        <v>0.0</v>
      </c>
    </row>
    <row r="4">
      <c r="B4" s="84">
        <v>120.0</v>
      </c>
      <c r="C4" s="95">
        <v>1.169221046</v>
      </c>
      <c r="D4" s="8">
        <f t="shared" ref="D4:D52" si="2">1/50+D3</f>
        <v>0.04</v>
      </c>
      <c r="E4" s="8">
        <f t="shared" si="1"/>
        <v>0.96</v>
      </c>
      <c r="F4" s="84">
        <v>0.531559797</v>
      </c>
    </row>
    <row r="5">
      <c r="B5" s="84">
        <v>180.0</v>
      </c>
      <c r="C5" s="95">
        <v>1.169221046</v>
      </c>
      <c r="D5" s="8">
        <f t="shared" si="2"/>
        <v>0.06</v>
      </c>
      <c r="E5" s="8">
        <f t="shared" si="1"/>
        <v>0.94</v>
      </c>
      <c r="F5" s="84">
        <v>0.531559797</v>
      </c>
    </row>
    <row r="6">
      <c r="B6" s="84">
        <v>240.0</v>
      </c>
      <c r="C6" s="95">
        <v>1.169221046</v>
      </c>
      <c r="D6" s="8">
        <f t="shared" si="2"/>
        <v>0.08</v>
      </c>
      <c r="E6" s="8">
        <f t="shared" si="1"/>
        <v>0.92</v>
      </c>
      <c r="F6" s="84">
        <v>0.531559797</v>
      </c>
    </row>
    <row r="7">
      <c r="B7" s="84">
        <v>300.0</v>
      </c>
      <c r="C7" s="95">
        <v>1.169221046</v>
      </c>
      <c r="D7" s="8">
        <f t="shared" si="2"/>
        <v>0.1</v>
      </c>
      <c r="E7" s="8">
        <f t="shared" si="1"/>
        <v>0.9</v>
      </c>
      <c r="F7" s="84">
        <v>0.531559797</v>
      </c>
    </row>
    <row r="8">
      <c r="B8" s="84">
        <v>360.0</v>
      </c>
      <c r="C8" s="95">
        <v>1.169221046</v>
      </c>
      <c r="D8" s="8">
        <f t="shared" si="2"/>
        <v>0.12</v>
      </c>
      <c r="E8" s="8">
        <f t="shared" si="1"/>
        <v>0.88</v>
      </c>
      <c r="F8" s="84">
        <v>0.531559797</v>
      </c>
    </row>
    <row r="9">
      <c r="B9" s="84">
        <v>420.0</v>
      </c>
      <c r="C9" s="95">
        <v>1.169221046</v>
      </c>
      <c r="D9" s="8">
        <f t="shared" si="2"/>
        <v>0.14</v>
      </c>
      <c r="E9" s="8">
        <f t="shared" si="1"/>
        <v>0.86</v>
      </c>
      <c r="F9" s="84">
        <v>0.581643444</v>
      </c>
    </row>
    <row r="10">
      <c r="B10" s="84">
        <v>480.0</v>
      </c>
      <c r="C10" s="95">
        <v>1.184123027</v>
      </c>
      <c r="D10" s="8">
        <f t="shared" si="2"/>
        <v>0.16</v>
      </c>
      <c r="E10" s="8">
        <f t="shared" si="1"/>
        <v>0.84</v>
      </c>
      <c r="F10" s="84">
        <v>0.581643444</v>
      </c>
    </row>
    <row r="11">
      <c r="B11" s="84">
        <v>540.0</v>
      </c>
      <c r="C11" s="95">
        <v>1.184123027</v>
      </c>
      <c r="D11" s="8">
        <f t="shared" si="2"/>
        <v>0.18</v>
      </c>
      <c r="E11" s="8">
        <f t="shared" si="1"/>
        <v>0.82</v>
      </c>
      <c r="F11" s="84">
        <v>0.581643444</v>
      </c>
    </row>
    <row r="12">
      <c r="B12" s="84">
        <v>600.0</v>
      </c>
      <c r="C12" s="95">
        <v>1.184123027</v>
      </c>
      <c r="D12" s="8">
        <f t="shared" si="2"/>
        <v>0.2</v>
      </c>
      <c r="E12" s="8">
        <f t="shared" si="1"/>
        <v>0.8</v>
      </c>
      <c r="F12" s="84">
        <v>0.581643444</v>
      </c>
    </row>
    <row r="13">
      <c r="B13" s="84">
        <v>660.0</v>
      </c>
      <c r="C13" s="95">
        <v>1.184123027</v>
      </c>
      <c r="D13" s="8">
        <f t="shared" si="2"/>
        <v>0.22</v>
      </c>
      <c r="E13" s="8">
        <f t="shared" si="1"/>
        <v>0.78</v>
      </c>
      <c r="F13" s="84">
        <v>0.581643444</v>
      </c>
    </row>
    <row r="14">
      <c r="B14" s="84">
        <v>720.0</v>
      </c>
      <c r="C14" s="95">
        <v>1.184123027</v>
      </c>
      <c r="D14" s="8">
        <f t="shared" si="2"/>
        <v>0.24</v>
      </c>
      <c r="E14" s="8">
        <f t="shared" si="1"/>
        <v>0.76</v>
      </c>
      <c r="F14" s="84">
        <v>0.581643444</v>
      </c>
    </row>
    <row r="15">
      <c r="B15" s="84">
        <v>780.0</v>
      </c>
      <c r="C15" s="95">
        <v>1.184123027</v>
      </c>
      <c r="D15" s="8">
        <f t="shared" si="2"/>
        <v>0.26</v>
      </c>
      <c r="E15" s="8">
        <f t="shared" si="1"/>
        <v>0.74</v>
      </c>
      <c r="F15" s="84">
        <v>0.581643444</v>
      </c>
    </row>
    <row r="16">
      <c r="B16" s="84">
        <v>840.0</v>
      </c>
      <c r="C16" s="95">
        <v>1.184123027</v>
      </c>
      <c r="D16" s="8">
        <f t="shared" si="2"/>
        <v>0.28</v>
      </c>
      <c r="E16" s="8">
        <f t="shared" si="1"/>
        <v>0.72</v>
      </c>
      <c r="F16" s="84">
        <v>0.619368784</v>
      </c>
    </row>
    <row r="17">
      <c r="B17" s="84">
        <v>900.0</v>
      </c>
      <c r="C17" s="95">
        <v>1.576436947</v>
      </c>
      <c r="D17" s="8">
        <f t="shared" si="2"/>
        <v>0.3</v>
      </c>
      <c r="E17" s="8">
        <f t="shared" si="1"/>
        <v>0.7</v>
      </c>
      <c r="F17" s="84">
        <v>0.619368784</v>
      </c>
    </row>
    <row r="18">
      <c r="B18" s="84">
        <v>960.0</v>
      </c>
      <c r="C18" s="95">
        <v>1.576436947</v>
      </c>
      <c r="D18" s="8">
        <f t="shared" si="2"/>
        <v>0.32</v>
      </c>
      <c r="E18" s="8">
        <f t="shared" si="1"/>
        <v>0.68</v>
      </c>
      <c r="F18" s="84">
        <v>0.619368784</v>
      </c>
    </row>
    <row r="19">
      <c r="B19" s="84">
        <v>1020.0</v>
      </c>
      <c r="C19" s="95">
        <v>1.576436947</v>
      </c>
      <c r="D19" s="8">
        <f t="shared" si="2"/>
        <v>0.34</v>
      </c>
      <c r="E19" s="8">
        <f t="shared" si="1"/>
        <v>0.66</v>
      </c>
      <c r="F19" s="84">
        <v>0.619368784</v>
      </c>
    </row>
    <row r="20">
      <c r="B20" s="84">
        <v>1080.0</v>
      </c>
      <c r="C20" s="95">
        <v>1.576436947</v>
      </c>
      <c r="D20" s="8">
        <f t="shared" si="2"/>
        <v>0.36</v>
      </c>
      <c r="E20" s="8">
        <f t="shared" si="1"/>
        <v>0.64</v>
      </c>
      <c r="F20" s="84">
        <v>0.619368784</v>
      </c>
    </row>
    <row r="21">
      <c r="B21" s="84">
        <v>1140.0</v>
      </c>
      <c r="C21" s="95">
        <v>1.576436947</v>
      </c>
      <c r="D21" s="8">
        <f t="shared" si="2"/>
        <v>0.38</v>
      </c>
      <c r="E21" s="8">
        <f t="shared" si="1"/>
        <v>0.62</v>
      </c>
      <c r="F21" s="84">
        <v>0.666751616</v>
      </c>
    </row>
    <row r="22">
      <c r="B22" s="84">
        <v>1200.0</v>
      </c>
      <c r="C22" s="95">
        <v>2.26895906</v>
      </c>
      <c r="D22" s="8">
        <f t="shared" si="2"/>
        <v>0.4</v>
      </c>
      <c r="E22" s="8">
        <f t="shared" si="1"/>
        <v>0.6</v>
      </c>
      <c r="F22" s="84">
        <v>0.666751616</v>
      </c>
    </row>
    <row r="23">
      <c r="B23" s="84">
        <v>1260.0</v>
      </c>
      <c r="C23" s="95">
        <v>2.26895906</v>
      </c>
      <c r="D23" s="8">
        <f t="shared" si="2"/>
        <v>0.42</v>
      </c>
      <c r="E23" s="8">
        <f t="shared" si="1"/>
        <v>0.58</v>
      </c>
      <c r="F23" s="84">
        <v>0.666751616</v>
      </c>
    </row>
    <row r="24">
      <c r="B24" s="84">
        <v>1320.0</v>
      </c>
      <c r="C24" s="95">
        <v>2.26895906</v>
      </c>
      <c r="D24" s="8">
        <f t="shared" si="2"/>
        <v>0.44</v>
      </c>
      <c r="E24" s="8">
        <f t="shared" si="1"/>
        <v>0.56</v>
      </c>
      <c r="F24" s="84">
        <v>0.666751616</v>
      </c>
    </row>
    <row r="25">
      <c r="B25" s="84">
        <v>1380.0</v>
      </c>
      <c r="C25" s="95">
        <v>2.26895906</v>
      </c>
      <c r="D25" s="8">
        <f t="shared" si="2"/>
        <v>0.46</v>
      </c>
      <c r="E25" s="8">
        <f t="shared" si="1"/>
        <v>0.54</v>
      </c>
      <c r="F25" s="84">
        <v>0.666751616</v>
      </c>
    </row>
    <row r="26">
      <c r="B26" s="84">
        <v>1440.0</v>
      </c>
      <c r="C26" s="95">
        <v>2.26895906</v>
      </c>
      <c r="D26" s="8">
        <f t="shared" si="2"/>
        <v>0.48</v>
      </c>
      <c r="E26" s="8">
        <f t="shared" si="1"/>
        <v>0.52</v>
      </c>
      <c r="F26" s="84">
        <v>0.807108227</v>
      </c>
    </row>
    <row r="27">
      <c r="B27" s="84">
        <v>1500.0</v>
      </c>
      <c r="C27" s="95">
        <v>2.727569061</v>
      </c>
      <c r="D27" s="8">
        <f t="shared" si="2"/>
        <v>0.5</v>
      </c>
      <c r="E27" s="8">
        <f t="shared" si="1"/>
        <v>0.5</v>
      </c>
      <c r="F27" s="84">
        <v>0.807108227</v>
      </c>
    </row>
    <row r="28">
      <c r="B28" s="84">
        <v>1560.0</v>
      </c>
      <c r="C28" s="95">
        <v>2.727569061</v>
      </c>
      <c r="D28" s="8">
        <f t="shared" si="2"/>
        <v>0.52</v>
      </c>
      <c r="E28" s="8">
        <f t="shared" si="1"/>
        <v>0.48</v>
      </c>
      <c r="F28" s="84">
        <v>0.807108227</v>
      </c>
    </row>
    <row r="29">
      <c r="B29" s="84">
        <v>1620.0</v>
      </c>
      <c r="C29" s="95">
        <v>2.727569061</v>
      </c>
      <c r="D29" s="8">
        <f t="shared" si="2"/>
        <v>0.54</v>
      </c>
      <c r="E29" s="8">
        <f t="shared" si="1"/>
        <v>0.46</v>
      </c>
      <c r="F29" s="84">
        <v>0.807108227</v>
      </c>
    </row>
    <row r="30">
      <c r="B30" s="84">
        <v>1680.0</v>
      </c>
      <c r="C30" s="95">
        <v>2.727569061</v>
      </c>
      <c r="D30" s="8">
        <f t="shared" si="2"/>
        <v>0.56</v>
      </c>
      <c r="E30" s="8">
        <f t="shared" si="1"/>
        <v>0.44</v>
      </c>
      <c r="F30" s="84">
        <v>0.807108227</v>
      </c>
    </row>
    <row r="31">
      <c r="B31" s="84">
        <v>1740.0</v>
      </c>
      <c r="C31" s="95">
        <v>2.727569061</v>
      </c>
      <c r="D31" s="8">
        <f t="shared" si="2"/>
        <v>0.58</v>
      </c>
      <c r="E31" s="8">
        <f t="shared" si="1"/>
        <v>0.42</v>
      </c>
      <c r="F31" s="84">
        <v>0.808796344</v>
      </c>
    </row>
    <row r="32">
      <c r="B32" s="84">
        <v>1800.0</v>
      </c>
      <c r="C32" s="95">
        <v>2.998704191</v>
      </c>
      <c r="D32" s="8">
        <f t="shared" si="2"/>
        <v>0.6</v>
      </c>
      <c r="E32" s="8">
        <f t="shared" si="1"/>
        <v>0.4</v>
      </c>
      <c r="F32" s="84">
        <v>0.808796344</v>
      </c>
    </row>
    <row r="33">
      <c r="B33" s="84">
        <v>1860.0</v>
      </c>
      <c r="C33" s="95">
        <v>2.998704191</v>
      </c>
      <c r="D33" s="8">
        <f t="shared" si="2"/>
        <v>0.62</v>
      </c>
      <c r="E33" s="8">
        <f t="shared" si="1"/>
        <v>0.38</v>
      </c>
      <c r="F33" s="84">
        <v>0.808796344</v>
      </c>
    </row>
    <row r="34">
      <c r="B34" s="84">
        <v>1920.0</v>
      </c>
      <c r="C34" s="95">
        <v>2.998704191</v>
      </c>
      <c r="D34" s="8">
        <f t="shared" si="2"/>
        <v>0.64</v>
      </c>
      <c r="E34" s="8">
        <f t="shared" si="1"/>
        <v>0.36</v>
      </c>
      <c r="F34" s="84">
        <v>0.808796344</v>
      </c>
    </row>
    <row r="35">
      <c r="B35" s="84">
        <v>1980.0</v>
      </c>
      <c r="C35" s="95">
        <v>2.998704191</v>
      </c>
      <c r="D35" s="8">
        <f t="shared" si="2"/>
        <v>0.66</v>
      </c>
      <c r="E35" s="8">
        <f t="shared" si="1"/>
        <v>0.34</v>
      </c>
      <c r="F35" s="84">
        <v>0.808796344</v>
      </c>
    </row>
    <row r="36">
      <c r="B36" s="84">
        <v>2040.0</v>
      </c>
      <c r="C36" s="95">
        <v>2.998704191</v>
      </c>
      <c r="D36" s="8">
        <f t="shared" si="2"/>
        <v>0.68</v>
      </c>
      <c r="E36" s="8">
        <f t="shared" si="1"/>
        <v>0.32</v>
      </c>
      <c r="F36" s="84">
        <v>0.808796344</v>
      </c>
    </row>
    <row r="37">
      <c r="B37" s="84">
        <v>2100.0</v>
      </c>
      <c r="C37" s="95">
        <v>3.123300927</v>
      </c>
      <c r="D37" s="8">
        <f t="shared" si="2"/>
        <v>0.7</v>
      </c>
      <c r="E37" s="8">
        <f t="shared" si="1"/>
        <v>0.3</v>
      </c>
      <c r="F37" s="84">
        <v>0.960208529</v>
      </c>
    </row>
    <row r="38">
      <c r="B38" s="84">
        <v>2160.0</v>
      </c>
      <c r="C38" s="95">
        <v>3.123300927</v>
      </c>
      <c r="D38" s="8">
        <f t="shared" si="2"/>
        <v>0.72</v>
      </c>
      <c r="E38" s="8">
        <f t="shared" si="1"/>
        <v>0.28</v>
      </c>
      <c r="F38" s="84">
        <v>0.960208529</v>
      </c>
    </row>
    <row r="39">
      <c r="B39" s="84">
        <v>2220.0</v>
      </c>
      <c r="C39" s="95">
        <v>3.123300927</v>
      </c>
      <c r="D39" s="8">
        <f t="shared" si="2"/>
        <v>0.74</v>
      </c>
      <c r="E39" s="8">
        <f t="shared" si="1"/>
        <v>0.26</v>
      </c>
      <c r="F39" s="84">
        <v>0.960208529</v>
      </c>
    </row>
    <row r="40">
      <c r="B40" s="84">
        <v>2280.0</v>
      </c>
      <c r="C40" s="95">
        <v>3.123300927</v>
      </c>
      <c r="D40" s="8">
        <f t="shared" si="2"/>
        <v>0.76</v>
      </c>
      <c r="E40" s="8">
        <f t="shared" si="1"/>
        <v>0.24</v>
      </c>
      <c r="F40" s="84">
        <v>0.960208529</v>
      </c>
    </row>
    <row r="41">
      <c r="B41" s="84">
        <v>2340.0</v>
      </c>
      <c r="C41" s="95">
        <v>3.123300927</v>
      </c>
      <c r="D41" s="8">
        <f t="shared" si="2"/>
        <v>0.78</v>
      </c>
      <c r="E41" s="8">
        <f t="shared" si="1"/>
        <v>0.22</v>
      </c>
      <c r="F41" s="84">
        <v>0.960208529</v>
      </c>
    </row>
    <row r="42">
      <c r="B42" s="84">
        <v>2400.0</v>
      </c>
      <c r="C42" s="95">
        <v>3.662170217</v>
      </c>
      <c r="D42" s="8">
        <f t="shared" si="2"/>
        <v>0.8</v>
      </c>
      <c r="E42" s="8">
        <f t="shared" si="1"/>
        <v>0.2</v>
      </c>
      <c r="F42" s="84">
        <v>0.975647787</v>
      </c>
    </row>
    <row r="43">
      <c r="B43" s="84">
        <v>2460.0</v>
      </c>
      <c r="C43" s="95">
        <v>3.662170217</v>
      </c>
      <c r="D43" s="8">
        <f t="shared" si="2"/>
        <v>0.82</v>
      </c>
      <c r="E43" s="8">
        <f t="shared" si="1"/>
        <v>0.18</v>
      </c>
      <c r="F43" s="84">
        <v>0.975647787</v>
      </c>
    </row>
    <row r="44">
      <c r="B44" s="84">
        <v>2520.0</v>
      </c>
      <c r="C44" s="95">
        <v>3.662170217</v>
      </c>
      <c r="D44" s="8">
        <f t="shared" si="2"/>
        <v>0.84</v>
      </c>
      <c r="E44" s="8">
        <f t="shared" si="1"/>
        <v>0.16</v>
      </c>
      <c r="F44" s="84">
        <v>0.975647787</v>
      </c>
    </row>
    <row r="45">
      <c r="B45" s="84">
        <v>2580.0</v>
      </c>
      <c r="C45" s="95">
        <v>3.662170217</v>
      </c>
      <c r="D45" s="8">
        <f t="shared" si="2"/>
        <v>0.86</v>
      </c>
      <c r="E45" s="8">
        <f t="shared" si="1"/>
        <v>0.14</v>
      </c>
      <c r="F45" s="84">
        <v>0.975647787</v>
      </c>
    </row>
    <row r="46">
      <c r="B46" s="84">
        <v>2640.0</v>
      </c>
      <c r="C46" s="95">
        <v>3.662170217</v>
      </c>
      <c r="D46" s="8">
        <f t="shared" si="2"/>
        <v>0.88</v>
      </c>
      <c r="E46" s="8">
        <f t="shared" si="1"/>
        <v>0.12</v>
      </c>
      <c r="F46" s="84">
        <v>0.975647787</v>
      </c>
    </row>
    <row r="47">
      <c r="B47" s="84">
        <v>2700.0</v>
      </c>
      <c r="C47" s="95">
        <v>3.710405635</v>
      </c>
      <c r="D47" s="8">
        <f t="shared" si="2"/>
        <v>0.9</v>
      </c>
      <c r="E47" s="8">
        <f t="shared" si="1"/>
        <v>0.1</v>
      </c>
      <c r="F47" s="84">
        <v>1.406493533</v>
      </c>
    </row>
    <row r="48">
      <c r="B48" s="84">
        <v>2760.0</v>
      </c>
      <c r="C48" s="95">
        <v>3.710405635</v>
      </c>
      <c r="D48" s="8">
        <f t="shared" si="2"/>
        <v>0.92</v>
      </c>
      <c r="E48" s="8">
        <f t="shared" si="1"/>
        <v>0.08</v>
      </c>
      <c r="F48" s="84">
        <v>1.406493533</v>
      </c>
    </row>
    <row r="49">
      <c r="B49" s="84">
        <v>2820.0</v>
      </c>
      <c r="C49" s="95">
        <v>3.710405635</v>
      </c>
      <c r="D49" s="8">
        <f t="shared" si="2"/>
        <v>0.94</v>
      </c>
      <c r="E49" s="8">
        <f t="shared" si="1"/>
        <v>0.06</v>
      </c>
      <c r="F49" s="84">
        <v>1.406493533</v>
      </c>
    </row>
    <row r="50">
      <c r="B50" s="84">
        <v>2880.0</v>
      </c>
      <c r="C50" s="95">
        <v>5.464376138</v>
      </c>
      <c r="D50" s="8">
        <f t="shared" si="2"/>
        <v>0.96</v>
      </c>
      <c r="E50" s="8">
        <f t="shared" si="1"/>
        <v>0.04</v>
      </c>
      <c r="F50" s="84">
        <v>7.837813247</v>
      </c>
    </row>
    <row r="51">
      <c r="B51" s="84">
        <v>2940.0</v>
      </c>
      <c r="C51" s="95">
        <v>5.464376138</v>
      </c>
      <c r="D51" s="8">
        <f t="shared" si="2"/>
        <v>0.98</v>
      </c>
      <c r="E51" s="8">
        <f t="shared" si="1"/>
        <v>0.02</v>
      </c>
      <c r="F51" s="84">
        <v>7.837813247</v>
      </c>
    </row>
    <row r="52">
      <c r="B52" s="84">
        <v>3000.0</v>
      </c>
      <c r="C52" s="95">
        <v>5.464376138</v>
      </c>
      <c r="D52" s="8">
        <f t="shared" si="2"/>
        <v>1</v>
      </c>
      <c r="E52" s="8">
        <f t="shared" si="1"/>
        <v>0</v>
      </c>
      <c r="F52" s="84">
        <v>7.837813247</v>
      </c>
    </row>
    <row r="54">
      <c r="C54" s="1">
        <v>100.0</v>
      </c>
      <c r="D54" s="1">
        <v>200.0</v>
      </c>
      <c r="E54" s="1">
        <v>300.0</v>
      </c>
    </row>
    <row r="55">
      <c r="C55" s="82" t="s">
        <v>105</v>
      </c>
      <c r="D55" s="82" t="s">
        <v>105</v>
      </c>
      <c r="E55" s="82" t="s">
        <v>105</v>
      </c>
      <c r="F55" s="1" t="s">
        <v>104</v>
      </c>
    </row>
    <row r="56">
      <c r="C56" s="84">
        <v>1.282565496</v>
      </c>
      <c r="D56" s="84">
        <v>0.535503833</v>
      </c>
      <c r="E56" s="84">
        <v>0.35976129</v>
      </c>
      <c r="F56" s="8">
        <v>0.98</v>
      </c>
    </row>
    <row r="57">
      <c r="C57" s="84">
        <v>1.282565496</v>
      </c>
      <c r="D57" s="84">
        <v>0.535503833</v>
      </c>
      <c r="E57" s="84">
        <v>0.35976129</v>
      </c>
      <c r="F57" s="8">
        <v>0.96</v>
      </c>
    </row>
    <row r="58">
      <c r="C58" s="84">
        <v>1.282565496</v>
      </c>
      <c r="D58" s="84">
        <v>0.535503833</v>
      </c>
      <c r="E58" s="84">
        <v>0.35976129</v>
      </c>
      <c r="F58" s="8">
        <v>0.94</v>
      </c>
    </row>
    <row r="59">
      <c r="C59" s="84">
        <v>1.282565496</v>
      </c>
      <c r="D59" s="84">
        <v>0.535503833</v>
      </c>
      <c r="E59" s="84">
        <v>0.35976129</v>
      </c>
      <c r="F59" s="8">
        <v>0.92</v>
      </c>
    </row>
    <row r="60">
      <c r="C60" s="84">
        <v>1.282565496</v>
      </c>
      <c r="D60" s="84">
        <v>0.535503833</v>
      </c>
      <c r="E60" s="84">
        <v>0.35976129</v>
      </c>
      <c r="F60" s="8">
        <v>0.9</v>
      </c>
    </row>
    <row r="61">
      <c r="C61" s="84">
        <v>1.282565496</v>
      </c>
      <c r="D61" s="84">
        <v>0.535503833</v>
      </c>
      <c r="E61" s="84">
        <v>0.35976129</v>
      </c>
      <c r="F61" s="8">
        <v>0.88</v>
      </c>
    </row>
    <row r="62">
      <c r="C62" s="84">
        <v>1.282565496</v>
      </c>
      <c r="D62" s="84">
        <v>0.554109806</v>
      </c>
      <c r="E62" s="84">
        <v>0.430268325</v>
      </c>
      <c r="F62" s="8">
        <v>0.86</v>
      </c>
    </row>
    <row r="63">
      <c r="C63" s="84">
        <v>1.282565496</v>
      </c>
      <c r="D63" s="84">
        <v>0.554109806</v>
      </c>
      <c r="E63" s="84">
        <v>0.430268325</v>
      </c>
      <c r="F63" s="8">
        <v>0.84</v>
      </c>
    </row>
    <row r="64">
      <c r="C64" s="84">
        <v>1.456801908</v>
      </c>
      <c r="D64" s="84">
        <v>0.554109806</v>
      </c>
      <c r="E64" s="84">
        <v>0.430268325</v>
      </c>
      <c r="F64" s="8">
        <v>0.8200000000000001</v>
      </c>
    </row>
    <row r="65">
      <c r="C65" s="84">
        <v>1.456801908</v>
      </c>
      <c r="D65" s="84">
        <v>0.554109806</v>
      </c>
      <c r="E65" s="84">
        <v>0.430268325</v>
      </c>
      <c r="F65" s="8">
        <v>0.8</v>
      </c>
    </row>
    <row r="66">
      <c r="C66" s="84">
        <v>1.456801908</v>
      </c>
      <c r="D66" s="84">
        <v>0.554109806</v>
      </c>
      <c r="E66" s="84">
        <v>0.430268325</v>
      </c>
      <c r="F66" s="8">
        <v>0.78</v>
      </c>
    </row>
    <row r="67">
      <c r="C67" s="84">
        <v>1.456801908</v>
      </c>
      <c r="D67" s="84">
        <v>0.554109806</v>
      </c>
      <c r="E67" s="84">
        <v>0.43831014</v>
      </c>
      <c r="F67" s="8">
        <v>0.76</v>
      </c>
    </row>
    <row r="68">
      <c r="C68" s="84">
        <v>1.456801908</v>
      </c>
      <c r="D68" s="84">
        <v>0.554109806</v>
      </c>
      <c r="E68" s="84">
        <v>0.43831014</v>
      </c>
      <c r="F68" s="8">
        <v>0.74</v>
      </c>
    </row>
    <row r="69">
      <c r="C69" s="84">
        <v>1.456801908</v>
      </c>
      <c r="D69" s="84">
        <v>0.656873926</v>
      </c>
      <c r="E69" s="84">
        <v>0.43831014</v>
      </c>
      <c r="F69" s="8">
        <v>0.72</v>
      </c>
    </row>
    <row r="70">
      <c r="C70" s="84">
        <v>1.48362702</v>
      </c>
      <c r="D70" s="84">
        <v>0.656873926</v>
      </c>
      <c r="E70" s="84">
        <v>0.43831014</v>
      </c>
      <c r="F70" s="8">
        <v>0.7</v>
      </c>
    </row>
    <row r="71">
      <c r="C71" s="84">
        <v>1.48362702</v>
      </c>
      <c r="D71" s="84">
        <v>0.656873926</v>
      </c>
      <c r="E71" s="84">
        <v>0.43831014</v>
      </c>
      <c r="F71" s="8">
        <v>0.6799999999999999</v>
      </c>
    </row>
    <row r="72">
      <c r="C72" s="84">
        <v>1.48362702</v>
      </c>
      <c r="D72" s="84">
        <v>0.656873926</v>
      </c>
      <c r="E72" s="84">
        <v>0.43831014</v>
      </c>
      <c r="F72" s="8">
        <v>0.6599999999999999</v>
      </c>
    </row>
    <row r="73">
      <c r="C73" s="84">
        <v>1.48362702</v>
      </c>
      <c r="D73" s="84">
        <v>0.656873926</v>
      </c>
      <c r="E73" s="84">
        <v>0.43831014</v>
      </c>
      <c r="F73" s="8">
        <v>0.6399999999999999</v>
      </c>
    </row>
    <row r="74">
      <c r="C74" s="84">
        <v>1.48362702</v>
      </c>
      <c r="D74" s="84">
        <v>0.673361904</v>
      </c>
      <c r="E74" s="84">
        <v>0.441293297</v>
      </c>
      <c r="F74" s="8">
        <v>0.6199999999999999</v>
      </c>
    </row>
    <row r="75">
      <c r="C75" s="84">
        <v>1.947310933</v>
      </c>
      <c r="D75" s="84">
        <v>0.673361904</v>
      </c>
      <c r="E75" s="84">
        <v>0.441293297</v>
      </c>
      <c r="F75" s="8">
        <v>0.5999999999999999</v>
      </c>
    </row>
    <row r="76">
      <c r="C76" s="84">
        <v>1.947310933</v>
      </c>
      <c r="D76" s="84">
        <v>0.673361904</v>
      </c>
      <c r="E76" s="84">
        <v>0.441293297</v>
      </c>
      <c r="F76" s="8">
        <v>0.5799999999999998</v>
      </c>
    </row>
    <row r="77">
      <c r="C77" s="84">
        <v>1.947310933</v>
      </c>
      <c r="D77" s="84">
        <v>0.673361904</v>
      </c>
      <c r="E77" s="84">
        <v>0.441293297</v>
      </c>
      <c r="F77" s="8">
        <v>0.5599999999999998</v>
      </c>
    </row>
    <row r="78">
      <c r="C78" s="84">
        <v>1.947310933</v>
      </c>
      <c r="D78" s="84">
        <v>0.673361904</v>
      </c>
      <c r="E78" s="84">
        <v>0.441293297</v>
      </c>
      <c r="F78" s="8">
        <v>0.5399999999999998</v>
      </c>
    </row>
    <row r="79">
      <c r="C79" s="84">
        <v>1.947310933</v>
      </c>
      <c r="D79" s="84">
        <v>0.968341685</v>
      </c>
      <c r="E79" s="84">
        <v>0.474998504</v>
      </c>
      <c r="F79" s="8">
        <v>0.5199999999999998</v>
      </c>
    </row>
    <row r="80">
      <c r="C80" s="84">
        <v>1.997109292</v>
      </c>
      <c r="D80" s="84">
        <v>0.968341685</v>
      </c>
      <c r="E80" s="84">
        <v>0.474998504</v>
      </c>
      <c r="F80" s="8">
        <v>0.4999999999999999</v>
      </c>
    </row>
    <row r="81">
      <c r="C81" s="84">
        <v>1.997109292</v>
      </c>
      <c r="D81" s="84">
        <v>0.968341685</v>
      </c>
      <c r="E81" s="84">
        <v>0.474998504</v>
      </c>
      <c r="F81" s="8">
        <v>0.47999999999999987</v>
      </c>
    </row>
    <row r="82">
      <c r="C82" s="84">
        <v>1.997109292</v>
      </c>
      <c r="D82" s="84">
        <v>0.968341685</v>
      </c>
      <c r="E82" s="84">
        <v>0.474998504</v>
      </c>
      <c r="F82" s="8">
        <v>0.45999999999999985</v>
      </c>
    </row>
    <row r="83">
      <c r="C83" s="84">
        <v>1.997109292</v>
      </c>
      <c r="D83" s="84">
        <v>0.968341685</v>
      </c>
      <c r="E83" s="84">
        <v>0.474998504</v>
      </c>
      <c r="F83" s="8">
        <v>0.43999999999999984</v>
      </c>
    </row>
    <row r="84">
      <c r="C84" s="84">
        <v>1.997109292</v>
      </c>
      <c r="D84" s="84">
        <v>0.968341685</v>
      </c>
      <c r="E84" s="84">
        <v>0.474998504</v>
      </c>
      <c r="F84" s="8">
        <v>0.4199999999999998</v>
      </c>
    </row>
    <row r="85">
      <c r="C85" s="84">
        <v>3.537253323</v>
      </c>
      <c r="D85" s="84">
        <v>1.045173744</v>
      </c>
      <c r="E85" s="84">
        <v>0.5760676</v>
      </c>
      <c r="F85" s="8">
        <v>0.3999999999999998</v>
      </c>
    </row>
    <row r="86">
      <c r="C86" s="84">
        <v>3.537253323</v>
      </c>
      <c r="D86" s="84">
        <v>1.045173744</v>
      </c>
      <c r="E86" s="84">
        <v>0.5760676</v>
      </c>
      <c r="F86" s="8">
        <v>0.3799999999999998</v>
      </c>
    </row>
    <row r="87">
      <c r="C87" s="84">
        <v>3.537253323</v>
      </c>
      <c r="D87" s="84">
        <v>1.045173744</v>
      </c>
      <c r="E87" s="84">
        <v>0.5760676</v>
      </c>
      <c r="F87" s="8">
        <v>0.35999999999999976</v>
      </c>
    </row>
    <row r="88">
      <c r="C88" s="84">
        <v>3.537253323</v>
      </c>
      <c r="D88" s="84">
        <v>1.045173744</v>
      </c>
      <c r="E88" s="84">
        <v>0.5760676</v>
      </c>
      <c r="F88" s="8">
        <v>0.33999999999999975</v>
      </c>
    </row>
    <row r="89">
      <c r="C89" s="84">
        <v>3.537253323</v>
      </c>
      <c r="D89" s="84">
        <v>1.045173744</v>
      </c>
      <c r="E89" s="84">
        <v>0.5760676</v>
      </c>
      <c r="F89" s="8">
        <v>0.31999999999999973</v>
      </c>
    </row>
    <row r="90">
      <c r="C90" s="84">
        <v>4.667669492</v>
      </c>
      <c r="D90" s="84">
        <v>1.300311417</v>
      </c>
      <c r="E90" s="84">
        <v>0.586926504</v>
      </c>
      <c r="F90" s="8">
        <v>0.2999999999999997</v>
      </c>
    </row>
    <row r="91">
      <c r="C91" s="84">
        <v>4.667669492</v>
      </c>
      <c r="D91" s="84">
        <v>1.300311417</v>
      </c>
      <c r="E91" s="84">
        <v>0.586926504</v>
      </c>
      <c r="F91" s="8">
        <v>0.2799999999999997</v>
      </c>
    </row>
    <row r="92">
      <c r="C92" s="84">
        <v>4.667669492</v>
      </c>
      <c r="D92" s="84">
        <v>1.300311417</v>
      </c>
      <c r="E92" s="84">
        <v>0.586926504</v>
      </c>
      <c r="F92" s="8">
        <v>0.2599999999999997</v>
      </c>
    </row>
    <row r="93">
      <c r="C93" s="84">
        <v>4.667669492</v>
      </c>
      <c r="D93" s="84">
        <v>1.300311417</v>
      </c>
      <c r="E93" s="84">
        <v>0.586926504</v>
      </c>
      <c r="F93" s="8">
        <v>0.23999999999999966</v>
      </c>
    </row>
    <row r="94">
      <c r="C94" s="84">
        <v>4.667669492</v>
      </c>
      <c r="D94" s="84">
        <v>1.300311417</v>
      </c>
      <c r="E94" s="84">
        <v>0.586926504</v>
      </c>
      <c r="F94" s="8">
        <v>0.21999999999999964</v>
      </c>
    </row>
    <row r="95">
      <c r="C95" s="84">
        <v>5.725296273</v>
      </c>
      <c r="D95" s="84">
        <v>1.330662053</v>
      </c>
      <c r="E95" s="84">
        <v>0.732525052</v>
      </c>
      <c r="F95" s="8">
        <v>0.19999999999999962</v>
      </c>
    </row>
    <row r="96">
      <c r="C96" s="84">
        <v>5.725296273</v>
      </c>
      <c r="D96" s="84">
        <v>1.330662053</v>
      </c>
      <c r="E96" s="84">
        <v>0.732525052</v>
      </c>
      <c r="F96" s="8">
        <v>0.1799999999999996</v>
      </c>
    </row>
    <row r="97">
      <c r="C97" s="84">
        <v>5.725296273</v>
      </c>
      <c r="D97" s="84">
        <v>1.330662053</v>
      </c>
      <c r="E97" s="84">
        <v>0.732525052</v>
      </c>
      <c r="F97" s="8">
        <v>0.1599999999999996</v>
      </c>
    </row>
    <row r="98">
      <c r="C98" s="84">
        <v>5.725296273</v>
      </c>
      <c r="D98" s="84">
        <v>1.330662053</v>
      </c>
      <c r="E98" s="84">
        <v>0.732525052</v>
      </c>
      <c r="F98" s="8">
        <v>0.13999999999999957</v>
      </c>
    </row>
    <row r="99">
      <c r="C99" s="84">
        <v>5.725296273</v>
      </c>
      <c r="D99" s="84">
        <v>1.330662053</v>
      </c>
      <c r="E99" s="84">
        <v>0.732525052</v>
      </c>
      <c r="F99" s="8">
        <v>0.11999999999999955</v>
      </c>
    </row>
    <row r="100">
      <c r="C100" s="84">
        <v>5.733058893</v>
      </c>
      <c r="D100" s="84">
        <v>2.152944192</v>
      </c>
      <c r="E100" s="84">
        <v>1.319489215</v>
      </c>
      <c r="F100" s="8">
        <v>0.09999999999999953</v>
      </c>
    </row>
    <row r="101">
      <c r="C101" s="84">
        <v>5.733058893</v>
      </c>
      <c r="D101" s="84">
        <v>2.152944192</v>
      </c>
      <c r="E101" s="84">
        <v>1.319489215</v>
      </c>
      <c r="F101" s="8">
        <v>0.07999999999999952</v>
      </c>
    </row>
    <row r="102">
      <c r="C102" s="84">
        <v>5.733058893</v>
      </c>
      <c r="D102" s="84">
        <v>2.152944192</v>
      </c>
      <c r="E102" s="84">
        <v>1.319489215</v>
      </c>
      <c r="F102" s="8">
        <v>0.0599999999999995</v>
      </c>
    </row>
    <row r="103">
      <c r="C103" s="84">
        <v>6.066608192</v>
      </c>
      <c r="D103" s="84">
        <v>8.416892469</v>
      </c>
      <c r="E103" s="84">
        <v>9.238197092</v>
      </c>
      <c r="F103" s="8">
        <v>0.03999999999999948</v>
      </c>
    </row>
    <row r="104">
      <c r="C104" s="84">
        <v>6.066608192</v>
      </c>
      <c r="D104" s="84">
        <v>8.416892469</v>
      </c>
      <c r="E104" s="84">
        <v>9.238197092</v>
      </c>
      <c r="F104" s="8">
        <v>0.019999999999999463</v>
      </c>
    </row>
    <row r="105">
      <c r="C105" s="84">
        <v>6.066608192</v>
      </c>
      <c r="D105" s="84">
        <v>8.416892469</v>
      </c>
      <c r="E105" s="84">
        <v>9.238197092</v>
      </c>
      <c r="F105" s="8">
        <v>-4.440892098500626E-16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1">
        <v>100.0</v>
      </c>
      <c r="C2" s="1">
        <v>200.0</v>
      </c>
      <c r="D2" s="1">
        <v>300.0</v>
      </c>
    </row>
    <row r="3">
      <c r="B3" s="82" t="s">
        <v>105</v>
      </c>
      <c r="C3" s="82" t="s">
        <v>105</v>
      </c>
      <c r="D3" s="82" t="s">
        <v>105</v>
      </c>
      <c r="E3" s="1" t="s">
        <v>104</v>
      </c>
    </row>
    <row r="4">
      <c r="B4" s="84">
        <v>1.12480245</v>
      </c>
      <c r="C4" s="84">
        <v>0.542053886</v>
      </c>
      <c r="D4" s="84">
        <v>0.374911465</v>
      </c>
      <c r="E4" s="8">
        <v>0.98</v>
      </c>
    </row>
    <row r="5">
      <c r="B5" s="84">
        <v>1.12480245</v>
      </c>
      <c r="C5" s="84">
        <v>0.542053886</v>
      </c>
      <c r="D5" s="84">
        <v>0.374911465</v>
      </c>
      <c r="E5" s="8">
        <v>0.96</v>
      </c>
    </row>
    <row r="6">
      <c r="B6" s="84">
        <v>1.12480245</v>
      </c>
      <c r="C6" s="84">
        <v>0.542053886</v>
      </c>
      <c r="D6" s="84">
        <v>0.374911465</v>
      </c>
      <c r="E6" s="8">
        <v>0.94</v>
      </c>
    </row>
    <row r="7">
      <c r="B7" s="84">
        <v>1.12480245</v>
      </c>
      <c r="C7" s="84">
        <v>0.542053886</v>
      </c>
      <c r="D7" s="84">
        <v>0.374911465</v>
      </c>
      <c r="E7" s="8">
        <v>0.92</v>
      </c>
    </row>
    <row r="8">
      <c r="B8" s="84">
        <v>1.12480245</v>
      </c>
      <c r="C8" s="84">
        <v>0.542053886</v>
      </c>
      <c r="D8" s="84">
        <v>0.374911465</v>
      </c>
      <c r="E8" s="8">
        <v>0.9</v>
      </c>
    </row>
    <row r="9">
      <c r="B9" s="84">
        <v>1.12480245</v>
      </c>
      <c r="C9" s="84">
        <v>0.542053886</v>
      </c>
      <c r="D9" s="84">
        <v>0.374911465</v>
      </c>
      <c r="E9" s="8">
        <v>0.88</v>
      </c>
    </row>
    <row r="10">
      <c r="B10" s="84">
        <v>1.22760024</v>
      </c>
      <c r="C10" s="84">
        <v>0.707715968</v>
      </c>
      <c r="D10" s="84">
        <v>0.444479555</v>
      </c>
      <c r="E10" s="8">
        <v>0.86</v>
      </c>
    </row>
    <row r="11">
      <c r="B11" s="84">
        <v>1.22760024</v>
      </c>
      <c r="C11" s="84">
        <v>0.707715968</v>
      </c>
      <c r="D11" s="84">
        <v>0.444479555</v>
      </c>
      <c r="E11" s="8">
        <v>0.84</v>
      </c>
    </row>
    <row r="12">
      <c r="B12" s="84">
        <v>1.22760024</v>
      </c>
      <c r="C12" s="84">
        <v>0.707715968</v>
      </c>
      <c r="D12" s="84">
        <v>0.444479555</v>
      </c>
      <c r="E12" s="8">
        <v>0.8200000000000001</v>
      </c>
    </row>
    <row r="13">
      <c r="B13" s="84">
        <v>1.22760024</v>
      </c>
      <c r="C13" s="84">
        <v>0.752552166</v>
      </c>
      <c r="D13" s="84">
        <v>0.45809909</v>
      </c>
      <c r="E13" s="8">
        <v>0.8</v>
      </c>
    </row>
    <row r="14">
      <c r="B14" s="84">
        <v>1.22760024</v>
      </c>
      <c r="C14" s="84">
        <v>0.752552166</v>
      </c>
      <c r="D14" s="84">
        <v>0.45809909</v>
      </c>
      <c r="E14" s="8">
        <v>0.78</v>
      </c>
    </row>
    <row r="15">
      <c r="B15" s="84">
        <v>1.346576801</v>
      </c>
      <c r="C15" s="84">
        <v>0.752552166</v>
      </c>
      <c r="D15" s="84">
        <v>0.45809909</v>
      </c>
      <c r="E15" s="8">
        <v>0.76</v>
      </c>
    </row>
    <row r="16">
      <c r="B16" s="84">
        <v>1.346576801</v>
      </c>
      <c r="C16" s="84">
        <v>0.752552166</v>
      </c>
      <c r="D16" s="84">
        <v>0.45809909</v>
      </c>
      <c r="E16" s="8">
        <v>0.74</v>
      </c>
    </row>
    <row r="17">
      <c r="B17" s="84">
        <v>1.346576801</v>
      </c>
      <c r="C17" s="84">
        <v>0.752552166</v>
      </c>
      <c r="D17" s="84">
        <v>0.45809909</v>
      </c>
      <c r="E17" s="8">
        <v>0.72</v>
      </c>
    </row>
    <row r="18">
      <c r="B18" s="84">
        <v>1.346576801</v>
      </c>
      <c r="C18" s="84">
        <v>0.752552166</v>
      </c>
      <c r="D18" s="84">
        <v>0.478065709</v>
      </c>
      <c r="E18" s="8">
        <v>0.7</v>
      </c>
    </row>
    <row r="19">
      <c r="B19" s="84">
        <v>1.346576801</v>
      </c>
      <c r="C19" s="84">
        <v>0.753536756</v>
      </c>
      <c r="D19" s="84">
        <v>0.478065709</v>
      </c>
      <c r="E19" s="8">
        <v>0.6799999999999999</v>
      </c>
    </row>
    <row r="20">
      <c r="B20" s="84">
        <v>1.400099899</v>
      </c>
      <c r="C20" s="84">
        <v>0.753536756</v>
      </c>
      <c r="D20" s="84">
        <v>0.478065709</v>
      </c>
      <c r="E20" s="8">
        <v>0.6599999999999999</v>
      </c>
    </row>
    <row r="21">
      <c r="B21" s="84">
        <v>1.400099899</v>
      </c>
      <c r="C21" s="84">
        <v>0.753536756</v>
      </c>
      <c r="D21" s="84">
        <v>0.478065709</v>
      </c>
      <c r="E21" s="8">
        <v>0.6399999999999999</v>
      </c>
    </row>
    <row r="22">
      <c r="B22" s="84">
        <v>1.400099899</v>
      </c>
      <c r="C22" s="84">
        <v>0.753536756</v>
      </c>
      <c r="D22" s="84">
        <v>0.478065709</v>
      </c>
      <c r="E22" s="8">
        <v>0.6199999999999999</v>
      </c>
    </row>
    <row r="23">
      <c r="B23" s="84">
        <v>1.400099899</v>
      </c>
      <c r="C23" s="84">
        <v>0.753536756</v>
      </c>
      <c r="D23" s="84">
        <v>0.578829347</v>
      </c>
      <c r="E23" s="8">
        <v>0.5999999999999999</v>
      </c>
    </row>
    <row r="24">
      <c r="B24" s="84">
        <v>1.400099899</v>
      </c>
      <c r="C24" s="84">
        <v>0.783105495</v>
      </c>
      <c r="D24" s="84">
        <v>0.578829347</v>
      </c>
      <c r="E24" s="8">
        <v>0.5799999999999998</v>
      </c>
    </row>
    <row r="25">
      <c r="B25" s="84">
        <v>1.400099899</v>
      </c>
      <c r="C25" s="84">
        <v>0.783105495</v>
      </c>
      <c r="D25" s="84">
        <v>0.578829347</v>
      </c>
      <c r="E25" s="8">
        <v>0.5599999999999998</v>
      </c>
    </row>
    <row r="26">
      <c r="B26" s="84">
        <v>1.62321443</v>
      </c>
      <c r="C26" s="84">
        <v>0.783105495</v>
      </c>
      <c r="D26" s="84">
        <v>0.578829347</v>
      </c>
      <c r="E26" s="8">
        <v>0.5399999999999998</v>
      </c>
    </row>
    <row r="27">
      <c r="B27" s="84">
        <v>1.62321443</v>
      </c>
      <c r="C27" s="84">
        <v>0.783105495</v>
      </c>
      <c r="D27" s="84">
        <v>0.578829347</v>
      </c>
      <c r="E27" s="8">
        <v>0.5199999999999998</v>
      </c>
    </row>
    <row r="28">
      <c r="B28" s="84">
        <v>1.62321443</v>
      </c>
      <c r="C28" s="84">
        <v>0.783105495</v>
      </c>
      <c r="D28" s="84">
        <v>0.578829347</v>
      </c>
      <c r="E28" s="8">
        <v>0.4999999999999999</v>
      </c>
    </row>
    <row r="29">
      <c r="B29" s="84">
        <v>1.62321443</v>
      </c>
      <c r="C29" s="84">
        <v>0.914117374</v>
      </c>
      <c r="D29" s="84">
        <v>0.60801563</v>
      </c>
      <c r="E29" s="8">
        <v>0.47999999999999987</v>
      </c>
    </row>
    <row r="30">
      <c r="B30" s="84">
        <v>1.62321443</v>
      </c>
      <c r="C30" s="84">
        <v>0.914117374</v>
      </c>
      <c r="D30" s="84">
        <v>0.60801563</v>
      </c>
      <c r="E30" s="8">
        <v>0.45999999999999985</v>
      </c>
    </row>
    <row r="31">
      <c r="B31" s="84">
        <v>2.14117602</v>
      </c>
      <c r="C31" s="84">
        <v>0.914117374</v>
      </c>
      <c r="D31" s="84">
        <v>0.60801563</v>
      </c>
      <c r="E31" s="8">
        <v>0.43999999999999984</v>
      </c>
    </row>
    <row r="32">
      <c r="B32" s="84">
        <v>2.14117602</v>
      </c>
      <c r="C32" s="84">
        <v>0.914117374</v>
      </c>
      <c r="D32" s="84">
        <v>0.60801563</v>
      </c>
      <c r="E32" s="8">
        <v>0.4199999999999998</v>
      </c>
    </row>
    <row r="33">
      <c r="B33" s="84">
        <v>2.14117602</v>
      </c>
      <c r="C33" s="84">
        <v>0.914117374</v>
      </c>
      <c r="D33" s="84">
        <v>0.60801563</v>
      </c>
      <c r="E33" s="8">
        <v>0.3999999999999998</v>
      </c>
    </row>
    <row r="34">
      <c r="B34" s="84">
        <v>2.14117602</v>
      </c>
      <c r="C34" s="84">
        <v>0.914117374</v>
      </c>
      <c r="D34" s="84">
        <v>0.614584986</v>
      </c>
      <c r="E34" s="8">
        <v>0.3799999999999998</v>
      </c>
    </row>
    <row r="35">
      <c r="B35" s="84">
        <v>2.14117602</v>
      </c>
      <c r="C35" s="84">
        <v>0.914117374</v>
      </c>
      <c r="D35" s="84">
        <v>0.614584986</v>
      </c>
      <c r="E35" s="8">
        <v>0.35999999999999976</v>
      </c>
    </row>
    <row r="36">
      <c r="B36" s="84">
        <v>2.14117602</v>
      </c>
      <c r="C36" s="84">
        <v>1.068622595</v>
      </c>
      <c r="D36" s="84">
        <v>0.614584986</v>
      </c>
      <c r="E36" s="8">
        <v>0.33999999999999975</v>
      </c>
    </row>
    <row r="37">
      <c r="B37" s="84">
        <v>2.14117602</v>
      </c>
      <c r="C37" s="84">
        <v>1.068622595</v>
      </c>
      <c r="D37" s="84">
        <v>0.614584986</v>
      </c>
      <c r="E37" s="8">
        <v>0.31999999999999973</v>
      </c>
    </row>
    <row r="38">
      <c r="B38" s="84">
        <v>2.255564538</v>
      </c>
      <c r="C38" s="84">
        <v>1.068622595</v>
      </c>
      <c r="D38" s="84">
        <v>0.614584986</v>
      </c>
      <c r="E38" s="8">
        <v>0.2999999999999997</v>
      </c>
    </row>
    <row r="39">
      <c r="B39" s="84">
        <v>2.255564538</v>
      </c>
      <c r="C39" s="84">
        <v>1.068622595</v>
      </c>
      <c r="D39" s="84">
        <v>0.614584986</v>
      </c>
      <c r="E39" s="8">
        <v>0.2799999999999997</v>
      </c>
    </row>
    <row r="40">
      <c r="B40" s="84">
        <v>2.255564538</v>
      </c>
      <c r="C40" s="84">
        <v>1.068622595</v>
      </c>
      <c r="D40" s="84">
        <v>0.614584986</v>
      </c>
      <c r="E40" s="8">
        <v>0.2599999999999997</v>
      </c>
    </row>
    <row r="41">
      <c r="B41" s="84">
        <v>4.149112483</v>
      </c>
      <c r="C41" s="84">
        <v>1.078009342</v>
      </c>
      <c r="D41" s="84">
        <v>0.623500123</v>
      </c>
      <c r="E41" s="8">
        <v>0.23999999999999966</v>
      </c>
    </row>
    <row r="42">
      <c r="B42" s="84">
        <v>4.149112483</v>
      </c>
      <c r="C42" s="84">
        <v>1.078009342</v>
      </c>
      <c r="D42" s="84">
        <v>0.623500123</v>
      </c>
      <c r="E42" s="8">
        <v>0.21999999999999964</v>
      </c>
    </row>
    <row r="43">
      <c r="B43" s="84">
        <v>4.149112483</v>
      </c>
      <c r="C43" s="84">
        <v>1.078009342</v>
      </c>
      <c r="D43" s="84">
        <v>0.623500123</v>
      </c>
      <c r="E43" s="8">
        <v>0.19999999999999962</v>
      </c>
    </row>
    <row r="44">
      <c r="B44" s="84">
        <v>4.974897656</v>
      </c>
      <c r="C44" s="84">
        <v>1.078009342</v>
      </c>
      <c r="D44" s="84">
        <v>0.623500123</v>
      </c>
      <c r="E44" s="8">
        <v>0.1799999999999996</v>
      </c>
    </row>
    <row r="45">
      <c r="B45" s="84">
        <v>4.974897656</v>
      </c>
      <c r="C45" s="84">
        <v>1.078009342</v>
      </c>
      <c r="D45" s="84">
        <v>0.623500123</v>
      </c>
      <c r="E45" s="8">
        <v>0.1599999999999996</v>
      </c>
    </row>
    <row r="46">
      <c r="B46" s="84">
        <v>4.974897656</v>
      </c>
      <c r="C46" s="84">
        <v>1.669641921</v>
      </c>
      <c r="D46" s="84">
        <v>0.924917222</v>
      </c>
      <c r="E46" s="8">
        <v>0.13999999999999957</v>
      </c>
    </row>
    <row r="47">
      <c r="B47" s="84">
        <v>4.974897656</v>
      </c>
      <c r="C47" s="84">
        <v>1.669641921</v>
      </c>
      <c r="D47" s="84">
        <v>0.924917222</v>
      </c>
      <c r="E47" s="8">
        <v>0.11999999999999955</v>
      </c>
    </row>
    <row r="48">
      <c r="B48" s="84">
        <v>4.974897656</v>
      </c>
      <c r="C48" s="84">
        <v>1.669641921</v>
      </c>
      <c r="D48" s="84">
        <v>0.924917222</v>
      </c>
      <c r="E48" s="8">
        <v>0.09999999999999953</v>
      </c>
    </row>
    <row r="49">
      <c r="B49" s="84">
        <v>7.540104856</v>
      </c>
      <c r="C49" s="84">
        <v>1.669641921</v>
      </c>
      <c r="D49" s="84">
        <v>0.924917222</v>
      </c>
      <c r="E49" s="8">
        <v>0.07999999999999952</v>
      </c>
    </row>
    <row r="50">
      <c r="B50" s="84">
        <v>7.540104856</v>
      </c>
      <c r="C50" s="84">
        <v>1.669641921</v>
      </c>
      <c r="D50" s="84">
        <v>0.924917222</v>
      </c>
      <c r="E50" s="8">
        <v>0.0599999999999995</v>
      </c>
    </row>
    <row r="51">
      <c r="B51" s="84">
        <v>7.540104856</v>
      </c>
      <c r="C51" s="84">
        <v>7.512605109</v>
      </c>
      <c r="D51" s="84">
        <v>7.816887865</v>
      </c>
      <c r="E51" s="8">
        <v>0.03999999999999948</v>
      </c>
    </row>
    <row r="52">
      <c r="B52" s="84">
        <v>7.540104856</v>
      </c>
      <c r="C52" s="84">
        <v>7.512605109</v>
      </c>
      <c r="D52" s="84">
        <v>7.816887865</v>
      </c>
      <c r="E52" s="8">
        <v>0.019999999999999463</v>
      </c>
    </row>
    <row r="53">
      <c r="B53" s="84">
        <v>7.540104856</v>
      </c>
      <c r="C53" s="84">
        <v>7.512605109</v>
      </c>
      <c r="D53" s="84">
        <v>7.816887865</v>
      </c>
      <c r="E53" s="8">
        <v>-4.440892098500626E-16</v>
      </c>
    </row>
  </sheetData>
  <drawing r:id="rId1"/>
</worksheet>
</file>