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Board Infinity Folder\Excel Live Class\"/>
    </mc:Choice>
  </mc:AlternateContent>
  <bookViews>
    <workbookView xWindow="0" yWindow="0" windowWidth="16815" windowHeight="7050" firstSheet="1" activeTab="5"/>
  </bookViews>
  <sheets>
    <sheet name="Pivot Table" sheetId="7" r:id="rId1"/>
    <sheet name="Raw Data" sheetId="1" r:id="rId2"/>
    <sheet name="vlookup" sheetId="2" r:id="rId3"/>
    <sheet name="Price sheet" sheetId="3" r:id="rId4"/>
    <sheet name="Date Time" sheetId="5" r:id="rId5"/>
    <sheet name="Dashboard" sheetId="11" r:id="rId6"/>
  </sheets>
  <definedNames>
    <definedName name="_xlnm._FilterDatabase" localSheetId="1" hidden="1">'Raw Data'!$B$2:$S$2</definedName>
    <definedName name="Slicer_Customer_type">#N/A</definedName>
    <definedName name="Slicer_Gender">#N/A</definedName>
  </definedNames>
  <calcPr calcId="162913"/>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G12" i="5" l="1"/>
  <c r="G11" i="5"/>
  <c r="C10" i="5"/>
  <c r="E15" i="5" s="1"/>
  <c r="K5" i="5"/>
  <c r="M5" i="5" s="1"/>
  <c r="C5" i="5"/>
  <c r="E6" i="5" s="1"/>
  <c r="B2" i="5"/>
  <c r="C31" i="2"/>
  <c r="G26" i="2"/>
  <c r="C26" i="2"/>
  <c r="K25" i="2"/>
  <c r="I25" i="2"/>
  <c r="V1005" i="1"/>
  <c r="U1005" i="1"/>
  <c r="M1005" i="1"/>
  <c r="V1004" i="1"/>
  <c r="U1004" i="1"/>
  <c r="M1004" i="1"/>
  <c r="V1003" i="1"/>
  <c r="U1003" i="1"/>
  <c r="M1003" i="1"/>
  <c r="V1002" i="1"/>
  <c r="U1002" i="1"/>
  <c r="M1002" i="1"/>
  <c r="V1001" i="1"/>
  <c r="U1001" i="1"/>
  <c r="M1001" i="1"/>
  <c r="V1000" i="1"/>
  <c r="U1000" i="1"/>
  <c r="M1000" i="1"/>
  <c r="V999" i="1"/>
  <c r="U999" i="1"/>
  <c r="M999" i="1"/>
  <c r="V998" i="1"/>
  <c r="U998" i="1"/>
  <c r="M998" i="1"/>
  <c r="V997" i="1"/>
  <c r="U997" i="1"/>
  <c r="M997" i="1"/>
  <c r="V996" i="1"/>
  <c r="U996" i="1"/>
  <c r="M996" i="1"/>
  <c r="V995" i="1"/>
  <c r="U995" i="1"/>
  <c r="M995" i="1"/>
  <c r="V994" i="1"/>
  <c r="U994" i="1"/>
  <c r="M994" i="1"/>
  <c r="V993" i="1"/>
  <c r="U993" i="1"/>
  <c r="M993" i="1"/>
  <c r="V992" i="1"/>
  <c r="U992" i="1"/>
  <c r="M992" i="1"/>
  <c r="V991" i="1"/>
  <c r="U991" i="1"/>
  <c r="M991" i="1"/>
  <c r="V990" i="1"/>
  <c r="U990" i="1"/>
  <c r="M990" i="1"/>
  <c r="V989" i="1"/>
  <c r="U989" i="1"/>
  <c r="M989" i="1"/>
  <c r="V988" i="1"/>
  <c r="U988" i="1"/>
  <c r="M988" i="1"/>
  <c r="V987" i="1"/>
  <c r="U987" i="1"/>
  <c r="M987" i="1"/>
  <c r="V986" i="1"/>
  <c r="U986" i="1"/>
  <c r="M986" i="1"/>
  <c r="V985" i="1"/>
  <c r="U985" i="1"/>
  <c r="M985" i="1"/>
  <c r="V984" i="1"/>
  <c r="U984" i="1"/>
  <c r="M984" i="1"/>
  <c r="V983" i="1"/>
  <c r="U983" i="1"/>
  <c r="M983" i="1"/>
  <c r="V982" i="1"/>
  <c r="U982" i="1"/>
  <c r="M982" i="1"/>
  <c r="V981" i="1"/>
  <c r="U981" i="1"/>
  <c r="M981" i="1"/>
  <c r="V980" i="1"/>
  <c r="U980" i="1"/>
  <c r="M980" i="1"/>
  <c r="V979" i="1"/>
  <c r="U979" i="1"/>
  <c r="M979" i="1"/>
  <c r="V978" i="1"/>
  <c r="U978" i="1"/>
  <c r="M978" i="1"/>
  <c r="V977" i="1"/>
  <c r="U977" i="1"/>
  <c r="M977" i="1"/>
  <c r="V976" i="1"/>
  <c r="U976" i="1"/>
  <c r="M976" i="1"/>
  <c r="V975" i="1"/>
  <c r="U975" i="1"/>
  <c r="M975" i="1"/>
  <c r="V974" i="1"/>
  <c r="U974" i="1"/>
  <c r="M974" i="1"/>
  <c r="V973" i="1"/>
  <c r="U973" i="1"/>
  <c r="M973" i="1"/>
  <c r="V972" i="1"/>
  <c r="U972" i="1"/>
  <c r="M972" i="1"/>
  <c r="V971" i="1"/>
  <c r="U971" i="1"/>
  <c r="M971" i="1"/>
  <c r="V970" i="1"/>
  <c r="U970" i="1"/>
  <c r="M970" i="1"/>
  <c r="V969" i="1"/>
  <c r="U969" i="1"/>
  <c r="M969" i="1"/>
  <c r="V968" i="1"/>
  <c r="U968" i="1"/>
  <c r="M968" i="1"/>
  <c r="V967" i="1"/>
  <c r="U967" i="1"/>
  <c r="M967" i="1"/>
  <c r="V966" i="1"/>
  <c r="U966" i="1"/>
  <c r="M966" i="1"/>
  <c r="V965" i="1"/>
  <c r="U965" i="1"/>
  <c r="M965" i="1"/>
  <c r="V964" i="1"/>
  <c r="U964" i="1"/>
  <c r="M964" i="1"/>
  <c r="V963" i="1"/>
  <c r="U963" i="1"/>
  <c r="M963" i="1"/>
  <c r="V962" i="1"/>
  <c r="U962" i="1"/>
  <c r="M962" i="1"/>
  <c r="V961" i="1"/>
  <c r="U961" i="1"/>
  <c r="M961" i="1"/>
  <c r="V960" i="1"/>
  <c r="U960" i="1"/>
  <c r="M960" i="1"/>
  <c r="V959" i="1"/>
  <c r="U959" i="1"/>
  <c r="M959" i="1"/>
  <c r="V958" i="1"/>
  <c r="U958" i="1"/>
  <c r="M958" i="1"/>
  <c r="V957" i="1"/>
  <c r="U957" i="1"/>
  <c r="M957" i="1"/>
  <c r="V956" i="1"/>
  <c r="U956" i="1"/>
  <c r="M956" i="1"/>
  <c r="V955" i="1"/>
  <c r="U955" i="1"/>
  <c r="M955" i="1"/>
  <c r="V954" i="1"/>
  <c r="U954" i="1"/>
  <c r="M954" i="1"/>
  <c r="V953" i="1"/>
  <c r="U953" i="1"/>
  <c r="M953" i="1"/>
  <c r="V952" i="1"/>
  <c r="U952" i="1"/>
  <c r="M952" i="1"/>
  <c r="V951" i="1"/>
  <c r="U951" i="1"/>
  <c r="M951" i="1"/>
  <c r="V950" i="1"/>
  <c r="U950" i="1"/>
  <c r="M950" i="1"/>
  <c r="V949" i="1"/>
  <c r="U949" i="1"/>
  <c r="M949" i="1"/>
  <c r="V948" i="1"/>
  <c r="U948" i="1"/>
  <c r="M948" i="1"/>
  <c r="V947" i="1"/>
  <c r="U947" i="1"/>
  <c r="M947" i="1"/>
  <c r="V946" i="1"/>
  <c r="U946" i="1"/>
  <c r="M946" i="1"/>
  <c r="V945" i="1"/>
  <c r="U945" i="1"/>
  <c r="M945" i="1"/>
  <c r="V944" i="1"/>
  <c r="U944" i="1"/>
  <c r="M944" i="1"/>
  <c r="V943" i="1"/>
  <c r="U943" i="1"/>
  <c r="M943" i="1"/>
  <c r="V942" i="1"/>
  <c r="U942" i="1"/>
  <c r="M942" i="1"/>
  <c r="V941" i="1"/>
  <c r="U941" i="1"/>
  <c r="M941" i="1"/>
  <c r="V940" i="1"/>
  <c r="U940" i="1"/>
  <c r="M940" i="1"/>
  <c r="V939" i="1"/>
  <c r="U939" i="1"/>
  <c r="M939" i="1"/>
  <c r="V938" i="1"/>
  <c r="U938" i="1"/>
  <c r="M938" i="1"/>
  <c r="V937" i="1"/>
  <c r="U937" i="1"/>
  <c r="M937" i="1"/>
  <c r="V936" i="1"/>
  <c r="U936" i="1"/>
  <c r="M936" i="1"/>
  <c r="V935" i="1"/>
  <c r="U935" i="1"/>
  <c r="M935" i="1"/>
  <c r="V934" i="1"/>
  <c r="U934" i="1"/>
  <c r="M934" i="1"/>
  <c r="V933" i="1"/>
  <c r="U933" i="1"/>
  <c r="M933" i="1"/>
  <c r="V932" i="1"/>
  <c r="U932" i="1"/>
  <c r="M932" i="1"/>
  <c r="V931" i="1"/>
  <c r="U931" i="1"/>
  <c r="M931" i="1"/>
  <c r="V930" i="1"/>
  <c r="U930" i="1"/>
  <c r="M930" i="1"/>
  <c r="V929" i="1"/>
  <c r="U929" i="1"/>
  <c r="M929" i="1"/>
  <c r="V928" i="1"/>
  <c r="U928" i="1"/>
  <c r="M928" i="1"/>
  <c r="V927" i="1"/>
  <c r="U927" i="1"/>
  <c r="M927" i="1"/>
  <c r="V926" i="1"/>
  <c r="U926" i="1"/>
  <c r="M926" i="1"/>
  <c r="V925" i="1"/>
  <c r="U925" i="1"/>
  <c r="M925" i="1"/>
  <c r="V924" i="1"/>
  <c r="U924" i="1"/>
  <c r="M924" i="1"/>
  <c r="V923" i="1"/>
  <c r="U923" i="1"/>
  <c r="M923" i="1"/>
  <c r="V922" i="1"/>
  <c r="U922" i="1"/>
  <c r="M922" i="1"/>
  <c r="V921" i="1"/>
  <c r="U921" i="1"/>
  <c r="M921" i="1"/>
  <c r="V920" i="1"/>
  <c r="U920" i="1"/>
  <c r="M920" i="1"/>
  <c r="V919" i="1"/>
  <c r="U919" i="1"/>
  <c r="M919" i="1"/>
  <c r="V918" i="1"/>
  <c r="U918" i="1"/>
  <c r="M918" i="1"/>
  <c r="V917" i="1"/>
  <c r="U917" i="1"/>
  <c r="M917" i="1"/>
  <c r="V916" i="1"/>
  <c r="U916" i="1"/>
  <c r="M916" i="1"/>
  <c r="V915" i="1"/>
  <c r="U915" i="1"/>
  <c r="M915" i="1"/>
  <c r="V914" i="1"/>
  <c r="U914" i="1"/>
  <c r="M914" i="1"/>
  <c r="V913" i="1"/>
  <c r="U913" i="1"/>
  <c r="M913" i="1"/>
  <c r="V912" i="1"/>
  <c r="U912" i="1"/>
  <c r="M912" i="1"/>
  <c r="V911" i="1"/>
  <c r="U911" i="1"/>
  <c r="M911" i="1"/>
  <c r="V910" i="1"/>
  <c r="U910" i="1"/>
  <c r="M910" i="1"/>
  <c r="V909" i="1"/>
  <c r="U909" i="1"/>
  <c r="M909" i="1"/>
  <c r="V908" i="1"/>
  <c r="U908" i="1"/>
  <c r="M908" i="1"/>
  <c r="V907" i="1"/>
  <c r="U907" i="1"/>
  <c r="M907" i="1"/>
  <c r="V906" i="1"/>
  <c r="U906" i="1"/>
  <c r="M906" i="1"/>
  <c r="V905" i="1"/>
  <c r="U905" i="1"/>
  <c r="M905" i="1"/>
  <c r="V904" i="1"/>
  <c r="U904" i="1"/>
  <c r="M904" i="1"/>
  <c r="V903" i="1"/>
  <c r="U903" i="1"/>
  <c r="M903" i="1"/>
  <c r="V902" i="1"/>
  <c r="U902" i="1"/>
  <c r="M902" i="1"/>
  <c r="V901" i="1"/>
  <c r="U901" i="1"/>
  <c r="M901" i="1"/>
  <c r="V900" i="1"/>
  <c r="U900" i="1"/>
  <c r="M900" i="1"/>
  <c r="V899" i="1"/>
  <c r="U899" i="1"/>
  <c r="M899" i="1"/>
  <c r="V898" i="1"/>
  <c r="U898" i="1"/>
  <c r="M898" i="1"/>
  <c r="V897" i="1"/>
  <c r="U897" i="1"/>
  <c r="M897" i="1"/>
  <c r="V896" i="1"/>
  <c r="U896" i="1"/>
  <c r="M896" i="1"/>
  <c r="V895" i="1"/>
  <c r="U895" i="1"/>
  <c r="M895" i="1"/>
  <c r="V894" i="1"/>
  <c r="U894" i="1"/>
  <c r="M894" i="1"/>
  <c r="V893" i="1"/>
  <c r="U893" i="1"/>
  <c r="M893" i="1"/>
  <c r="V892" i="1"/>
  <c r="U892" i="1"/>
  <c r="M892" i="1"/>
  <c r="V891" i="1"/>
  <c r="U891" i="1"/>
  <c r="M891" i="1"/>
  <c r="V890" i="1"/>
  <c r="U890" i="1"/>
  <c r="M890" i="1"/>
  <c r="V889" i="1"/>
  <c r="U889" i="1"/>
  <c r="M889" i="1"/>
  <c r="V888" i="1"/>
  <c r="U888" i="1"/>
  <c r="M888" i="1"/>
  <c r="V887" i="1"/>
  <c r="U887" i="1"/>
  <c r="M887" i="1"/>
  <c r="V886" i="1"/>
  <c r="U886" i="1"/>
  <c r="M886" i="1"/>
  <c r="V885" i="1"/>
  <c r="U885" i="1"/>
  <c r="M885" i="1"/>
  <c r="V884" i="1"/>
  <c r="U884" i="1"/>
  <c r="M884" i="1"/>
  <c r="V883" i="1"/>
  <c r="U883" i="1"/>
  <c r="M883" i="1"/>
  <c r="V882" i="1"/>
  <c r="U882" i="1"/>
  <c r="M882" i="1"/>
  <c r="V881" i="1"/>
  <c r="U881" i="1"/>
  <c r="M881" i="1"/>
  <c r="V880" i="1"/>
  <c r="U880" i="1"/>
  <c r="M880" i="1"/>
  <c r="V879" i="1"/>
  <c r="U879" i="1"/>
  <c r="M879" i="1"/>
  <c r="V878" i="1"/>
  <c r="U878" i="1"/>
  <c r="M878" i="1"/>
  <c r="V877" i="1"/>
  <c r="U877" i="1"/>
  <c r="M877" i="1"/>
  <c r="V876" i="1"/>
  <c r="U876" i="1"/>
  <c r="M876" i="1"/>
  <c r="V875" i="1"/>
  <c r="U875" i="1"/>
  <c r="M875" i="1"/>
  <c r="V874" i="1"/>
  <c r="U874" i="1"/>
  <c r="M874" i="1"/>
  <c r="V873" i="1"/>
  <c r="U873" i="1"/>
  <c r="M873" i="1"/>
  <c r="V872" i="1"/>
  <c r="U872" i="1"/>
  <c r="M872" i="1"/>
  <c r="V871" i="1"/>
  <c r="U871" i="1"/>
  <c r="M871" i="1"/>
  <c r="V870" i="1"/>
  <c r="U870" i="1"/>
  <c r="M870" i="1"/>
  <c r="V869" i="1"/>
  <c r="U869" i="1"/>
  <c r="M869" i="1"/>
  <c r="V868" i="1"/>
  <c r="U868" i="1"/>
  <c r="M868" i="1"/>
  <c r="V867" i="1"/>
  <c r="U867" i="1"/>
  <c r="M867" i="1"/>
  <c r="V866" i="1"/>
  <c r="U866" i="1"/>
  <c r="M866" i="1"/>
  <c r="V865" i="1"/>
  <c r="U865" i="1"/>
  <c r="M865" i="1"/>
  <c r="V864" i="1"/>
  <c r="U864" i="1"/>
  <c r="M864" i="1"/>
  <c r="V863" i="1"/>
  <c r="U863" i="1"/>
  <c r="M863" i="1"/>
  <c r="V862" i="1"/>
  <c r="U862" i="1"/>
  <c r="M862" i="1"/>
  <c r="V861" i="1"/>
  <c r="U861" i="1"/>
  <c r="M861" i="1"/>
  <c r="V860" i="1"/>
  <c r="U860" i="1"/>
  <c r="M860" i="1"/>
  <c r="V859" i="1"/>
  <c r="U859" i="1"/>
  <c r="M859" i="1"/>
  <c r="V858" i="1"/>
  <c r="U858" i="1"/>
  <c r="M858" i="1"/>
  <c r="V857" i="1"/>
  <c r="U857" i="1"/>
  <c r="M857" i="1"/>
  <c r="V856" i="1"/>
  <c r="U856" i="1"/>
  <c r="M856" i="1"/>
  <c r="V855" i="1"/>
  <c r="U855" i="1"/>
  <c r="M855" i="1"/>
  <c r="V854" i="1"/>
  <c r="U854" i="1"/>
  <c r="M854" i="1"/>
  <c r="V853" i="1"/>
  <c r="U853" i="1"/>
  <c r="M853" i="1"/>
  <c r="V852" i="1"/>
  <c r="U852" i="1"/>
  <c r="M852" i="1"/>
  <c r="V851" i="1"/>
  <c r="U851" i="1"/>
  <c r="M851" i="1"/>
  <c r="V850" i="1"/>
  <c r="U850" i="1"/>
  <c r="M850" i="1"/>
  <c r="V849" i="1"/>
  <c r="U849" i="1"/>
  <c r="M849" i="1"/>
  <c r="V848" i="1"/>
  <c r="U848" i="1"/>
  <c r="M848" i="1"/>
  <c r="V847" i="1"/>
  <c r="U847" i="1"/>
  <c r="M847" i="1"/>
  <c r="V846" i="1"/>
  <c r="U846" i="1"/>
  <c r="M846" i="1"/>
  <c r="V845" i="1"/>
  <c r="U845" i="1"/>
  <c r="M845" i="1"/>
  <c r="V844" i="1"/>
  <c r="U844" i="1"/>
  <c r="M844" i="1"/>
  <c r="V843" i="1"/>
  <c r="U843" i="1"/>
  <c r="M843" i="1"/>
  <c r="V842" i="1"/>
  <c r="U842" i="1"/>
  <c r="M842" i="1"/>
  <c r="V841" i="1"/>
  <c r="U841" i="1"/>
  <c r="M841" i="1"/>
  <c r="V840" i="1"/>
  <c r="U840" i="1"/>
  <c r="M840" i="1"/>
  <c r="V839" i="1"/>
  <c r="U839" i="1"/>
  <c r="M839" i="1"/>
  <c r="V838" i="1"/>
  <c r="U838" i="1"/>
  <c r="M838" i="1"/>
  <c r="V837" i="1"/>
  <c r="U837" i="1"/>
  <c r="M837" i="1"/>
  <c r="V836" i="1"/>
  <c r="U836" i="1"/>
  <c r="M836" i="1"/>
  <c r="V835" i="1"/>
  <c r="U835" i="1"/>
  <c r="M835" i="1"/>
  <c r="V834" i="1"/>
  <c r="U834" i="1"/>
  <c r="M834" i="1"/>
  <c r="V833" i="1"/>
  <c r="U833" i="1"/>
  <c r="M833" i="1"/>
  <c r="V832" i="1"/>
  <c r="U832" i="1"/>
  <c r="M832" i="1"/>
  <c r="V831" i="1"/>
  <c r="U831" i="1"/>
  <c r="M831" i="1"/>
  <c r="V830" i="1"/>
  <c r="U830" i="1"/>
  <c r="M830" i="1"/>
  <c r="V829" i="1"/>
  <c r="U829" i="1"/>
  <c r="M829" i="1"/>
  <c r="V828" i="1"/>
  <c r="U828" i="1"/>
  <c r="M828" i="1"/>
  <c r="V827" i="1"/>
  <c r="U827" i="1"/>
  <c r="M827" i="1"/>
  <c r="V826" i="1"/>
  <c r="U826" i="1"/>
  <c r="M826" i="1"/>
  <c r="V825" i="1"/>
  <c r="U825" i="1"/>
  <c r="M825" i="1"/>
  <c r="V824" i="1"/>
  <c r="U824" i="1"/>
  <c r="M824" i="1"/>
  <c r="V823" i="1"/>
  <c r="U823" i="1"/>
  <c r="M823" i="1"/>
  <c r="V822" i="1"/>
  <c r="U822" i="1"/>
  <c r="M822" i="1"/>
  <c r="V821" i="1"/>
  <c r="U821" i="1"/>
  <c r="M821" i="1"/>
  <c r="V820" i="1"/>
  <c r="U820" i="1"/>
  <c r="M820" i="1"/>
  <c r="V819" i="1"/>
  <c r="U819" i="1"/>
  <c r="M819" i="1"/>
  <c r="V818" i="1"/>
  <c r="U818" i="1"/>
  <c r="M818" i="1"/>
  <c r="V817" i="1"/>
  <c r="U817" i="1"/>
  <c r="M817" i="1"/>
  <c r="V816" i="1"/>
  <c r="U816" i="1"/>
  <c r="M816" i="1"/>
  <c r="V815" i="1"/>
  <c r="U815" i="1"/>
  <c r="M815" i="1"/>
  <c r="V814" i="1"/>
  <c r="U814" i="1"/>
  <c r="M814" i="1"/>
  <c r="V813" i="1"/>
  <c r="U813" i="1"/>
  <c r="M813" i="1"/>
  <c r="V812" i="1"/>
  <c r="U812" i="1"/>
  <c r="M812" i="1"/>
  <c r="V811" i="1"/>
  <c r="U811" i="1"/>
  <c r="M811" i="1"/>
  <c r="V810" i="1"/>
  <c r="U810" i="1"/>
  <c r="M810" i="1"/>
  <c r="V809" i="1"/>
  <c r="U809" i="1"/>
  <c r="M809" i="1"/>
  <c r="V808" i="1"/>
  <c r="U808" i="1"/>
  <c r="M808" i="1"/>
  <c r="V807" i="1"/>
  <c r="U807" i="1"/>
  <c r="M807" i="1"/>
  <c r="V806" i="1"/>
  <c r="U806" i="1"/>
  <c r="M806" i="1"/>
  <c r="V805" i="1"/>
  <c r="U805" i="1"/>
  <c r="M805" i="1"/>
  <c r="V804" i="1"/>
  <c r="U804" i="1"/>
  <c r="M804" i="1"/>
  <c r="V803" i="1"/>
  <c r="U803" i="1"/>
  <c r="M803" i="1"/>
  <c r="V802" i="1"/>
  <c r="U802" i="1"/>
  <c r="M802" i="1"/>
  <c r="V801" i="1"/>
  <c r="U801" i="1"/>
  <c r="M801" i="1"/>
  <c r="V800" i="1"/>
  <c r="U800" i="1"/>
  <c r="M800" i="1"/>
  <c r="V799" i="1"/>
  <c r="U799" i="1"/>
  <c r="M799" i="1"/>
  <c r="V798" i="1"/>
  <c r="U798" i="1"/>
  <c r="M798" i="1"/>
  <c r="V797" i="1"/>
  <c r="U797" i="1"/>
  <c r="M797" i="1"/>
  <c r="V796" i="1"/>
  <c r="U796" i="1"/>
  <c r="M796" i="1"/>
  <c r="V795" i="1"/>
  <c r="U795" i="1"/>
  <c r="M795" i="1"/>
  <c r="V794" i="1"/>
  <c r="U794" i="1"/>
  <c r="M794" i="1"/>
  <c r="V793" i="1"/>
  <c r="U793" i="1"/>
  <c r="M793" i="1"/>
  <c r="V792" i="1"/>
  <c r="U792" i="1"/>
  <c r="M792" i="1"/>
  <c r="V791" i="1"/>
  <c r="U791" i="1"/>
  <c r="M791" i="1"/>
  <c r="V790" i="1"/>
  <c r="U790" i="1"/>
  <c r="M790" i="1"/>
  <c r="V789" i="1"/>
  <c r="U789" i="1"/>
  <c r="M789" i="1"/>
  <c r="V788" i="1"/>
  <c r="U788" i="1"/>
  <c r="M788" i="1"/>
  <c r="V787" i="1"/>
  <c r="U787" i="1"/>
  <c r="M787" i="1"/>
  <c r="V786" i="1"/>
  <c r="U786" i="1"/>
  <c r="M786" i="1"/>
  <c r="V785" i="1"/>
  <c r="U785" i="1"/>
  <c r="M785" i="1"/>
  <c r="V784" i="1"/>
  <c r="U784" i="1"/>
  <c r="M784" i="1"/>
  <c r="V783" i="1"/>
  <c r="U783" i="1"/>
  <c r="M783" i="1"/>
  <c r="V782" i="1"/>
  <c r="U782" i="1"/>
  <c r="M782" i="1"/>
  <c r="V781" i="1"/>
  <c r="U781" i="1"/>
  <c r="M781" i="1"/>
  <c r="V780" i="1"/>
  <c r="U780" i="1"/>
  <c r="M780" i="1"/>
  <c r="V779" i="1"/>
  <c r="U779" i="1"/>
  <c r="M779" i="1"/>
  <c r="V778" i="1"/>
  <c r="U778" i="1"/>
  <c r="M778" i="1"/>
  <c r="V777" i="1"/>
  <c r="U777" i="1"/>
  <c r="M777" i="1"/>
  <c r="V776" i="1"/>
  <c r="U776" i="1"/>
  <c r="M776" i="1"/>
  <c r="V775" i="1"/>
  <c r="U775" i="1"/>
  <c r="M775" i="1"/>
  <c r="V774" i="1"/>
  <c r="U774" i="1"/>
  <c r="M774" i="1"/>
  <c r="V773" i="1"/>
  <c r="U773" i="1"/>
  <c r="M773" i="1"/>
  <c r="V772" i="1"/>
  <c r="U772" i="1"/>
  <c r="M772" i="1"/>
  <c r="V771" i="1"/>
  <c r="U771" i="1"/>
  <c r="M771" i="1"/>
  <c r="V770" i="1"/>
  <c r="U770" i="1"/>
  <c r="M770" i="1"/>
  <c r="V769" i="1"/>
  <c r="U769" i="1"/>
  <c r="M769" i="1"/>
  <c r="V768" i="1"/>
  <c r="U768" i="1"/>
  <c r="M768" i="1"/>
  <c r="V767" i="1"/>
  <c r="U767" i="1"/>
  <c r="M767" i="1"/>
  <c r="V766" i="1"/>
  <c r="U766" i="1"/>
  <c r="M766" i="1"/>
  <c r="V765" i="1"/>
  <c r="U765" i="1"/>
  <c r="M765" i="1"/>
  <c r="V764" i="1"/>
  <c r="U764" i="1"/>
  <c r="M764" i="1"/>
  <c r="V763" i="1"/>
  <c r="U763" i="1"/>
  <c r="M763" i="1"/>
  <c r="V762" i="1"/>
  <c r="U762" i="1"/>
  <c r="M762" i="1"/>
  <c r="V761" i="1"/>
  <c r="U761" i="1"/>
  <c r="M761" i="1"/>
  <c r="V760" i="1"/>
  <c r="U760" i="1"/>
  <c r="M760" i="1"/>
  <c r="V759" i="1"/>
  <c r="U759" i="1"/>
  <c r="M759" i="1"/>
  <c r="V758" i="1"/>
  <c r="U758" i="1"/>
  <c r="M758" i="1"/>
  <c r="V757" i="1"/>
  <c r="U757" i="1"/>
  <c r="M757" i="1"/>
  <c r="V756" i="1"/>
  <c r="U756" i="1"/>
  <c r="M756" i="1"/>
  <c r="V755" i="1"/>
  <c r="U755" i="1"/>
  <c r="M755" i="1"/>
  <c r="V754" i="1"/>
  <c r="U754" i="1"/>
  <c r="M754" i="1"/>
  <c r="V753" i="1"/>
  <c r="U753" i="1"/>
  <c r="M753" i="1"/>
  <c r="V752" i="1"/>
  <c r="U752" i="1"/>
  <c r="M752" i="1"/>
  <c r="V751" i="1"/>
  <c r="U751" i="1"/>
  <c r="M751" i="1"/>
  <c r="V750" i="1"/>
  <c r="U750" i="1"/>
  <c r="M750" i="1"/>
  <c r="V749" i="1"/>
  <c r="U749" i="1"/>
  <c r="M749" i="1"/>
  <c r="V748" i="1"/>
  <c r="U748" i="1"/>
  <c r="M748" i="1"/>
  <c r="V747" i="1"/>
  <c r="U747" i="1"/>
  <c r="M747" i="1"/>
  <c r="V746" i="1"/>
  <c r="U746" i="1"/>
  <c r="M746" i="1"/>
  <c r="V745" i="1"/>
  <c r="U745" i="1"/>
  <c r="M745" i="1"/>
  <c r="V744" i="1"/>
  <c r="U744" i="1"/>
  <c r="M744" i="1"/>
  <c r="V743" i="1"/>
  <c r="U743" i="1"/>
  <c r="M743" i="1"/>
  <c r="V742" i="1"/>
  <c r="U742" i="1"/>
  <c r="M742" i="1"/>
  <c r="V741" i="1"/>
  <c r="U741" i="1"/>
  <c r="M741" i="1"/>
  <c r="V740" i="1"/>
  <c r="U740" i="1"/>
  <c r="M740" i="1"/>
  <c r="V739" i="1"/>
  <c r="U739" i="1"/>
  <c r="M739" i="1"/>
  <c r="V738" i="1"/>
  <c r="U738" i="1"/>
  <c r="M738" i="1"/>
  <c r="V737" i="1"/>
  <c r="U737" i="1"/>
  <c r="M737" i="1"/>
  <c r="V736" i="1"/>
  <c r="U736" i="1"/>
  <c r="M736" i="1"/>
  <c r="V735" i="1"/>
  <c r="U735" i="1"/>
  <c r="M735" i="1"/>
  <c r="V734" i="1"/>
  <c r="U734" i="1"/>
  <c r="M734" i="1"/>
  <c r="V733" i="1"/>
  <c r="U733" i="1"/>
  <c r="M733" i="1"/>
  <c r="AT732" i="1"/>
  <c r="AS732" i="1"/>
  <c r="AR732" i="1"/>
  <c r="AQ732" i="1"/>
  <c r="AP732" i="1"/>
  <c r="AO732" i="1"/>
  <c r="AN732" i="1"/>
  <c r="AM732" i="1"/>
  <c r="AL732" i="1"/>
  <c r="AH732" i="1"/>
  <c r="V732" i="1"/>
  <c r="U732" i="1"/>
  <c r="M732" i="1"/>
  <c r="AT731" i="1"/>
  <c r="AS731" i="1"/>
  <c r="AR731" i="1"/>
  <c r="AQ731" i="1"/>
  <c r="AP731" i="1"/>
  <c r="AO731" i="1"/>
  <c r="AN731" i="1"/>
  <c r="AM731" i="1"/>
  <c r="AL731" i="1"/>
  <c r="AH731" i="1"/>
  <c r="V731" i="1"/>
  <c r="U731" i="1"/>
  <c r="M731" i="1"/>
  <c r="AT730" i="1"/>
  <c r="AS730" i="1"/>
  <c r="AR730" i="1"/>
  <c r="AQ730" i="1"/>
  <c r="AP730" i="1"/>
  <c r="AO730" i="1"/>
  <c r="AN730" i="1"/>
  <c r="AM730" i="1"/>
  <c r="AL730" i="1"/>
  <c r="AH730" i="1"/>
  <c r="V730" i="1"/>
  <c r="U730" i="1"/>
  <c r="M730" i="1"/>
  <c r="AT729" i="1"/>
  <c r="AS729" i="1"/>
  <c r="AR729" i="1"/>
  <c r="AQ729" i="1"/>
  <c r="AP729" i="1"/>
  <c r="AO729" i="1"/>
  <c r="AN729" i="1"/>
  <c r="AM729" i="1"/>
  <c r="AL729" i="1"/>
  <c r="AH729" i="1"/>
  <c r="V729" i="1"/>
  <c r="U729" i="1"/>
  <c r="M729" i="1"/>
  <c r="AT728" i="1"/>
  <c r="AS728" i="1"/>
  <c r="AR728" i="1"/>
  <c r="AQ728" i="1"/>
  <c r="AP728" i="1"/>
  <c r="AO728" i="1"/>
  <c r="AN728" i="1"/>
  <c r="AM728" i="1"/>
  <c r="AL728" i="1"/>
  <c r="AH728" i="1"/>
  <c r="V728" i="1"/>
  <c r="U728" i="1"/>
  <c r="M728" i="1"/>
  <c r="AT727" i="1"/>
  <c r="AS727" i="1"/>
  <c r="AR727" i="1"/>
  <c r="AQ727" i="1"/>
  <c r="AP727" i="1"/>
  <c r="AO727" i="1"/>
  <c r="AN727" i="1"/>
  <c r="AM727" i="1"/>
  <c r="AL727" i="1"/>
  <c r="AH727" i="1"/>
  <c r="V727" i="1"/>
  <c r="U727" i="1"/>
  <c r="M727" i="1"/>
  <c r="AT726" i="1"/>
  <c r="AS726" i="1"/>
  <c r="AR726" i="1"/>
  <c r="AQ726" i="1"/>
  <c r="AP726" i="1"/>
  <c r="AO726" i="1"/>
  <c r="AN726" i="1"/>
  <c r="AM726" i="1"/>
  <c r="AL726" i="1"/>
  <c r="AH726" i="1"/>
  <c r="V726" i="1"/>
  <c r="U726" i="1"/>
  <c r="M726" i="1"/>
  <c r="AT725" i="1"/>
  <c r="AS725" i="1"/>
  <c r="AR725" i="1"/>
  <c r="AQ725" i="1"/>
  <c r="AP725" i="1"/>
  <c r="AO725" i="1"/>
  <c r="AN725" i="1"/>
  <c r="AM725" i="1"/>
  <c r="AL725" i="1"/>
  <c r="AH725" i="1"/>
  <c r="V725" i="1"/>
  <c r="U725" i="1"/>
  <c r="M725" i="1"/>
  <c r="AT724" i="1"/>
  <c r="AS724" i="1"/>
  <c r="AR724" i="1"/>
  <c r="AQ724" i="1"/>
  <c r="AP724" i="1"/>
  <c r="AO724" i="1"/>
  <c r="AN724" i="1"/>
  <c r="AM724" i="1"/>
  <c r="AL724" i="1"/>
  <c r="AH724" i="1"/>
  <c r="V724" i="1"/>
  <c r="U724" i="1"/>
  <c r="M724" i="1"/>
  <c r="AT723" i="1"/>
  <c r="AS723" i="1"/>
  <c r="AR723" i="1"/>
  <c r="AQ723" i="1"/>
  <c r="AP723" i="1"/>
  <c r="AO723" i="1"/>
  <c r="AN723" i="1"/>
  <c r="AM723" i="1"/>
  <c r="AL723" i="1"/>
  <c r="AH723" i="1"/>
  <c r="V723" i="1"/>
  <c r="U723" i="1"/>
  <c r="M723" i="1"/>
  <c r="AT722" i="1"/>
  <c r="AS722" i="1"/>
  <c r="AR722" i="1"/>
  <c r="AQ722" i="1"/>
  <c r="AP722" i="1"/>
  <c r="AO722" i="1"/>
  <c r="AN722" i="1"/>
  <c r="AM722" i="1"/>
  <c r="AL722" i="1"/>
  <c r="AH722" i="1"/>
  <c r="V722" i="1"/>
  <c r="U722" i="1"/>
  <c r="M722" i="1"/>
  <c r="AT721" i="1"/>
  <c r="AS721" i="1"/>
  <c r="AR721" i="1"/>
  <c r="AQ721" i="1"/>
  <c r="AP721" i="1"/>
  <c r="AO721" i="1"/>
  <c r="AN721" i="1"/>
  <c r="AM721" i="1"/>
  <c r="AL721" i="1"/>
  <c r="AH721" i="1"/>
  <c r="V721" i="1"/>
  <c r="U721" i="1"/>
  <c r="M721" i="1"/>
  <c r="AT720" i="1"/>
  <c r="AS720" i="1"/>
  <c r="AR720" i="1"/>
  <c r="AQ720" i="1"/>
  <c r="AP720" i="1"/>
  <c r="AO720" i="1"/>
  <c r="AN720" i="1"/>
  <c r="AM720" i="1"/>
  <c r="AL720" i="1"/>
  <c r="AH720" i="1"/>
  <c r="V720" i="1"/>
  <c r="U720" i="1"/>
  <c r="M720" i="1"/>
  <c r="AT719" i="1"/>
  <c r="AS719" i="1"/>
  <c r="AR719" i="1"/>
  <c r="AQ719" i="1"/>
  <c r="AP719" i="1"/>
  <c r="AO719" i="1"/>
  <c r="AN719" i="1"/>
  <c r="AM719" i="1"/>
  <c r="AL719" i="1"/>
  <c r="AH719" i="1"/>
  <c r="V719" i="1"/>
  <c r="U719" i="1"/>
  <c r="M719" i="1"/>
  <c r="AT718" i="1"/>
  <c r="AS718" i="1"/>
  <c r="AR718" i="1"/>
  <c r="AQ718" i="1"/>
  <c r="AP718" i="1"/>
  <c r="AO718" i="1"/>
  <c r="AN718" i="1"/>
  <c r="AM718" i="1"/>
  <c r="AL718" i="1"/>
  <c r="AH718" i="1"/>
  <c r="V718" i="1"/>
  <c r="U718" i="1"/>
  <c r="M718" i="1"/>
  <c r="AT717" i="1"/>
  <c r="AS717" i="1"/>
  <c r="AR717" i="1"/>
  <c r="AQ717" i="1"/>
  <c r="AP717" i="1"/>
  <c r="AO717" i="1"/>
  <c r="AN717" i="1"/>
  <c r="AM717" i="1"/>
  <c r="AL717" i="1"/>
  <c r="AH717" i="1"/>
  <c r="V717" i="1"/>
  <c r="U717" i="1"/>
  <c r="M717" i="1"/>
  <c r="AT716" i="1"/>
  <c r="AS716" i="1"/>
  <c r="AR716" i="1"/>
  <c r="AQ716" i="1"/>
  <c r="AP716" i="1"/>
  <c r="AO716" i="1"/>
  <c r="AN716" i="1"/>
  <c r="AM716" i="1"/>
  <c r="AL716" i="1"/>
  <c r="AH716" i="1"/>
  <c r="V716" i="1"/>
  <c r="U716" i="1"/>
  <c r="M716" i="1"/>
  <c r="AT715" i="1"/>
  <c r="AS715" i="1"/>
  <c r="AR715" i="1"/>
  <c r="AQ715" i="1"/>
  <c r="AP715" i="1"/>
  <c r="AO715" i="1"/>
  <c r="AN715" i="1"/>
  <c r="AM715" i="1"/>
  <c r="AL715" i="1"/>
  <c r="AH715" i="1"/>
  <c r="V715" i="1"/>
  <c r="U715" i="1"/>
  <c r="M715" i="1"/>
  <c r="AT714" i="1"/>
  <c r="AS714" i="1"/>
  <c r="AR714" i="1"/>
  <c r="AQ714" i="1"/>
  <c r="AP714" i="1"/>
  <c r="AO714" i="1"/>
  <c r="AN714" i="1"/>
  <c r="AM714" i="1"/>
  <c r="AL714" i="1"/>
  <c r="AH714" i="1"/>
  <c r="V714" i="1"/>
  <c r="U714" i="1"/>
  <c r="M714" i="1"/>
  <c r="AT713" i="1"/>
  <c r="AS713" i="1"/>
  <c r="AR713" i="1"/>
  <c r="AQ713" i="1"/>
  <c r="AP713" i="1"/>
  <c r="AO713" i="1"/>
  <c r="AN713" i="1"/>
  <c r="AM713" i="1"/>
  <c r="AL713" i="1"/>
  <c r="AH713" i="1"/>
  <c r="V713" i="1"/>
  <c r="U713" i="1"/>
  <c r="M713" i="1"/>
  <c r="AT712" i="1"/>
  <c r="AS712" i="1"/>
  <c r="AR712" i="1"/>
  <c r="AQ712" i="1"/>
  <c r="AP712" i="1"/>
  <c r="AO712" i="1"/>
  <c r="AN712" i="1"/>
  <c r="AM712" i="1"/>
  <c r="AL712" i="1"/>
  <c r="AH712" i="1"/>
  <c r="V712" i="1"/>
  <c r="U712" i="1"/>
  <c r="M712" i="1"/>
  <c r="AT711" i="1"/>
  <c r="AS711" i="1"/>
  <c r="AR711" i="1"/>
  <c r="AQ711" i="1"/>
  <c r="AP711" i="1"/>
  <c r="AO711" i="1"/>
  <c r="AN711" i="1"/>
  <c r="AM711" i="1"/>
  <c r="AL711" i="1"/>
  <c r="AH711" i="1"/>
  <c r="V711" i="1"/>
  <c r="U711" i="1"/>
  <c r="M711" i="1"/>
  <c r="AT710" i="1"/>
  <c r="AS710" i="1"/>
  <c r="AR710" i="1"/>
  <c r="AQ710" i="1"/>
  <c r="AP710" i="1"/>
  <c r="AO710" i="1"/>
  <c r="AN710" i="1"/>
  <c r="AM710" i="1"/>
  <c r="AL710" i="1"/>
  <c r="AH710" i="1"/>
  <c r="V710" i="1"/>
  <c r="U710" i="1"/>
  <c r="M710" i="1"/>
  <c r="AT709" i="1"/>
  <c r="AS709" i="1"/>
  <c r="AR709" i="1"/>
  <c r="AQ709" i="1"/>
  <c r="AP709" i="1"/>
  <c r="AO709" i="1"/>
  <c r="AN709" i="1"/>
  <c r="AM709" i="1"/>
  <c r="AL709" i="1"/>
  <c r="AH709" i="1"/>
  <c r="V709" i="1"/>
  <c r="U709" i="1"/>
  <c r="M709" i="1"/>
  <c r="AT708" i="1"/>
  <c r="AS708" i="1"/>
  <c r="AR708" i="1"/>
  <c r="AQ708" i="1"/>
  <c r="AP708" i="1"/>
  <c r="AO708" i="1"/>
  <c r="AN708" i="1"/>
  <c r="AM708" i="1"/>
  <c r="AL708" i="1"/>
  <c r="AH708" i="1"/>
  <c r="V708" i="1"/>
  <c r="U708" i="1"/>
  <c r="M708" i="1"/>
  <c r="AT707" i="1"/>
  <c r="AS707" i="1"/>
  <c r="AR707" i="1"/>
  <c r="AQ707" i="1"/>
  <c r="AP707" i="1"/>
  <c r="AO707" i="1"/>
  <c r="AN707" i="1"/>
  <c r="AM707" i="1"/>
  <c r="AL707" i="1"/>
  <c r="AH707" i="1"/>
  <c r="V707" i="1"/>
  <c r="U707" i="1"/>
  <c r="M707" i="1"/>
  <c r="AT706" i="1"/>
  <c r="AS706" i="1"/>
  <c r="AR706" i="1"/>
  <c r="AQ706" i="1"/>
  <c r="AP706" i="1"/>
  <c r="AO706" i="1"/>
  <c r="AN706" i="1"/>
  <c r="AM706" i="1"/>
  <c r="AL706" i="1"/>
  <c r="AH706" i="1"/>
  <c r="V706" i="1"/>
  <c r="U706" i="1"/>
  <c r="M706" i="1"/>
  <c r="AT705" i="1"/>
  <c r="AS705" i="1"/>
  <c r="AR705" i="1"/>
  <c r="AQ705" i="1"/>
  <c r="AP705" i="1"/>
  <c r="AO705" i="1"/>
  <c r="AN705" i="1"/>
  <c r="AM705" i="1"/>
  <c r="AL705" i="1"/>
  <c r="AH705" i="1"/>
  <c r="V705" i="1"/>
  <c r="U705" i="1"/>
  <c r="M705" i="1"/>
  <c r="AT704" i="1"/>
  <c r="AS704" i="1"/>
  <c r="AR704" i="1"/>
  <c r="AQ704" i="1"/>
  <c r="AP704" i="1"/>
  <c r="AO704" i="1"/>
  <c r="AN704" i="1"/>
  <c r="AM704" i="1"/>
  <c r="AL704" i="1"/>
  <c r="AH704" i="1"/>
  <c r="V704" i="1"/>
  <c r="U704" i="1"/>
  <c r="M704" i="1"/>
  <c r="AT703" i="1"/>
  <c r="AS703" i="1"/>
  <c r="AR703" i="1"/>
  <c r="AQ703" i="1"/>
  <c r="AP703" i="1"/>
  <c r="AO703" i="1"/>
  <c r="AN703" i="1"/>
  <c r="AM703" i="1"/>
  <c r="AL703" i="1"/>
  <c r="AH703" i="1"/>
  <c r="V703" i="1"/>
  <c r="U703" i="1"/>
  <c r="M703" i="1"/>
  <c r="AT702" i="1"/>
  <c r="AS702" i="1"/>
  <c r="AR702" i="1"/>
  <c r="AQ702" i="1"/>
  <c r="AP702" i="1"/>
  <c r="AO702" i="1"/>
  <c r="AN702" i="1"/>
  <c r="AM702" i="1"/>
  <c r="AL702" i="1"/>
  <c r="AH702" i="1"/>
  <c r="V702" i="1"/>
  <c r="U702" i="1"/>
  <c r="M702" i="1"/>
  <c r="AT701" i="1"/>
  <c r="AS701" i="1"/>
  <c r="AR701" i="1"/>
  <c r="AQ701" i="1"/>
  <c r="AP701" i="1"/>
  <c r="AO701" i="1"/>
  <c r="AN701" i="1"/>
  <c r="AM701" i="1"/>
  <c r="AL701" i="1"/>
  <c r="AH701" i="1"/>
  <c r="V701" i="1"/>
  <c r="U701" i="1"/>
  <c r="M701" i="1"/>
  <c r="AT700" i="1"/>
  <c r="AS700" i="1"/>
  <c r="AR700" i="1"/>
  <c r="AQ700" i="1"/>
  <c r="AP700" i="1"/>
  <c r="AO700" i="1"/>
  <c r="AN700" i="1"/>
  <c r="AM700" i="1"/>
  <c r="AL700" i="1"/>
  <c r="AH700" i="1"/>
  <c r="V700" i="1"/>
  <c r="U700" i="1"/>
  <c r="M700" i="1"/>
  <c r="AT699" i="1"/>
  <c r="AS699" i="1"/>
  <c r="AR699" i="1"/>
  <c r="AQ699" i="1"/>
  <c r="AP699" i="1"/>
  <c r="AO699" i="1"/>
  <c r="AN699" i="1"/>
  <c r="AM699" i="1"/>
  <c r="AL699" i="1"/>
  <c r="AH699" i="1"/>
  <c r="V699" i="1"/>
  <c r="U699" i="1"/>
  <c r="M699" i="1"/>
  <c r="AT698" i="1"/>
  <c r="AS698" i="1"/>
  <c r="AR698" i="1"/>
  <c r="AQ698" i="1"/>
  <c r="AP698" i="1"/>
  <c r="AO698" i="1"/>
  <c r="AN698" i="1"/>
  <c r="AM698" i="1"/>
  <c r="AL698" i="1"/>
  <c r="AH698" i="1"/>
  <c r="V698" i="1"/>
  <c r="U698" i="1"/>
  <c r="M698" i="1"/>
  <c r="AT697" i="1"/>
  <c r="AS697" i="1"/>
  <c r="AR697" i="1"/>
  <c r="AQ697" i="1"/>
  <c r="AP697" i="1"/>
  <c r="AO697" i="1"/>
  <c r="AN697" i="1"/>
  <c r="AM697" i="1"/>
  <c r="AL697" i="1"/>
  <c r="AH697" i="1"/>
  <c r="V697" i="1"/>
  <c r="U697" i="1"/>
  <c r="M697" i="1"/>
  <c r="AT696" i="1"/>
  <c r="AS696" i="1"/>
  <c r="AR696" i="1"/>
  <c r="AQ696" i="1"/>
  <c r="AP696" i="1"/>
  <c r="AO696" i="1"/>
  <c r="AN696" i="1"/>
  <c r="AM696" i="1"/>
  <c r="AL696" i="1"/>
  <c r="AH696" i="1"/>
  <c r="V696" i="1"/>
  <c r="U696" i="1"/>
  <c r="M696" i="1"/>
  <c r="AT695" i="1"/>
  <c r="AS695" i="1"/>
  <c r="AR695" i="1"/>
  <c r="AQ695" i="1"/>
  <c r="AP695" i="1"/>
  <c r="AO695" i="1"/>
  <c r="AN695" i="1"/>
  <c r="AM695" i="1"/>
  <c r="AL695" i="1"/>
  <c r="AH695" i="1"/>
  <c r="V695" i="1"/>
  <c r="U695" i="1"/>
  <c r="M695" i="1"/>
  <c r="AT694" i="1"/>
  <c r="AS694" i="1"/>
  <c r="AR694" i="1"/>
  <c r="AQ694" i="1"/>
  <c r="AP694" i="1"/>
  <c r="AO694" i="1"/>
  <c r="AN694" i="1"/>
  <c r="AM694" i="1"/>
  <c r="AL694" i="1"/>
  <c r="AH694" i="1"/>
  <c r="V694" i="1"/>
  <c r="U694" i="1"/>
  <c r="M694" i="1"/>
  <c r="AT693" i="1"/>
  <c r="AS693" i="1"/>
  <c r="AR693" i="1"/>
  <c r="AQ693" i="1"/>
  <c r="AP693" i="1"/>
  <c r="AO693" i="1"/>
  <c r="AN693" i="1"/>
  <c r="AM693" i="1"/>
  <c r="AL693" i="1"/>
  <c r="AH693" i="1"/>
  <c r="V693" i="1"/>
  <c r="U693" i="1"/>
  <c r="M693" i="1"/>
  <c r="AT692" i="1"/>
  <c r="AS692" i="1"/>
  <c r="AR692" i="1"/>
  <c r="AQ692" i="1"/>
  <c r="AP692" i="1"/>
  <c r="AO692" i="1"/>
  <c r="AN692" i="1"/>
  <c r="AM692" i="1"/>
  <c r="AL692" i="1"/>
  <c r="AH692" i="1"/>
  <c r="V692" i="1"/>
  <c r="U692" i="1"/>
  <c r="M692" i="1"/>
  <c r="AT691" i="1"/>
  <c r="AS691" i="1"/>
  <c r="AR691" i="1"/>
  <c r="AQ691" i="1"/>
  <c r="AP691" i="1"/>
  <c r="AO691" i="1"/>
  <c r="AN691" i="1"/>
  <c r="AM691" i="1"/>
  <c r="AL691" i="1"/>
  <c r="AH691" i="1"/>
  <c r="V691" i="1"/>
  <c r="U691" i="1"/>
  <c r="M691" i="1"/>
  <c r="AT690" i="1"/>
  <c r="AS690" i="1"/>
  <c r="AR690" i="1"/>
  <c r="AQ690" i="1"/>
  <c r="AP690" i="1"/>
  <c r="AO690" i="1"/>
  <c r="AN690" i="1"/>
  <c r="AM690" i="1"/>
  <c r="AL690" i="1"/>
  <c r="AH690" i="1"/>
  <c r="V690" i="1"/>
  <c r="U690" i="1"/>
  <c r="M690" i="1"/>
  <c r="AT689" i="1"/>
  <c r="AS689" i="1"/>
  <c r="AR689" i="1"/>
  <c r="AQ689" i="1"/>
  <c r="AP689" i="1"/>
  <c r="AO689" i="1"/>
  <c r="AN689" i="1"/>
  <c r="AM689" i="1"/>
  <c r="AL689" i="1"/>
  <c r="AH689" i="1"/>
  <c r="V689" i="1"/>
  <c r="U689" i="1"/>
  <c r="M689" i="1"/>
  <c r="AT688" i="1"/>
  <c r="AS688" i="1"/>
  <c r="AR688" i="1"/>
  <c r="AQ688" i="1"/>
  <c r="AP688" i="1"/>
  <c r="AO688" i="1"/>
  <c r="AN688" i="1"/>
  <c r="AM688" i="1"/>
  <c r="AL688" i="1"/>
  <c r="AH688" i="1"/>
  <c r="V688" i="1"/>
  <c r="U688" i="1"/>
  <c r="M688" i="1"/>
  <c r="AT687" i="1"/>
  <c r="AS687" i="1"/>
  <c r="AR687" i="1"/>
  <c r="AQ687" i="1"/>
  <c r="AP687" i="1"/>
  <c r="AO687" i="1"/>
  <c r="AN687" i="1"/>
  <c r="AM687" i="1"/>
  <c r="AL687" i="1"/>
  <c r="AH687" i="1"/>
  <c r="V687" i="1"/>
  <c r="U687" i="1"/>
  <c r="M687" i="1"/>
  <c r="AT686" i="1"/>
  <c r="AS686" i="1"/>
  <c r="AR686" i="1"/>
  <c r="AQ686" i="1"/>
  <c r="AP686" i="1"/>
  <c r="AO686" i="1"/>
  <c r="AN686" i="1"/>
  <c r="AM686" i="1"/>
  <c r="AL686" i="1"/>
  <c r="AH686" i="1"/>
  <c r="V686" i="1"/>
  <c r="U686" i="1"/>
  <c r="M686" i="1"/>
  <c r="AT685" i="1"/>
  <c r="AS685" i="1"/>
  <c r="AR685" i="1"/>
  <c r="AQ685" i="1"/>
  <c r="AP685" i="1"/>
  <c r="AO685" i="1"/>
  <c r="AN685" i="1"/>
  <c r="AM685" i="1"/>
  <c r="AL685" i="1"/>
  <c r="AH685" i="1"/>
  <c r="V685" i="1"/>
  <c r="U685" i="1"/>
  <c r="M685" i="1"/>
  <c r="AT684" i="1"/>
  <c r="AS684" i="1"/>
  <c r="AR684" i="1"/>
  <c r="AQ684" i="1"/>
  <c r="AP684" i="1"/>
  <c r="AO684" i="1"/>
  <c r="AN684" i="1"/>
  <c r="AM684" i="1"/>
  <c r="AL684" i="1"/>
  <c r="AH684" i="1"/>
  <c r="V684" i="1"/>
  <c r="U684" i="1"/>
  <c r="M684" i="1"/>
  <c r="AT683" i="1"/>
  <c r="AS683" i="1"/>
  <c r="AR683" i="1"/>
  <c r="AQ683" i="1"/>
  <c r="AP683" i="1"/>
  <c r="AO683" i="1"/>
  <c r="AN683" i="1"/>
  <c r="AM683" i="1"/>
  <c r="AL683" i="1"/>
  <c r="AH683" i="1"/>
  <c r="V683" i="1"/>
  <c r="U683" i="1"/>
  <c r="M683" i="1"/>
  <c r="AT682" i="1"/>
  <c r="AS682" i="1"/>
  <c r="AR682" i="1"/>
  <c r="AQ682" i="1"/>
  <c r="AP682" i="1"/>
  <c r="AO682" i="1"/>
  <c r="AN682" i="1"/>
  <c r="AM682" i="1"/>
  <c r="AL682" i="1"/>
  <c r="AH682" i="1"/>
  <c r="V682" i="1"/>
  <c r="U682" i="1"/>
  <c r="M682" i="1"/>
  <c r="AT681" i="1"/>
  <c r="AS681" i="1"/>
  <c r="AR681" i="1"/>
  <c r="AQ681" i="1"/>
  <c r="AP681" i="1"/>
  <c r="AO681" i="1"/>
  <c r="AN681" i="1"/>
  <c r="AM681" i="1"/>
  <c r="AL681" i="1"/>
  <c r="AH681" i="1"/>
  <c r="V681" i="1"/>
  <c r="U681" i="1"/>
  <c r="M681" i="1"/>
  <c r="AT680" i="1"/>
  <c r="AS680" i="1"/>
  <c r="AR680" i="1"/>
  <c r="AQ680" i="1"/>
  <c r="AP680" i="1"/>
  <c r="AO680" i="1"/>
  <c r="AN680" i="1"/>
  <c r="AM680" i="1"/>
  <c r="AL680" i="1"/>
  <c r="AH680" i="1"/>
  <c r="V680" i="1"/>
  <c r="U680" i="1"/>
  <c r="M680" i="1"/>
  <c r="AT679" i="1"/>
  <c r="AS679" i="1"/>
  <c r="AR679" i="1"/>
  <c r="AQ679" i="1"/>
  <c r="AP679" i="1"/>
  <c r="AO679" i="1"/>
  <c r="AN679" i="1"/>
  <c r="AM679" i="1"/>
  <c r="AL679" i="1"/>
  <c r="AH679" i="1"/>
  <c r="V679" i="1"/>
  <c r="U679" i="1"/>
  <c r="M679" i="1"/>
  <c r="AT678" i="1"/>
  <c r="AS678" i="1"/>
  <c r="AR678" i="1"/>
  <c r="AQ678" i="1"/>
  <c r="AP678" i="1"/>
  <c r="AO678" i="1"/>
  <c r="AN678" i="1"/>
  <c r="AM678" i="1"/>
  <c r="AL678" i="1"/>
  <c r="AH678" i="1"/>
  <c r="V678" i="1"/>
  <c r="U678" i="1"/>
  <c r="M678" i="1"/>
  <c r="AT677" i="1"/>
  <c r="AS677" i="1"/>
  <c r="AR677" i="1"/>
  <c r="AQ677" i="1"/>
  <c r="AP677" i="1"/>
  <c r="AO677" i="1"/>
  <c r="AN677" i="1"/>
  <c r="AM677" i="1"/>
  <c r="AL677" i="1"/>
  <c r="AH677" i="1"/>
  <c r="V677" i="1"/>
  <c r="U677" i="1"/>
  <c r="M677" i="1"/>
  <c r="AT676" i="1"/>
  <c r="AS676" i="1"/>
  <c r="AR676" i="1"/>
  <c r="AQ676" i="1"/>
  <c r="AP676" i="1"/>
  <c r="AO676" i="1"/>
  <c r="AN676" i="1"/>
  <c r="AM676" i="1"/>
  <c r="AL676" i="1"/>
  <c r="AH676" i="1"/>
  <c r="V676" i="1"/>
  <c r="U676" i="1"/>
  <c r="M676" i="1"/>
  <c r="AT675" i="1"/>
  <c r="AS675" i="1"/>
  <c r="AR675" i="1"/>
  <c r="AQ675" i="1"/>
  <c r="AP675" i="1"/>
  <c r="AO675" i="1"/>
  <c r="AN675" i="1"/>
  <c r="AM675" i="1"/>
  <c r="AL675" i="1"/>
  <c r="AH675" i="1"/>
  <c r="V675" i="1"/>
  <c r="U675" i="1"/>
  <c r="M675" i="1"/>
  <c r="AT674" i="1"/>
  <c r="AS674" i="1"/>
  <c r="AR674" i="1"/>
  <c r="AQ674" i="1"/>
  <c r="AP674" i="1"/>
  <c r="AO674" i="1"/>
  <c r="AN674" i="1"/>
  <c r="AM674" i="1"/>
  <c r="AL674" i="1"/>
  <c r="AH674" i="1"/>
  <c r="V674" i="1"/>
  <c r="U674" i="1"/>
  <c r="M674" i="1"/>
  <c r="AT673" i="1"/>
  <c r="AS673" i="1"/>
  <c r="AR673" i="1"/>
  <c r="AQ673" i="1"/>
  <c r="AP673" i="1"/>
  <c r="AO673" i="1"/>
  <c r="AN673" i="1"/>
  <c r="AM673" i="1"/>
  <c r="AL673" i="1"/>
  <c r="AH673" i="1"/>
  <c r="V673" i="1"/>
  <c r="U673" i="1"/>
  <c r="M673" i="1"/>
  <c r="AT672" i="1"/>
  <c r="AS672" i="1"/>
  <c r="AR672" i="1"/>
  <c r="AQ672" i="1"/>
  <c r="AP672" i="1"/>
  <c r="AO672" i="1"/>
  <c r="AN672" i="1"/>
  <c r="AM672" i="1"/>
  <c r="AL672" i="1"/>
  <c r="AH672" i="1"/>
  <c r="V672" i="1"/>
  <c r="U672" i="1"/>
  <c r="M672" i="1"/>
  <c r="AT671" i="1"/>
  <c r="AS671" i="1"/>
  <c r="AR671" i="1"/>
  <c r="AQ671" i="1"/>
  <c r="AP671" i="1"/>
  <c r="AO671" i="1"/>
  <c r="AN671" i="1"/>
  <c r="AM671" i="1"/>
  <c r="AL671" i="1"/>
  <c r="AH671" i="1"/>
  <c r="V671" i="1"/>
  <c r="U671" i="1"/>
  <c r="M671" i="1"/>
  <c r="AT670" i="1"/>
  <c r="AS670" i="1"/>
  <c r="AR670" i="1"/>
  <c r="AQ670" i="1"/>
  <c r="AP670" i="1"/>
  <c r="AO670" i="1"/>
  <c r="AN670" i="1"/>
  <c r="AM670" i="1"/>
  <c r="AL670" i="1"/>
  <c r="AH670" i="1"/>
  <c r="V670" i="1"/>
  <c r="U670" i="1"/>
  <c r="M670" i="1"/>
  <c r="AT669" i="1"/>
  <c r="AS669" i="1"/>
  <c r="AR669" i="1"/>
  <c r="AQ669" i="1"/>
  <c r="AP669" i="1"/>
  <c r="AO669" i="1"/>
  <c r="AN669" i="1"/>
  <c r="AM669" i="1"/>
  <c r="AL669" i="1"/>
  <c r="AH669" i="1"/>
  <c r="V669" i="1"/>
  <c r="U669" i="1"/>
  <c r="M669" i="1"/>
  <c r="AT668" i="1"/>
  <c r="AS668" i="1"/>
  <c r="AR668" i="1"/>
  <c r="AQ668" i="1"/>
  <c r="AP668" i="1"/>
  <c r="AO668" i="1"/>
  <c r="AN668" i="1"/>
  <c r="AM668" i="1"/>
  <c r="AL668" i="1"/>
  <c r="AH668" i="1"/>
  <c r="V668" i="1"/>
  <c r="U668" i="1"/>
  <c r="M668" i="1"/>
  <c r="AT667" i="1"/>
  <c r="AS667" i="1"/>
  <c r="AR667" i="1"/>
  <c r="AQ667" i="1"/>
  <c r="AP667" i="1"/>
  <c r="AO667" i="1"/>
  <c r="AN667" i="1"/>
  <c r="AM667" i="1"/>
  <c r="AL667" i="1"/>
  <c r="AH667" i="1"/>
  <c r="V667" i="1"/>
  <c r="U667" i="1"/>
  <c r="M667" i="1"/>
  <c r="AT666" i="1"/>
  <c r="AS666" i="1"/>
  <c r="AR666" i="1"/>
  <c r="AQ666" i="1"/>
  <c r="AP666" i="1"/>
  <c r="AO666" i="1"/>
  <c r="AN666" i="1"/>
  <c r="AM666" i="1"/>
  <c r="AL666" i="1"/>
  <c r="AH666" i="1"/>
  <c r="V666" i="1"/>
  <c r="U666" i="1"/>
  <c r="M666" i="1"/>
  <c r="AT665" i="1"/>
  <c r="AS665" i="1"/>
  <c r="AR665" i="1"/>
  <c r="AQ665" i="1"/>
  <c r="AP665" i="1"/>
  <c r="AO665" i="1"/>
  <c r="AN665" i="1"/>
  <c r="AM665" i="1"/>
  <c r="AL665" i="1"/>
  <c r="AH665" i="1"/>
  <c r="V665" i="1"/>
  <c r="U665" i="1"/>
  <c r="M665" i="1"/>
  <c r="AT664" i="1"/>
  <c r="AS664" i="1"/>
  <c r="AR664" i="1"/>
  <c r="AQ664" i="1"/>
  <c r="AP664" i="1"/>
  <c r="AO664" i="1"/>
  <c r="AN664" i="1"/>
  <c r="AM664" i="1"/>
  <c r="AL664" i="1"/>
  <c r="AH664" i="1"/>
  <c r="V664" i="1"/>
  <c r="U664" i="1"/>
  <c r="M664" i="1"/>
  <c r="AT663" i="1"/>
  <c r="AS663" i="1"/>
  <c r="AR663" i="1"/>
  <c r="AQ663" i="1"/>
  <c r="AP663" i="1"/>
  <c r="AO663" i="1"/>
  <c r="AN663" i="1"/>
  <c r="AM663" i="1"/>
  <c r="AL663" i="1"/>
  <c r="AH663" i="1"/>
  <c r="V663" i="1"/>
  <c r="U663" i="1"/>
  <c r="M663" i="1"/>
  <c r="AT662" i="1"/>
  <c r="AS662" i="1"/>
  <c r="AR662" i="1"/>
  <c r="AQ662" i="1"/>
  <c r="AP662" i="1"/>
  <c r="AO662" i="1"/>
  <c r="AN662" i="1"/>
  <c r="AM662" i="1"/>
  <c r="AL662" i="1"/>
  <c r="AH662" i="1"/>
  <c r="V662" i="1"/>
  <c r="U662" i="1"/>
  <c r="M662" i="1"/>
  <c r="AT661" i="1"/>
  <c r="AS661" i="1"/>
  <c r="AR661" i="1"/>
  <c r="AQ661" i="1"/>
  <c r="AP661" i="1"/>
  <c r="AO661" i="1"/>
  <c r="AN661" i="1"/>
  <c r="AM661" i="1"/>
  <c r="AL661" i="1"/>
  <c r="AH661" i="1"/>
  <c r="V661" i="1"/>
  <c r="U661" i="1"/>
  <c r="M661" i="1"/>
  <c r="AT660" i="1"/>
  <c r="AS660" i="1"/>
  <c r="AR660" i="1"/>
  <c r="AQ660" i="1"/>
  <c r="AP660" i="1"/>
  <c r="AO660" i="1"/>
  <c r="AN660" i="1"/>
  <c r="AM660" i="1"/>
  <c r="AL660" i="1"/>
  <c r="AH660" i="1"/>
  <c r="V660" i="1"/>
  <c r="U660" i="1"/>
  <c r="M660" i="1"/>
  <c r="AT659" i="1"/>
  <c r="AS659" i="1"/>
  <c r="AR659" i="1"/>
  <c r="AQ659" i="1"/>
  <c r="AP659" i="1"/>
  <c r="AO659" i="1"/>
  <c r="AN659" i="1"/>
  <c r="AM659" i="1"/>
  <c r="AL659" i="1"/>
  <c r="AH659" i="1"/>
  <c r="V659" i="1"/>
  <c r="U659" i="1"/>
  <c r="M659" i="1"/>
  <c r="AT658" i="1"/>
  <c r="AS658" i="1"/>
  <c r="AR658" i="1"/>
  <c r="AQ658" i="1"/>
  <c r="AP658" i="1"/>
  <c r="AO658" i="1"/>
  <c r="AN658" i="1"/>
  <c r="AM658" i="1"/>
  <c r="AL658" i="1"/>
  <c r="AH658" i="1"/>
  <c r="V658" i="1"/>
  <c r="U658" i="1"/>
  <c r="M658" i="1"/>
  <c r="AT657" i="1"/>
  <c r="AS657" i="1"/>
  <c r="AR657" i="1"/>
  <c r="AQ657" i="1"/>
  <c r="AP657" i="1"/>
  <c r="AO657" i="1"/>
  <c r="AN657" i="1"/>
  <c r="AM657" i="1"/>
  <c r="AL657" i="1"/>
  <c r="AH657" i="1"/>
  <c r="V657" i="1"/>
  <c r="U657" i="1"/>
  <c r="M657" i="1"/>
  <c r="AT656" i="1"/>
  <c r="AS656" i="1"/>
  <c r="AR656" i="1"/>
  <c r="AQ656" i="1"/>
  <c r="AP656" i="1"/>
  <c r="AO656" i="1"/>
  <c r="AN656" i="1"/>
  <c r="AM656" i="1"/>
  <c r="AL656" i="1"/>
  <c r="AH656" i="1"/>
  <c r="V656" i="1"/>
  <c r="U656" i="1"/>
  <c r="M656" i="1"/>
  <c r="AT655" i="1"/>
  <c r="AS655" i="1"/>
  <c r="AR655" i="1"/>
  <c r="AQ655" i="1"/>
  <c r="AP655" i="1"/>
  <c r="AO655" i="1"/>
  <c r="AN655" i="1"/>
  <c r="AM655" i="1"/>
  <c r="AL655" i="1"/>
  <c r="AH655" i="1"/>
  <c r="V655" i="1"/>
  <c r="U655" i="1"/>
  <c r="M655" i="1"/>
  <c r="AT654" i="1"/>
  <c r="AS654" i="1"/>
  <c r="AR654" i="1"/>
  <c r="AQ654" i="1"/>
  <c r="AP654" i="1"/>
  <c r="AO654" i="1"/>
  <c r="AN654" i="1"/>
  <c r="AM654" i="1"/>
  <c r="AL654" i="1"/>
  <c r="AH654" i="1"/>
  <c r="V654" i="1"/>
  <c r="U654" i="1"/>
  <c r="M654" i="1"/>
  <c r="AT653" i="1"/>
  <c r="AS653" i="1"/>
  <c r="AR653" i="1"/>
  <c r="AQ653" i="1"/>
  <c r="AP653" i="1"/>
  <c r="AO653" i="1"/>
  <c r="AN653" i="1"/>
  <c r="AM653" i="1"/>
  <c r="AL653" i="1"/>
  <c r="AH653" i="1"/>
  <c r="V653" i="1"/>
  <c r="U653" i="1"/>
  <c r="M653" i="1"/>
  <c r="AT652" i="1"/>
  <c r="AS652" i="1"/>
  <c r="AR652" i="1"/>
  <c r="AQ652" i="1"/>
  <c r="AP652" i="1"/>
  <c r="AO652" i="1"/>
  <c r="AN652" i="1"/>
  <c r="AM652" i="1"/>
  <c r="AL652" i="1"/>
  <c r="AH652" i="1"/>
  <c r="V652" i="1"/>
  <c r="U652" i="1"/>
  <c r="M652" i="1"/>
  <c r="AT651" i="1"/>
  <c r="AS651" i="1"/>
  <c r="AR651" i="1"/>
  <c r="AQ651" i="1"/>
  <c r="AP651" i="1"/>
  <c r="AO651" i="1"/>
  <c r="AN651" i="1"/>
  <c r="AM651" i="1"/>
  <c r="AL651" i="1"/>
  <c r="AH651" i="1"/>
  <c r="V651" i="1"/>
  <c r="U651" i="1"/>
  <c r="M651" i="1"/>
  <c r="AT650" i="1"/>
  <c r="AS650" i="1"/>
  <c r="AR650" i="1"/>
  <c r="AQ650" i="1"/>
  <c r="AP650" i="1"/>
  <c r="AO650" i="1"/>
  <c r="AN650" i="1"/>
  <c r="AM650" i="1"/>
  <c r="AL650" i="1"/>
  <c r="AH650" i="1"/>
  <c r="V650" i="1"/>
  <c r="U650" i="1"/>
  <c r="M650" i="1"/>
  <c r="AT649" i="1"/>
  <c r="AS649" i="1"/>
  <c r="AR649" i="1"/>
  <c r="AQ649" i="1"/>
  <c r="AP649" i="1"/>
  <c r="AO649" i="1"/>
  <c r="AN649" i="1"/>
  <c r="AM649" i="1"/>
  <c r="AL649" i="1"/>
  <c r="AH649" i="1"/>
  <c r="V649" i="1"/>
  <c r="U649" i="1"/>
  <c r="M649" i="1"/>
  <c r="AT648" i="1"/>
  <c r="AS648" i="1"/>
  <c r="AR648" i="1"/>
  <c r="AQ648" i="1"/>
  <c r="AP648" i="1"/>
  <c r="AO648" i="1"/>
  <c r="AN648" i="1"/>
  <c r="AM648" i="1"/>
  <c r="AL648" i="1"/>
  <c r="AH648" i="1"/>
  <c r="V648" i="1"/>
  <c r="U648" i="1"/>
  <c r="M648" i="1"/>
  <c r="AT647" i="1"/>
  <c r="AS647" i="1"/>
  <c r="AR647" i="1"/>
  <c r="AQ647" i="1"/>
  <c r="AP647" i="1"/>
  <c r="AO647" i="1"/>
  <c r="AN647" i="1"/>
  <c r="AM647" i="1"/>
  <c r="AL647" i="1"/>
  <c r="AH647" i="1"/>
  <c r="V647" i="1"/>
  <c r="U647" i="1"/>
  <c r="M647" i="1"/>
  <c r="AT646" i="1"/>
  <c r="AS646" i="1"/>
  <c r="AR646" i="1"/>
  <c r="AQ646" i="1"/>
  <c r="AP646" i="1"/>
  <c r="AO646" i="1"/>
  <c r="AN646" i="1"/>
  <c r="AM646" i="1"/>
  <c r="AL646" i="1"/>
  <c r="AH646" i="1"/>
  <c r="V646" i="1"/>
  <c r="U646" i="1"/>
  <c r="M646" i="1"/>
  <c r="AT645" i="1"/>
  <c r="AS645" i="1"/>
  <c r="AR645" i="1"/>
  <c r="AQ645" i="1"/>
  <c r="AP645" i="1"/>
  <c r="AO645" i="1"/>
  <c r="AN645" i="1"/>
  <c r="AM645" i="1"/>
  <c r="AL645" i="1"/>
  <c r="AH645" i="1"/>
  <c r="V645" i="1"/>
  <c r="U645" i="1"/>
  <c r="M645" i="1"/>
  <c r="AT644" i="1"/>
  <c r="AS644" i="1"/>
  <c r="AR644" i="1"/>
  <c r="AQ644" i="1"/>
  <c r="AP644" i="1"/>
  <c r="AO644" i="1"/>
  <c r="AN644" i="1"/>
  <c r="AM644" i="1"/>
  <c r="AL644" i="1"/>
  <c r="AH644" i="1"/>
  <c r="V644" i="1"/>
  <c r="U644" i="1"/>
  <c r="M644" i="1"/>
  <c r="AT643" i="1"/>
  <c r="AS643" i="1"/>
  <c r="AR643" i="1"/>
  <c r="AQ643" i="1"/>
  <c r="AP643" i="1"/>
  <c r="AO643" i="1"/>
  <c r="AN643" i="1"/>
  <c r="AM643" i="1"/>
  <c r="AL643" i="1"/>
  <c r="AH643" i="1"/>
  <c r="V643" i="1"/>
  <c r="U643" i="1"/>
  <c r="M643" i="1"/>
  <c r="AT642" i="1"/>
  <c r="AS642" i="1"/>
  <c r="AR642" i="1"/>
  <c r="AQ642" i="1"/>
  <c r="AP642" i="1"/>
  <c r="AO642" i="1"/>
  <c r="AN642" i="1"/>
  <c r="AM642" i="1"/>
  <c r="AL642" i="1"/>
  <c r="AH642" i="1"/>
  <c r="V642" i="1"/>
  <c r="U642" i="1"/>
  <c r="M642" i="1"/>
  <c r="AT641" i="1"/>
  <c r="AS641" i="1"/>
  <c r="AR641" i="1"/>
  <c r="AQ641" i="1"/>
  <c r="AP641" i="1"/>
  <c r="AO641" i="1"/>
  <c r="AN641" i="1"/>
  <c r="AM641" i="1"/>
  <c r="AL641" i="1"/>
  <c r="AH641" i="1"/>
  <c r="V641" i="1"/>
  <c r="U641" i="1"/>
  <c r="M641" i="1"/>
  <c r="AT640" i="1"/>
  <c r="AS640" i="1"/>
  <c r="AR640" i="1"/>
  <c r="AQ640" i="1"/>
  <c r="AP640" i="1"/>
  <c r="AO640" i="1"/>
  <c r="AN640" i="1"/>
  <c r="AM640" i="1"/>
  <c r="AL640" i="1"/>
  <c r="AH640" i="1"/>
  <c r="V640" i="1"/>
  <c r="U640" i="1"/>
  <c r="M640" i="1"/>
  <c r="AT639" i="1"/>
  <c r="AS639" i="1"/>
  <c r="AR639" i="1"/>
  <c r="AQ639" i="1"/>
  <c r="AP639" i="1"/>
  <c r="AO639" i="1"/>
  <c r="AN639" i="1"/>
  <c r="AM639" i="1"/>
  <c r="AL639" i="1"/>
  <c r="AH639" i="1"/>
  <c r="V639" i="1"/>
  <c r="U639" i="1"/>
  <c r="M639" i="1"/>
  <c r="AT638" i="1"/>
  <c r="AS638" i="1"/>
  <c r="AR638" i="1"/>
  <c r="AQ638" i="1"/>
  <c r="AP638" i="1"/>
  <c r="AO638" i="1"/>
  <c r="AN638" i="1"/>
  <c r="AM638" i="1"/>
  <c r="AL638" i="1"/>
  <c r="AH638" i="1"/>
  <c r="V638" i="1"/>
  <c r="U638" i="1"/>
  <c r="M638" i="1"/>
  <c r="AT637" i="1"/>
  <c r="AS637" i="1"/>
  <c r="AR637" i="1"/>
  <c r="AQ637" i="1"/>
  <c r="AP637" i="1"/>
  <c r="AO637" i="1"/>
  <c r="AN637" i="1"/>
  <c r="AM637" i="1"/>
  <c r="AL637" i="1"/>
  <c r="AH637" i="1"/>
  <c r="V637" i="1"/>
  <c r="U637" i="1"/>
  <c r="M637" i="1"/>
  <c r="AT636" i="1"/>
  <c r="AS636" i="1"/>
  <c r="AR636" i="1"/>
  <c r="AQ636" i="1"/>
  <c r="AP636" i="1"/>
  <c r="AO636" i="1"/>
  <c r="AN636" i="1"/>
  <c r="AM636" i="1"/>
  <c r="AL636" i="1"/>
  <c r="AH636" i="1"/>
  <c r="V636" i="1"/>
  <c r="U636" i="1"/>
  <c r="M636" i="1"/>
  <c r="AT635" i="1"/>
  <c r="AS635" i="1"/>
  <c r="AR635" i="1"/>
  <c r="AQ635" i="1"/>
  <c r="AP635" i="1"/>
  <c r="AO635" i="1"/>
  <c r="AN635" i="1"/>
  <c r="AM635" i="1"/>
  <c r="AL635" i="1"/>
  <c r="AH635" i="1"/>
  <c r="V635" i="1"/>
  <c r="U635" i="1"/>
  <c r="M635" i="1"/>
  <c r="AT634" i="1"/>
  <c r="AS634" i="1"/>
  <c r="AR634" i="1"/>
  <c r="AQ634" i="1"/>
  <c r="AP634" i="1"/>
  <c r="AO634" i="1"/>
  <c r="AN634" i="1"/>
  <c r="AM634" i="1"/>
  <c r="AL634" i="1"/>
  <c r="AH634" i="1"/>
  <c r="V634" i="1"/>
  <c r="U634" i="1"/>
  <c r="M634" i="1"/>
  <c r="AT633" i="1"/>
  <c r="AS633" i="1"/>
  <c r="AR633" i="1"/>
  <c r="AQ633" i="1"/>
  <c r="AP633" i="1"/>
  <c r="AO633" i="1"/>
  <c r="AN633" i="1"/>
  <c r="AM633" i="1"/>
  <c r="AL633" i="1"/>
  <c r="AH633" i="1"/>
  <c r="V633" i="1"/>
  <c r="U633" i="1"/>
  <c r="M633" i="1"/>
  <c r="AT632" i="1"/>
  <c r="AS632" i="1"/>
  <c r="AR632" i="1"/>
  <c r="AQ632" i="1"/>
  <c r="AP632" i="1"/>
  <c r="AO632" i="1"/>
  <c r="AN632" i="1"/>
  <c r="AM632" i="1"/>
  <c r="AL632" i="1"/>
  <c r="AH632" i="1"/>
  <c r="V632" i="1"/>
  <c r="U632" i="1"/>
  <c r="M632" i="1"/>
  <c r="AT631" i="1"/>
  <c r="AS631" i="1"/>
  <c r="AR631" i="1"/>
  <c r="AQ631" i="1"/>
  <c r="AP631" i="1"/>
  <c r="AO631" i="1"/>
  <c r="AN631" i="1"/>
  <c r="AM631" i="1"/>
  <c r="AL631" i="1"/>
  <c r="AH631" i="1"/>
  <c r="V631" i="1"/>
  <c r="U631" i="1"/>
  <c r="M631" i="1"/>
  <c r="AT630" i="1"/>
  <c r="AS630" i="1"/>
  <c r="AR630" i="1"/>
  <c r="AQ630" i="1"/>
  <c r="AP630" i="1"/>
  <c r="AO630" i="1"/>
  <c r="AN630" i="1"/>
  <c r="AM630" i="1"/>
  <c r="AL630" i="1"/>
  <c r="AH630" i="1"/>
  <c r="V630" i="1"/>
  <c r="U630" i="1"/>
  <c r="M630" i="1"/>
  <c r="AT629" i="1"/>
  <c r="AS629" i="1"/>
  <c r="AR629" i="1"/>
  <c r="AQ629" i="1"/>
  <c r="AP629" i="1"/>
  <c r="AO629" i="1"/>
  <c r="AN629" i="1"/>
  <c r="AM629" i="1"/>
  <c r="AL629" i="1"/>
  <c r="AH629" i="1"/>
  <c r="V629" i="1"/>
  <c r="U629" i="1"/>
  <c r="M629" i="1"/>
  <c r="AT628" i="1"/>
  <c r="AS628" i="1"/>
  <c r="AR628" i="1"/>
  <c r="AQ628" i="1"/>
  <c r="AP628" i="1"/>
  <c r="AO628" i="1"/>
  <c r="AN628" i="1"/>
  <c r="AM628" i="1"/>
  <c r="AL628" i="1"/>
  <c r="AH628" i="1"/>
  <c r="V628" i="1"/>
  <c r="U628" i="1"/>
  <c r="M628" i="1"/>
  <c r="AT627" i="1"/>
  <c r="AS627" i="1"/>
  <c r="AR627" i="1"/>
  <c r="AQ627" i="1"/>
  <c r="AP627" i="1"/>
  <c r="AO627" i="1"/>
  <c r="AN627" i="1"/>
  <c r="AM627" i="1"/>
  <c r="AL627" i="1"/>
  <c r="AH627" i="1"/>
  <c r="V627" i="1"/>
  <c r="U627" i="1"/>
  <c r="M627" i="1"/>
  <c r="AT626" i="1"/>
  <c r="AS626" i="1"/>
  <c r="AR626" i="1"/>
  <c r="AQ626" i="1"/>
  <c r="AP626" i="1"/>
  <c r="AO626" i="1"/>
  <c r="AN626" i="1"/>
  <c r="AM626" i="1"/>
  <c r="AL626" i="1"/>
  <c r="AH626" i="1"/>
  <c r="V626" i="1"/>
  <c r="U626" i="1"/>
  <c r="M626" i="1"/>
  <c r="AT625" i="1"/>
  <c r="AS625" i="1"/>
  <c r="AR625" i="1"/>
  <c r="AQ625" i="1"/>
  <c r="AP625" i="1"/>
  <c r="AO625" i="1"/>
  <c r="AN625" i="1"/>
  <c r="AM625" i="1"/>
  <c r="AL625" i="1"/>
  <c r="AH625" i="1"/>
  <c r="V625" i="1"/>
  <c r="U625" i="1"/>
  <c r="M625" i="1"/>
  <c r="AT624" i="1"/>
  <c r="AS624" i="1"/>
  <c r="AR624" i="1"/>
  <c r="AQ624" i="1"/>
  <c r="AP624" i="1"/>
  <c r="AO624" i="1"/>
  <c r="AN624" i="1"/>
  <c r="AM624" i="1"/>
  <c r="AL624" i="1"/>
  <c r="AH624" i="1"/>
  <c r="V624" i="1"/>
  <c r="U624" i="1"/>
  <c r="M624" i="1"/>
  <c r="AT623" i="1"/>
  <c r="AS623" i="1"/>
  <c r="AR623" i="1"/>
  <c r="AQ623" i="1"/>
  <c r="AP623" i="1"/>
  <c r="AO623" i="1"/>
  <c r="AN623" i="1"/>
  <c r="AM623" i="1"/>
  <c r="AL623" i="1"/>
  <c r="AH623" i="1"/>
  <c r="V623" i="1"/>
  <c r="U623" i="1"/>
  <c r="M623" i="1"/>
  <c r="AT622" i="1"/>
  <c r="AS622" i="1"/>
  <c r="AR622" i="1"/>
  <c r="AQ622" i="1"/>
  <c r="AP622" i="1"/>
  <c r="AO622" i="1"/>
  <c r="AN622" i="1"/>
  <c r="AM622" i="1"/>
  <c r="AL622" i="1"/>
  <c r="AH622" i="1"/>
  <c r="V622" i="1"/>
  <c r="U622" i="1"/>
  <c r="M622" i="1"/>
  <c r="AT621" i="1"/>
  <c r="AS621" i="1"/>
  <c r="AR621" i="1"/>
  <c r="AQ621" i="1"/>
  <c r="AP621" i="1"/>
  <c r="AO621" i="1"/>
  <c r="AN621" i="1"/>
  <c r="AM621" i="1"/>
  <c r="AL621" i="1"/>
  <c r="AH621" i="1"/>
  <c r="V621" i="1"/>
  <c r="U621" i="1"/>
  <c r="M621" i="1"/>
  <c r="AT620" i="1"/>
  <c r="AS620" i="1"/>
  <c r="AR620" i="1"/>
  <c r="AQ620" i="1"/>
  <c r="AP620" i="1"/>
  <c r="AO620" i="1"/>
  <c r="AN620" i="1"/>
  <c r="AM620" i="1"/>
  <c r="AL620" i="1"/>
  <c r="AH620" i="1"/>
  <c r="V620" i="1"/>
  <c r="U620" i="1"/>
  <c r="M620" i="1"/>
  <c r="AT619" i="1"/>
  <c r="AS619" i="1"/>
  <c r="AR619" i="1"/>
  <c r="AQ619" i="1"/>
  <c r="AP619" i="1"/>
  <c r="AO619" i="1"/>
  <c r="AN619" i="1"/>
  <c r="AM619" i="1"/>
  <c r="AL619" i="1"/>
  <c r="AH619" i="1"/>
  <c r="V619" i="1"/>
  <c r="U619" i="1"/>
  <c r="M619" i="1"/>
  <c r="AT618" i="1"/>
  <c r="AS618" i="1"/>
  <c r="AR618" i="1"/>
  <c r="AQ618" i="1"/>
  <c r="AP618" i="1"/>
  <c r="AO618" i="1"/>
  <c r="AN618" i="1"/>
  <c r="AM618" i="1"/>
  <c r="AL618" i="1"/>
  <c r="AH618" i="1"/>
  <c r="V618" i="1"/>
  <c r="U618" i="1"/>
  <c r="M618" i="1"/>
  <c r="AT617" i="1"/>
  <c r="AS617" i="1"/>
  <c r="AR617" i="1"/>
  <c r="AQ617" i="1"/>
  <c r="AP617" i="1"/>
  <c r="AO617" i="1"/>
  <c r="AN617" i="1"/>
  <c r="AM617" i="1"/>
  <c r="AL617" i="1"/>
  <c r="AH617" i="1"/>
  <c r="V617" i="1"/>
  <c r="U617" i="1"/>
  <c r="M617" i="1"/>
  <c r="AT616" i="1"/>
  <c r="AS616" i="1"/>
  <c r="AR616" i="1"/>
  <c r="AQ616" i="1"/>
  <c r="AP616" i="1"/>
  <c r="AO616" i="1"/>
  <c r="AN616" i="1"/>
  <c r="AM616" i="1"/>
  <c r="AL616" i="1"/>
  <c r="AH616" i="1"/>
  <c r="V616" i="1"/>
  <c r="U616" i="1"/>
  <c r="M616" i="1"/>
  <c r="AT615" i="1"/>
  <c r="AS615" i="1"/>
  <c r="AR615" i="1"/>
  <c r="AQ615" i="1"/>
  <c r="AP615" i="1"/>
  <c r="AO615" i="1"/>
  <c r="AN615" i="1"/>
  <c r="AM615" i="1"/>
  <c r="AL615" i="1"/>
  <c r="AH615" i="1"/>
  <c r="V615" i="1"/>
  <c r="U615" i="1"/>
  <c r="M615" i="1"/>
  <c r="AT614" i="1"/>
  <c r="AS614" i="1"/>
  <c r="AR614" i="1"/>
  <c r="AQ614" i="1"/>
  <c r="AP614" i="1"/>
  <c r="AO614" i="1"/>
  <c r="AN614" i="1"/>
  <c r="AM614" i="1"/>
  <c r="AL614" i="1"/>
  <c r="AH614" i="1"/>
  <c r="V614" i="1"/>
  <c r="U614" i="1"/>
  <c r="M614" i="1"/>
  <c r="AT613" i="1"/>
  <c r="AS613" i="1"/>
  <c r="AR613" i="1"/>
  <c r="AQ613" i="1"/>
  <c r="AP613" i="1"/>
  <c r="AO613" i="1"/>
  <c r="AN613" i="1"/>
  <c r="AM613" i="1"/>
  <c r="AL613" i="1"/>
  <c r="AH613" i="1"/>
  <c r="V613" i="1"/>
  <c r="U613" i="1"/>
  <c r="M613" i="1"/>
  <c r="AT612" i="1"/>
  <c r="AS612" i="1"/>
  <c r="AR612" i="1"/>
  <c r="AQ612" i="1"/>
  <c r="AP612" i="1"/>
  <c r="AO612" i="1"/>
  <c r="AN612" i="1"/>
  <c r="AM612" i="1"/>
  <c r="AL612" i="1"/>
  <c r="AH612" i="1"/>
  <c r="V612" i="1"/>
  <c r="U612" i="1"/>
  <c r="M612" i="1"/>
  <c r="AT611" i="1"/>
  <c r="AS611" i="1"/>
  <c r="AR611" i="1"/>
  <c r="AQ611" i="1"/>
  <c r="AP611" i="1"/>
  <c r="AO611" i="1"/>
  <c r="AN611" i="1"/>
  <c r="AM611" i="1"/>
  <c r="AL611" i="1"/>
  <c r="AH611" i="1"/>
  <c r="V611" i="1"/>
  <c r="U611" i="1"/>
  <c r="M611" i="1"/>
  <c r="AT610" i="1"/>
  <c r="AS610" i="1"/>
  <c r="AR610" i="1"/>
  <c r="AQ610" i="1"/>
  <c r="AP610" i="1"/>
  <c r="AO610" i="1"/>
  <c r="AN610" i="1"/>
  <c r="AM610" i="1"/>
  <c r="AL610" i="1"/>
  <c r="AH610" i="1"/>
  <c r="V610" i="1"/>
  <c r="U610" i="1"/>
  <c r="M610" i="1"/>
  <c r="AT609" i="1"/>
  <c r="AS609" i="1"/>
  <c r="AR609" i="1"/>
  <c r="AQ609" i="1"/>
  <c r="AP609" i="1"/>
  <c r="AO609" i="1"/>
  <c r="AN609" i="1"/>
  <c r="AM609" i="1"/>
  <c r="AL609" i="1"/>
  <c r="AH609" i="1"/>
  <c r="V609" i="1"/>
  <c r="U609" i="1"/>
  <c r="M609" i="1"/>
  <c r="AT608" i="1"/>
  <c r="AS608" i="1"/>
  <c r="AR608" i="1"/>
  <c r="AQ608" i="1"/>
  <c r="AP608" i="1"/>
  <c r="AO608" i="1"/>
  <c r="AN608" i="1"/>
  <c r="AM608" i="1"/>
  <c r="AL608" i="1"/>
  <c r="AH608" i="1"/>
  <c r="V608" i="1"/>
  <c r="U608" i="1"/>
  <c r="M608" i="1"/>
  <c r="AT607" i="1"/>
  <c r="AS607" i="1"/>
  <c r="AR607" i="1"/>
  <c r="AQ607" i="1"/>
  <c r="AP607" i="1"/>
  <c r="AO607" i="1"/>
  <c r="AN607" i="1"/>
  <c r="AM607" i="1"/>
  <c r="AL607" i="1"/>
  <c r="AH607" i="1"/>
  <c r="V607" i="1"/>
  <c r="U607" i="1"/>
  <c r="M607" i="1"/>
  <c r="AT606" i="1"/>
  <c r="AS606" i="1"/>
  <c r="AR606" i="1"/>
  <c r="AQ606" i="1"/>
  <c r="AP606" i="1"/>
  <c r="AO606" i="1"/>
  <c r="AN606" i="1"/>
  <c r="AM606" i="1"/>
  <c r="AL606" i="1"/>
  <c r="AH606" i="1"/>
  <c r="V606" i="1"/>
  <c r="U606" i="1"/>
  <c r="M606" i="1"/>
  <c r="AT605" i="1"/>
  <c r="AS605" i="1"/>
  <c r="AR605" i="1"/>
  <c r="AQ605" i="1"/>
  <c r="AP605" i="1"/>
  <c r="AO605" i="1"/>
  <c r="AN605" i="1"/>
  <c r="AM605" i="1"/>
  <c r="AL605" i="1"/>
  <c r="AH605" i="1"/>
  <c r="V605" i="1"/>
  <c r="U605" i="1"/>
  <c r="M605" i="1"/>
  <c r="AT604" i="1"/>
  <c r="AS604" i="1"/>
  <c r="AR604" i="1"/>
  <c r="AQ604" i="1"/>
  <c r="AP604" i="1"/>
  <c r="AO604" i="1"/>
  <c r="AN604" i="1"/>
  <c r="AM604" i="1"/>
  <c r="AL604" i="1"/>
  <c r="AH604" i="1"/>
  <c r="V604" i="1"/>
  <c r="U604" i="1"/>
  <c r="M604" i="1"/>
  <c r="AT603" i="1"/>
  <c r="AS603" i="1"/>
  <c r="AR603" i="1"/>
  <c r="AQ603" i="1"/>
  <c r="AP603" i="1"/>
  <c r="AO603" i="1"/>
  <c r="AN603" i="1"/>
  <c r="AM603" i="1"/>
  <c r="AL603" i="1"/>
  <c r="AH603" i="1"/>
  <c r="V603" i="1"/>
  <c r="U603" i="1"/>
  <c r="M603" i="1"/>
  <c r="AT602" i="1"/>
  <c r="AS602" i="1"/>
  <c r="AR602" i="1"/>
  <c r="AQ602" i="1"/>
  <c r="AP602" i="1"/>
  <c r="AO602" i="1"/>
  <c r="AN602" i="1"/>
  <c r="AM602" i="1"/>
  <c r="AL602" i="1"/>
  <c r="AH602" i="1"/>
  <c r="V602" i="1"/>
  <c r="U602" i="1"/>
  <c r="M602" i="1"/>
  <c r="AT601" i="1"/>
  <c r="AS601" i="1"/>
  <c r="AR601" i="1"/>
  <c r="AQ601" i="1"/>
  <c r="AP601" i="1"/>
  <c r="AO601" i="1"/>
  <c r="AN601" i="1"/>
  <c r="AM601" i="1"/>
  <c r="AL601" i="1"/>
  <c r="AH601" i="1"/>
  <c r="V601" i="1"/>
  <c r="U601" i="1"/>
  <c r="M601" i="1"/>
  <c r="AT600" i="1"/>
  <c r="AS600" i="1"/>
  <c r="AR600" i="1"/>
  <c r="AQ600" i="1"/>
  <c r="AP600" i="1"/>
  <c r="AO600" i="1"/>
  <c r="AN600" i="1"/>
  <c r="AM600" i="1"/>
  <c r="AL600" i="1"/>
  <c r="AH600" i="1"/>
  <c r="V600" i="1"/>
  <c r="U600" i="1"/>
  <c r="M600" i="1"/>
  <c r="AT599" i="1"/>
  <c r="AS599" i="1"/>
  <c r="AR599" i="1"/>
  <c r="AQ599" i="1"/>
  <c r="AP599" i="1"/>
  <c r="AO599" i="1"/>
  <c r="AN599" i="1"/>
  <c r="AM599" i="1"/>
  <c r="AL599" i="1"/>
  <c r="AH599" i="1"/>
  <c r="V599" i="1"/>
  <c r="U599" i="1"/>
  <c r="M599" i="1"/>
  <c r="AT598" i="1"/>
  <c r="AS598" i="1"/>
  <c r="AR598" i="1"/>
  <c r="AQ598" i="1"/>
  <c r="AP598" i="1"/>
  <c r="AO598" i="1"/>
  <c r="AN598" i="1"/>
  <c r="AM598" i="1"/>
  <c r="AL598" i="1"/>
  <c r="AH598" i="1"/>
  <c r="V598" i="1"/>
  <c r="U598" i="1"/>
  <c r="M598" i="1"/>
  <c r="AT597" i="1"/>
  <c r="AS597" i="1"/>
  <c r="AR597" i="1"/>
  <c r="AQ597" i="1"/>
  <c r="AP597" i="1"/>
  <c r="AO597" i="1"/>
  <c r="AN597" i="1"/>
  <c r="AM597" i="1"/>
  <c r="AL597" i="1"/>
  <c r="AH597" i="1"/>
  <c r="V597" i="1"/>
  <c r="U597" i="1"/>
  <c r="M597" i="1"/>
  <c r="AT596" i="1"/>
  <c r="AS596" i="1"/>
  <c r="AR596" i="1"/>
  <c r="AQ596" i="1"/>
  <c r="AP596" i="1"/>
  <c r="AO596" i="1"/>
  <c r="AN596" i="1"/>
  <c r="AM596" i="1"/>
  <c r="AL596" i="1"/>
  <c r="AH596" i="1"/>
  <c r="V596" i="1"/>
  <c r="U596" i="1"/>
  <c r="M596" i="1"/>
  <c r="AT595" i="1"/>
  <c r="AS595" i="1"/>
  <c r="AR595" i="1"/>
  <c r="AQ595" i="1"/>
  <c r="AP595" i="1"/>
  <c r="AO595" i="1"/>
  <c r="AN595" i="1"/>
  <c r="AM595" i="1"/>
  <c r="AL595" i="1"/>
  <c r="AH595" i="1"/>
  <c r="V595" i="1"/>
  <c r="U595" i="1"/>
  <c r="M595" i="1"/>
  <c r="AT594" i="1"/>
  <c r="AS594" i="1"/>
  <c r="AR594" i="1"/>
  <c r="AQ594" i="1"/>
  <c r="AP594" i="1"/>
  <c r="AO594" i="1"/>
  <c r="AN594" i="1"/>
  <c r="AM594" i="1"/>
  <c r="AL594" i="1"/>
  <c r="AH594" i="1"/>
  <c r="V594" i="1"/>
  <c r="U594" i="1"/>
  <c r="M594" i="1"/>
  <c r="AT593" i="1"/>
  <c r="AS593" i="1"/>
  <c r="AR593" i="1"/>
  <c r="AQ593" i="1"/>
  <c r="AP593" i="1"/>
  <c r="AO593" i="1"/>
  <c r="AN593" i="1"/>
  <c r="AM593" i="1"/>
  <c r="AL593" i="1"/>
  <c r="AH593" i="1"/>
  <c r="V593" i="1"/>
  <c r="U593" i="1"/>
  <c r="M593" i="1"/>
  <c r="AT592" i="1"/>
  <c r="AS592" i="1"/>
  <c r="AR592" i="1"/>
  <c r="AQ592" i="1"/>
  <c r="AP592" i="1"/>
  <c r="AO592" i="1"/>
  <c r="AN592" i="1"/>
  <c r="AM592" i="1"/>
  <c r="AL592" i="1"/>
  <c r="AH592" i="1"/>
  <c r="V592" i="1"/>
  <c r="U592" i="1"/>
  <c r="M592" i="1"/>
  <c r="AT591" i="1"/>
  <c r="AS591" i="1"/>
  <c r="AR591" i="1"/>
  <c r="AQ591" i="1"/>
  <c r="AP591" i="1"/>
  <c r="AO591" i="1"/>
  <c r="AN591" i="1"/>
  <c r="AM591" i="1"/>
  <c r="AL591" i="1"/>
  <c r="AH591" i="1"/>
  <c r="V591" i="1"/>
  <c r="U591" i="1"/>
  <c r="M591" i="1"/>
  <c r="AT590" i="1"/>
  <c r="AS590" i="1"/>
  <c r="AR590" i="1"/>
  <c r="AQ590" i="1"/>
  <c r="AP590" i="1"/>
  <c r="AO590" i="1"/>
  <c r="AN590" i="1"/>
  <c r="AM590" i="1"/>
  <c r="AL590" i="1"/>
  <c r="AH590" i="1"/>
  <c r="V590" i="1"/>
  <c r="U590" i="1"/>
  <c r="M590" i="1"/>
  <c r="AT589" i="1"/>
  <c r="AS589" i="1"/>
  <c r="AR589" i="1"/>
  <c r="AQ589" i="1"/>
  <c r="AP589" i="1"/>
  <c r="AO589" i="1"/>
  <c r="AN589" i="1"/>
  <c r="AM589" i="1"/>
  <c r="AL589" i="1"/>
  <c r="AH589" i="1"/>
  <c r="V589" i="1"/>
  <c r="U589" i="1"/>
  <c r="M589" i="1"/>
  <c r="AT588" i="1"/>
  <c r="AS588" i="1"/>
  <c r="AR588" i="1"/>
  <c r="AQ588" i="1"/>
  <c r="AP588" i="1"/>
  <c r="AO588" i="1"/>
  <c r="AN588" i="1"/>
  <c r="AM588" i="1"/>
  <c r="AL588" i="1"/>
  <c r="AH588" i="1"/>
  <c r="V588" i="1"/>
  <c r="U588" i="1"/>
  <c r="M588" i="1"/>
  <c r="AT587" i="1"/>
  <c r="AS587" i="1"/>
  <c r="AR587" i="1"/>
  <c r="AQ587" i="1"/>
  <c r="AP587" i="1"/>
  <c r="AO587" i="1"/>
  <c r="AN587" i="1"/>
  <c r="AM587" i="1"/>
  <c r="AL587" i="1"/>
  <c r="AH587" i="1"/>
  <c r="V587" i="1"/>
  <c r="U587" i="1"/>
  <c r="M587" i="1"/>
  <c r="AT586" i="1"/>
  <c r="AS586" i="1"/>
  <c r="AR586" i="1"/>
  <c r="AQ586" i="1"/>
  <c r="AP586" i="1"/>
  <c r="AO586" i="1"/>
  <c r="AN586" i="1"/>
  <c r="AM586" i="1"/>
  <c r="AL586" i="1"/>
  <c r="AH586" i="1"/>
  <c r="V586" i="1"/>
  <c r="U586" i="1"/>
  <c r="M586" i="1"/>
  <c r="AT585" i="1"/>
  <c r="AS585" i="1"/>
  <c r="AR585" i="1"/>
  <c r="AQ585" i="1"/>
  <c r="AP585" i="1"/>
  <c r="AO585" i="1"/>
  <c r="AN585" i="1"/>
  <c r="AM585" i="1"/>
  <c r="AL585" i="1"/>
  <c r="AH585" i="1"/>
  <c r="V585" i="1"/>
  <c r="U585" i="1"/>
  <c r="M585" i="1"/>
  <c r="AT584" i="1"/>
  <c r="AS584" i="1"/>
  <c r="AR584" i="1"/>
  <c r="AQ584" i="1"/>
  <c r="AP584" i="1"/>
  <c r="AO584" i="1"/>
  <c r="AN584" i="1"/>
  <c r="AM584" i="1"/>
  <c r="AL584" i="1"/>
  <c r="AH584" i="1"/>
  <c r="V584" i="1"/>
  <c r="U584" i="1"/>
  <c r="M584" i="1"/>
  <c r="AT583" i="1"/>
  <c r="AS583" i="1"/>
  <c r="AR583" i="1"/>
  <c r="AQ583" i="1"/>
  <c r="AP583" i="1"/>
  <c r="AO583" i="1"/>
  <c r="AN583" i="1"/>
  <c r="AM583" i="1"/>
  <c r="AL583" i="1"/>
  <c r="AH583" i="1"/>
  <c r="V583" i="1"/>
  <c r="U583" i="1"/>
  <c r="M583" i="1"/>
  <c r="AT582" i="1"/>
  <c r="AS582" i="1"/>
  <c r="AR582" i="1"/>
  <c r="AQ582" i="1"/>
  <c r="AP582" i="1"/>
  <c r="AO582" i="1"/>
  <c r="AN582" i="1"/>
  <c r="AM582" i="1"/>
  <c r="AL582" i="1"/>
  <c r="AH582" i="1"/>
  <c r="V582" i="1"/>
  <c r="U582" i="1"/>
  <c r="M582" i="1"/>
  <c r="AT581" i="1"/>
  <c r="AS581" i="1"/>
  <c r="AR581" i="1"/>
  <c r="AQ581" i="1"/>
  <c r="AP581" i="1"/>
  <c r="AO581" i="1"/>
  <c r="AN581" i="1"/>
  <c r="AM581" i="1"/>
  <c r="AL581" i="1"/>
  <c r="AH581" i="1"/>
  <c r="V581" i="1"/>
  <c r="U581" i="1"/>
  <c r="M581" i="1"/>
  <c r="AT580" i="1"/>
  <c r="AS580" i="1"/>
  <c r="AR580" i="1"/>
  <c r="AQ580" i="1"/>
  <c r="AP580" i="1"/>
  <c r="AO580" i="1"/>
  <c r="AN580" i="1"/>
  <c r="AM580" i="1"/>
  <c r="AL580" i="1"/>
  <c r="AH580" i="1"/>
  <c r="V580" i="1"/>
  <c r="U580" i="1"/>
  <c r="M580" i="1"/>
  <c r="AT579" i="1"/>
  <c r="AS579" i="1"/>
  <c r="AR579" i="1"/>
  <c r="AQ579" i="1"/>
  <c r="AP579" i="1"/>
  <c r="AO579" i="1"/>
  <c r="AN579" i="1"/>
  <c r="AM579" i="1"/>
  <c r="AL579" i="1"/>
  <c r="AH579" i="1"/>
  <c r="V579" i="1"/>
  <c r="U579" i="1"/>
  <c r="M579" i="1"/>
  <c r="AT578" i="1"/>
  <c r="AS578" i="1"/>
  <c r="AR578" i="1"/>
  <c r="AQ578" i="1"/>
  <c r="AP578" i="1"/>
  <c r="AO578" i="1"/>
  <c r="AN578" i="1"/>
  <c r="AM578" i="1"/>
  <c r="AL578" i="1"/>
  <c r="AH578" i="1"/>
  <c r="V578" i="1"/>
  <c r="U578" i="1"/>
  <c r="M578" i="1"/>
  <c r="AT577" i="1"/>
  <c r="AS577" i="1"/>
  <c r="AR577" i="1"/>
  <c r="AQ577" i="1"/>
  <c r="AP577" i="1"/>
  <c r="AO577" i="1"/>
  <c r="AN577" i="1"/>
  <c r="AM577" i="1"/>
  <c r="AL577" i="1"/>
  <c r="AH577" i="1"/>
  <c r="V577" i="1"/>
  <c r="U577" i="1"/>
  <c r="M577" i="1"/>
  <c r="AT576" i="1"/>
  <c r="AS576" i="1"/>
  <c r="AR576" i="1"/>
  <c r="AQ576" i="1"/>
  <c r="AP576" i="1"/>
  <c r="AO576" i="1"/>
  <c r="AN576" i="1"/>
  <c r="AM576" i="1"/>
  <c r="AL576" i="1"/>
  <c r="AH576" i="1"/>
  <c r="V576" i="1"/>
  <c r="U576" i="1"/>
  <c r="M576" i="1"/>
  <c r="AT575" i="1"/>
  <c r="AS575" i="1"/>
  <c r="AR575" i="1"/>
  <c r="AQ575" i="1"/>
  <c r="AP575" i="1"/>
  <c r="AO575" i="1"/>
  <c r="AN575" i="1"/>
  <c r="AM575" i="1"/>
  <c r="AL575" i="1"/>
  <c r="AH575" i="1"/>
  <c r="V575" i="1"/>
  <c r="U575" i="1"/>
  <c r="M575" i="1"/>
  <c r="AT574" i="1"/>
  <c r="AS574" i="1"/>
  <c r="AR574" i="1"/>
  <c r="AQ574" i="1"/>
  <c r="AP574" i="1"/>
  <c r="AO574" i="1"/>
  <c r="AN574" i="1"/>
  <c r="AM574" i="1"/>
  <c r="AL574" i="1"/>
  <c r="AH574" i="1"/>
  <c r="V574" i="1"/>
  <c r="U574" i="1"/>
  <c r="M574" i="1"/>
  <c r="AT573" i="1"/>
  <c r="AS573" i="1"/>
  <c r="AR573" i="1"/>
  <c r="AQ573" i="1"/>
  <c r="AP573" i="1"/>
  <c r="AO573" i="1"/>
  <c r="AN573" i="1"/>
  <c r="AM573" i="1"/>
  <c r="AL573" i="1"/>
  <c r="AH573" i="1"/>
  <c r="V573" i="1"/>
  <c r="U573" i="1"/>
  <c r="M573" i="1"/>
  <c r="AT572" i="1"/>
  <c r="AS572" i="1"/>
  <c r="AR572" i="1"/>
  <c r="AQ572" i="1"/>
  <c r="AP572" i="1"/>
  <c r="AO572" i="1"/>
  <c r="AN572" i="1"/>
  <c r="AM572" i="1"/>
  <c r="AL572" i="1"/>
  <c r="AH572" i="1"/>
  <c r="V572" i="1"/>
  <c r="U572" i="1"/>
  <c r="M572" i="1"/>
  <c r="AT571" i="1"/>
  <c r="AS571" i="1"/>
  <c r="AR571" i="1"/>
  <c r="AQ571" i="1"/>
  <c r="AP571" i="1"/>
  <c r="AO571" i="1"/>
  <c r="AN571" i="1"/>
  <c r="AM571" i="1"/>
  <c r="AL571" i="1"/>
  <c r="AH571" i="1"/>
  <c r="V571" i="1"/>
  <c r="U571" i="1"/>
  <c r="M571" i="1"/>
  <c r="AT570" i="1"/>
  <c r="AS570" i="1"/>
  <c r="AR570" i="1"/>
  <c r="AQ570" i="1"/>
  <c r="AP570" i="1"/>
  <c r="AO570" i="1"/>
  <c r="AN570" i="1"/>
  <c r="AM570" i="1"/>
  <c r="AL570" i="1"/>
  <c r="AH570" i="1"/>
  <c r="V570" i="1"/>
  <c r="U570" i="1"/>
  <c r="M570" i="1"/>
  <c r="AT569" i="1"/>
  <c r="AS569" i="1"/>
  <c r="AR569" i="1"/>
  <c r="AQ569" i="1"/>
  <c r="AP569" i="1"/>
  <c r="AO569" i="1"/>
  <c r="AN569" i="1"/>
  <c r="AM569" i="1"/>
  <c r="AL569" i="1"/>
  <c r="AH569" i="1"/>
  <c r="V569" i="1"/>
  <c r="U569" i="1"/>
  <c r="M569" i="1"/>
  <c r="AT568" i="1"/>
  <c r="AS568" i="1"/>
  <c r="AR568" i="1"/>
  <c r="AQ568" i="1"/>
  <c r="AP568" i="1"/>
  <c r="AO568" i="1"/>
  <c r="AN568" i="1"/>
  <c r="AM568" i="1"/>
  <c r="AL568" i="1"/>
  <c r="AH568" i="1"/>
  <c r="V568" i="1"/>
  <c r="U568" i="1"/>
  <c r="M568" i="1"/>
  <c r="AT567" i="1"/>
  <c r="AS567" i="1"/>
  <c r="AR567" i="1"/>
  <c r="AQ567" i="1"/>
  <c r="AP567" i="1"/>
  <c r="AO567" i="1"/>
  <c r="AN567" i="1"/>
  <c r="AM567" i="1"/>
  <c r="AL567" i="1"/>
  <c r="AH567" i="1"/>
  <c r="V567" i="1"/>
  <c r="U567" i="1"/>
  <c r="M567" i="1"/>
  <c r="AT566" i="1"/>
  <c r="AS566" i="1"/>
  <c r="AR566" i="1"/>
  <c r="AQ566" i="1"/>
  <c r="AP566" i="1"/>
  <c r="AO566" i="1"/>
  <c r="AN566" i="1"/>
  <c r="AM566" i="1"/>
  <c r="AL566" i="1"/>
  <c r="AH566" i="1"/>
  <c r="V566" i="1"/>
  <c r="U566" i="1"/>
  <c r="M566" i="1"/>
  <c r="AT565" i="1"/>
  <c r="AS565" i="1"/>
  <c r="AR565" i="1"/>
  <c r="AQ565" i="1"/>
  <c r="AP565" i="1"/>
  <c r="AO565" i="1"/>
  <c r="AN565" i="1"/>
  <c r="AM565" i="1"/>
  <c r="AL565" i="1"/>
  <c r="AH565" i="1"/>
  <c r="V565" i="1"/>
  <c r="U565" i="1"/>
  <c r="M565" i="1"/>
  <c r="AT564" i="1"/>
  <c r="AS564" i="1"/>
  <c r="AR564" i="1"/>
  <c r="AQ564" i="1"/>
  <c r="AP564" i="1"/>
  <c r="AO564" i="1"/>
  <c r="AN564" i="1"/>
  <c r="AM564" i="1"/>
  <c r="AL564" i="1"/>
  <c r="AH564" i="1"/>
  <c r="V564" i="1"/>
  <c r="U564" i="1"/>
  <c r="M564" i="1"/>
  <c r="AT563" i="1"/>
  <c r="AS563" i="1"/>
  <c r="AR563" i="1"/>
  <c r="AQ563" i="1"/>
  <c r="AP563" i="1"/>
  <c r="AO563" i="1"/>
  <c r="AN563" i="1"/>
  <c r="AM563" i="1"/>
  <c r="AL563" i="1"/>
  <c r="AH563" i="1"/>
  <c r="V563" i="1"/>
  <c r="U563" i="1"/>
  <c r="M563" i="1"/>
  <c r="AT562" i="1"/>
  <c r="AS562" i="1"/>
  <c r="AR562" i="1"/>
  <c r="AQ562" i="1"/>
  <c r="AP562" i="1"/>
  <c r="AO562" i="1"/>
  <c r="AN562" i="1"/>
  <c r="AM562" i="1"/>
  <c r="AL562" i="1"/>
  <c r="AH562" i="1"/>
  <c r="V562" i="1"/>
  <c r="U562" i="1"/>
  <c r="M562" i="1"/>
  <c r="AT561" i="1"/>
  <c r="AS561" i="1"/>
  <c r="AR561" i="1"/>
  <c r="AQ561" i="1"/>
  <c r="AP561" i="1"/>
  <c r="AO561" i="1"/>
  <c r="AN561" i="1"/>
  <c r="AM561" i="1"/>
  <c r="AL561" i="1"/>
  <c r="AH561" i="1"/>
  <c r="V561" i="1"/>
  <c r="U561" i="1"/>
  <c r="M561" i="1"/>
  <c r="AT560" i="1"/>
  <c r="AS560" i="1"/>
  <c r="AR560" i="1"/>
  <c r="AQ560" i="1"/>
  <c r="AP560" i="1"/>
  <c r="AO560" i="1"/>
  <c r="AN560" i="1"/>
  <c r="AM560" i="1"/>
  <c r="AL560" i="1"/>
  <c r="AH560" i="1"/>
  <c r="V560" i="1"/>
  <c r="U560" i="1"/>
  <c r="M560" i="1"/>
  <c r="AT559" i="1"/>
  <c r="AS559" i="1"/>
  <c r="AR559" i="1"/>
  <c r="AQ559" i="1"/>
  <c r="AP559" i="1"/>
  <c r="AO559" i="1"/>
  <c r="AN559" i="1"/>
  <c r="AM559" i="1"/>
  <c r="AL559" i="1"/>
  <c r="AH559" i="1"/>
  <c r="V559" i="1"/>
  <c r="U559" i="1"/>
  <c r="M559" i="1"/>
  <c r="AT558" i="1"/>
  <c r="AS558" i="1"/>
  <c r="AR558" i="1"/>
  <c r="AQ558" i="1"/>
  <c r="AP558" i="1"/>
  <c r="AO558" i="1"/>
  <c r="AN558" i="1"/>
  <c r="AM558" i="1"/>
  <c r="AL558" i="1"/>
  <c r="AH558" i="1"/>
  <c r="V558" i="1"/>
  <c r="U558" i="1"/>
  <c r="M558" i="1"/>
  <c r="AT557" i="1"/>
  <c r="AS557" i="1"/>
  <c r="AR557" i="1"/>
  <c r="AQ557" i="1"/>
  <c r="AP557" i="1"/>
  <c r="AO557" i="1"/>
  <c r="AN557" i="1"/>
  <c r="AM557" i="1"/>
  <c r="AL557" i="1"/>
  <c r="AH557" i="1"/>
  <c r="V557" i="1"/>
  <c r="U557" i="1"/>
  <c r="M557" i="1"/>
  <c r="AT556" i="1"/>
  <c r="AS556" i="1"/>
  <c r="AR556" i="1"/>
  <c r="AQ556" i="1"/>
  <c r="AP556" i="1"/>
  <c r="AO556" i="1"/>
  <c r="AN556" i="1"/>
  <c r="AM556" i="1"/>
  <c r="AL556" i="1"/>
  <c r="AH556" i="1"/>
  <c r="V556" i="1"/>
  <c r="U556" i="1"/>
  <c r="M556" i="1"/>
  <c r="AT555" i="1"/>
  <c r="AS555" i="1"/>
  <c r="AR555" i="1"/>
  <c r="AQ555" i="1"/>
  <c r="AP555" i="1"/>
  <c r="AO555" i="1"/>
  <c r="AN555" i="1"/>
  <c r="AM555" i="1"/>
  <c r="AL555" i="1"/>
  <c r="AH555" i="1"/>
  <c r="V555" i="1"/>
  <c r="U555" i="1"/>
  <c r="M555" i="1"/>
  <c r="AT554" i="1"/>
  <c r="AS554" i="1"/>
  <c r="AR554" i="1"/>
  <c r="AQ554" i="1"/>
  <c r="AP554" i="1"/>
  <c r="AO554" i="1"/>
  <c r="AN554" i="1"/>
  <c r="AM554" i="1"/>
  <c r="AL554" i="1"/>
  <c r="AH554" i="1"/>
  <c r="V554" i="1"/>
  <c r="U554" i="1"/>
  <c r="M554" i="1"/>
  <c r="AT553" i="1"/>
  <c r="AS553" i="1"/>
  <c r="AR553" i="1"/>
  <c r="AQ553" i="1"/>
  <c r="AP553" i="1"/>
  <c r="AO553" i="1"/>
  <c r="AN553" i="1"/>
  <c r="AM553" i="1"/>
  <c r="AL553" i="1"/>
  <c r="AH553" i="1"/>
  <c r="V553" i="1"/>
  <c r="U553" i="1"/>
  <c r="M553" i="1"/>
  <c r="AT552" i="1"/>
  <c r="AS552" i="1"/>
  <c r="AR552" i="1"/>
  <c r="AQ552" i="1"/>
  <c r="AP552" i="1"/>
  <c r="AO552" i="1"/>
  <c r="AN552" i="1"/>
  <c r="AM552" i="1"/>
  <c r="AL552" i="1"/>
  <c r="AH552" i="1"/>
  <c r="V552" i="1"/>
  <c r="U552" i="1"/>
  <c r="M552" i="1"/>
  <c r="AT551" i="1"/>
  <c r="AS551" i="1"/>
  <c r="AR551" i="1"/>
  <c r="AQ551" i="1"/>
  <c r="AP551" i="1"/>
  <c r="AO551" i="1"/>
  <c r="AN551" i="1"/>
  <c r="AM551" i="1"/>
  <c r="AL551" i="1"/>
  <c r="AH551" i="1"/>
  <c r="V551" i="1"/>
  <c r="U551" i="1"/>
  <c r="M551" i="1"/>
  <c r="AT550" i="1"/>
  <c r="AS550" i="1"/>
  <c r="AR550" i="1"/>
  <c r="AQ550" i="1"/>
  <c r="AP550" i="1"/>
  <c r="AO550" i="1"/>
  <c r="AN550" i="1"/>
  <c r="AM550" i="1"/>
  <c r="AL550" i="1"/>
  <c r="AH550" i="1"/>
  <c r="V550" i="1"/>
  <c r="U550" i="1"/>
  <c r="M550" i="1"/>
  <c r="AT549" i="1"/>
  <c r="AS549" i="1"/>
  <c r="AR549" i="1"/>
  <c r="AQ549" i="1"/>
  <c r="AP549" i="1"/>
  <c r="AO549" i="1"/>
  <c r="AN549" i="1"/>
  <c r="AM549" i="1"/>
  <c r="AL549" i="1"/>
  <c r="AH549" i="1"/>
  <c r="V549" i="1"/>
  <c r="U549" i="1"/>
  <c r="M549" i="1"/>
  <c r="AT548" i="1"/>
  <c r="AS548" i="1"/>
  <c r="AR548" i="1"/>
  <c r="AQ548" i="1"/>
  <c r="AP548" i="1"/>
  <c r="AO548" i="1"/>
  <c r="AN548" i="1"/>
  <c r="AM548" i="1"/>
  <c r="AL548" i="1"/>
  <c r="AH548" i="1"/>
  <c r="V548" i="1"/>
  <c r="U548" i="1"/>
  <c r="M548" i="1"/>
  <c r="AT547" i="1"/>
  <c r="AS547" i="1"/>
  <c r="AR547" i="1"/>
  <c r="AQ547" i="1"/>
  <c r="AP547" i="1"/>
  <c r="AO547" i="1"/>
  <c r="AN547" i="1"/>
  <c r="AM547" i="1"/>
  <c r="AL547" i="1"/>
  <c r="AH547" i="1"/>
  <c r="V547" i="1"/>
  <c r="U547" i="1"/>
  <c r="M547" i="1"/>
  <c r="AT546" i="1"/>
  <c r="AS546" i="1"/>
  <c r="AR546" i="1"/>
  <c r="AQ546" i="1"/>
  <c r="AP546" i="1"/>
  <c r="AO546" i="1"/>
  <c r="AN546" i="1"/>
  <c r="AM546" i="1"/>
  <c r="AL546" i="1"/>
  <c r="AH546" i="1"/>
  <c r="V546" i="1"/>
  <c r="U546" i="1"/>
  <c r="M546" i="1"/>
  <c r="AT545" i="1"/>
  <c r="AS545" i="1"/>
  <c r="AR545" i="1"/>
  <c r="AQ545" i="1"/>
  <c r="AP545" i="1"/>
  <c r="AO545" i="1"/>
  <c r="AN545" i="1"/>
  <c r="AM545" i="1"/>
  <c r="AL545" i="1"/>
  <c r="AH545" i="1"/>
  <c r="V545" i="1"/>
  <c r="U545" i="1"/>
  <c r="M545" i="1"/>
  <c r="AT544" i="1"/>
  <c r="AS544" i="1"/>
  <c r="AR544" i="1"/>
  <c r="AQ544" i="1"/>
  <c r="AP544" i="1"/>
  <c r="AO544" i="1"/>
  <c r="AN544" i="1"/>
  <c r="AM544" i="1"/>
  <c r="AL544" i="1"/>
  <c r="AH544" i="1"/>
  <c r="V544" i="1"/>
  <c r="U544" i="1"/>
  <c r="M544" i="1"/>
  <c r="AT543" i="1"/>
  <c r="AS543" i="1"/>
  <c r="AR543" i="1"/>
  <c r="AQ543" i="1"/>
  <c r="AP543" i="1"/>
  <c r="AO543" i="1"/>
  <c r="AN543" i="1"/>
  <c r="AM543" i="1"/>
  <c r="AL543" i="1"/>
  <c r="AH543" i="1"/>
  <c r="V543" i="1"/>
  <c r="U543" i="1"/>
  <c r="M543" i="1"/>
  <c r="AT542" i="1"/>
  <c r="AS542" i="1"/>
  <c r="AR542" i="1"/>
  <c r="AQ542" i="1"/>
  <c r="AP542" i="1"/>
  <c r="AO542" i="1"/>
  <c r="AN542" i="1"/>
  <c r="AM542" i="1"/>
  <c r="AL542" i="1"/>
  <c r="AH542" i="1"/>
  <c r="V542" i="1"/>
  <c r="U542" i="1"/>
  <c r="M542" i="1"/>
  <c r="AT541" i="1"/>
  <c r="AS541" i="1"/>
  <c r="AR541" i="1"/>
  <c r="AQ541" i="1"/>
  <c r="AP541" i="1"/>
  <c r="AO541" i="1"/>
  <c r="AN541" i="1"/>
  <c r="AM541" i="1"/>
  <c r="AL541" i="1"/>
  <c r="AH541" i="1"/>
  <c r="V541" i="1"/>
  <c r="U541" i="1"/>
  <c r="M541" i="1"/>
  <c r="AT540" i="1"/>
  <c r="AS540" i="1"/>
  <c r="AR540" i="1"/>
  <c r="AQ540" i="1"/>
  <c r="AP540" i="1"/>
  <c r="AO540" i="1"/>
  <c r="AN540" i="1"/>
  <c r="AM540" i="1"/>
  <c r="AL540" i="1"/>
  <c r="AH540" i="1"/>
  <c r="V540" i="1"/>
  <c r="U540" i="1"/>
  <c r="M540" i="1"/>
  <c r="AT539" i="1"/>
  <c r="AS539" i="1"/>
  <c r="AR539" i="1"/>
  <c r="AQ539" i="1"/>
  <c r="AP539" i="1"/>
  <c r="AO539" i="1"/>
  <c r="AN539" i="1"/>
  <c r="AM539" i="1"/>
  <c r="AL539" i="1"/>
  <c r="AH539" i="1"/>
  <c r="V539" i="1"/>
  <c r="U539" i="1"/>
  <c r="M539" i="1"/>
  <c r="AT538" i="1"/>
  <c r="AS538" i="1"/>
  <c r="AR538" i="1"/>
  <c r="AQ538" i="1"/>
  <c r="AP538" i="1"/>
  <c r="AO538" i="1"/>
  <c r="AN538" i="1"/>
  <c r="AM538" i="1"/>
  <c r="AL538" i="1"/>
  <c r="AH538" i="1"/>
  <c r="V538" i="1"/>
  <c r="U538" i="1"/>
  <c r="M538" i="1"/>
  <c r="AT537" i="1"/>
  <c r="AS537" i="1"/>
  <c r="AR537" i="1"/>
  <c r="AQ537" i="1"/>
  <c r="AP537" i="1"/>
  <c r="AO537" i="1"/>
  <c r="AN537" i="1"/>
  <c r="AM537" i="1"/>
  <c r="AL537" i="1"/>
  <c r="AH537" i="1"/>
  <c r="V537" i="1"/>
  <c r="U537" i="1"/>
  <c r="M537" i="1"/>
  <c r="AT536" i="1"/>
  <c r="AS536" i="1"/>
  <c r="AR536" i="1"/>
  <c r="AQ536" i="1"/>
  <c r="AP536" i="1"/>
  <c r="AO536" i="1"/>
  <c r="AN536" i="1"/>
  <c r="AM536" i="1"/>
  <c r="AL536" i="1"/>
  <c r="AH536" i="1"/>
  <c r="V536" i="1"/>
  <c r="U536" i="1"/>
  <c r="M536" i="1"/>
  <c r="AT535" i="1"/>
  <c r="AS535" i="1"/>
  <c r="AR535" i="1"/>
  <c r="AQ535" i="1"/>
  <c r="AP535" i="1"/>
  <c r="AO535" i="1"/>
  <c r="AN535" i="1"/>
  <c r="AM535" i="1"/>
  <c r="AL535" i="1"/>
  <c r="AH535" i="1"/>
  <c r="V535" i="1"/>
  <c r="U535" i="1"/>
  <c r="M535" i="1"/>
  <c r="AT534" i="1"/>
  <c r="AS534" i="1"/>
  <c r="AR534" i="1"/>
  <c r="AQ534" i="1"/>
  <c r="AP534" i="1"/>
  <c r="AO534" i="1"/>
  <c r="AN534" i="1"/>
  <c r="AM534" i="1"/>
  <c r="AL534" i="1"/>
  <c r="AH534" i="1"/>
  <c r="V534" i="1"/>
  <c r="U534" i="1"/>
  <c r="M534" i="1"/>
  <c r="AT533" i="1"/>
  <c r="AS533" i="1"/>
  <c r="AR533" i="1"/>
  <c r="AQ533" i="1"/>
  <c r="AP533" i="1"/>
  <c r="AO533" i="1"/>
  <c r="AN533" i="1"/>
  <c r="AM533" i="1"/>
  <c r="AL533" i="1"/>
  <c r="AH533" i="1"/>
  <c r="V533" i="1"/>
  <c r="U533" i="1"/>
  <c r="M533" i="1"/>
  <c r="AT532" i="1"/>
  <c r="AS532" i="1"/>
  <c r="AR532" i="1"/>
  <c r="AQ532" i="1"/>
  <c r="AP532" i="1"/>
  <c r="AO532" i="1"/>
  <c r="AN532" i="1"/>
  <c r="AM532" i="1"/>
  <c r="AL532" i="1"/>
  <c r="AH532" i="1"/>
  <c r="V532" i="1"/>
  <c r="U532" i="1"/>
  <c r="M532" i="1"/>
  <c r="AT531" i="1"/>
  <c r="AS531" i="1"/>
  <c r="AR531" i="1"/>
  <c r="AQ531" i="1"/>
  <c r="AP531" i="1"/>
  <c r="AO531" i="1"/>
  <c r="AN531" i="1"/>
  <c r="AM531" i="1"/>
  <c r="AL531" i="1"/>
  <c r="AH531" i="1"/>
  <c r="V531" i="1"/>
  <c r="U531" i="1"/>
  <c r="M531" i="1"/>
  <c r="AT530" i="1"/>
  <c r="AS530" i="1"/>
  <c r="AR530" i="1"/>
  <c r="AQ530" i="1"/>
  <c r="AP530" i="1"/>
  <c r="AO530" i="1"/>
  <c r="AN530" i="1"/>
  <c r="AM530" i="1"/>
  <c r="AL530" i="1"/>
  <c r="AH530" i="1"/>
  <c r="V530" i="1"/>
  <c r="U530" i="1"/>
  <c r="M530" i="1"/>
  <c r="AT529" i="1"/>
  <c r="AS529" i="1"/>
  <c r="AR529" i="1"/>
  <c r="AQ529" i="1"/>
  <c r="AP529" i="1"/>
  <c r="AO529" i="1"/>
  <c r="AN529" i="1"/>
  <c r="AM529" i="1"/>
  <c r="AL529" i="1"/>
  <c r="AH529" i="1"/>
  <c r="V529" i="1"/>
  <c r="U529" i="1"/>
  <c r="M529" i="1"/>
  <c r="AT528" i="1"/>
  <c r="AS528" i="1"/>
  <c r="AR528" i="1"/>
  <c r="AQ528" i="1"/>
  <c r="AP528" i="1"/>
  <c r="AO528" i="1"/>
  <c r="AN528" i="1"/>
  <c r="AM528" i="1"/>
  <c r="AL528" i="1"/>
  <c r="AH528" i="1"/>
  <c r="V528" i="1"/>
  <c r="U528" i="1"/>
  <c r="M528" i="1"/>
  <c r="AT527" i="1"/>
  <c r="AS527" i="1"/>
  <c r="AR527" i="1"/>
  <c r="AQ527" i="1"/>
  <c r="AP527" i="1"/>
  <c r="AO527" i="1"/>
  <c r="AN527" i="1"/>
  <c r="AM527" i="1"/>
  <c r="AL527" i="1"/>
  <c r="AH527" i="1"/>
  <c r="V527" i="1"/>
  <c r="U527" i="1"/>
  <c r="M527" i="1"/>
  <c r="AT526" i="1"/>
  <c r="AS526" i="1"/>
  <c r="AR526" i="1"/>
  <c r="AQ526" i="1"/>
  <c r="AP526" i="1"/>
  <c r="AO526" i="1"/>
  <c r="AN526" i="1"/>
  <c r="AM526" i="1"/>
  <c r="AL526" i="1"/>
  <c r="AH526" i="1"/>
  <c r="V526" i="1"/>
  <c r="U526" i="1"/>
  <c r="M526" i="1"/>
  <c r="AT525" i="1"/>
  <c r="AS525" i="1"/>
  <c r="AR525" i="1"/>
  <c r="AQ525" i="1"/>
  <c r="AP525" i="1"/>
  <c r="AO525" i="1"/>
  <c r="AN525" i="1"/>
  <c r="AM525" i="1"/>
  <c r="AL525" i="1"/>
  <c r="AH525" i="1"/>
  <c r="V525" i="1"/>
  <c r="U525" i="1"/>
  <c r="M525" i="1"/>
  <c r="AT524" i="1"/>
  <c r="AS524" i="1"/>
  <c r="AR524" i="1"/>
  <c r="AQ524" i="1"/>
  <c r="AP524" i="1"/>
  <c r="AO524" i="1"/>
  <c r="AN524" i="1"/>
  <c r="AM524" i="1"/>
  <c r="AL524" i="1"/>
  <c r="AH524" i="1"/>
  <c r="V524" i="1"/>
  <c r="U524" i="1"/>
  <c r="M524" i="1"/>
  <c r="AT523" i="1"/>
  <c r="AS523" i="1"/>
  <c r="AR523" i="1"/>
  <c r="AQ523" i="1"/>
  <c r="AP523" i="1"/>
  <c r="AO523" i="1"/>
  <c r="AN523" i="1"/>
  <c r="AM523" i="1"/>
  <c r="AL523" i="1"/>
  <c r="AH523" i="1"/>
  <c r="V523" i="1"/>
  <c r="U523" i="1"/>
  <c r="M523" i="1"/>
  <c r="AT522" i="1"/>
  <c r="AS522" i="1"/>
  <c r="AR522" i="1"/>
  <c r="AQ522" i="1"/>
  <c r="AP522" i="1"/>
  <c r="AO522" i="1"/>
  <c r="AN522" i="1"/>
  <c r="AM522" i="1"/>
  <c r="AL522" i="1"/>
  <c r="AH522" i="1"/>
  <c r="V522" i="1"/>
  <c r="U522" i="1"/>
  <c r="M522" i="1"/>
  <c r="AT521" i="1"/>
  <c r="AS521" i="1"/>
  <c r="AR521" i="1"/>
  <c r="AQ521" i="1"/>
  <c r="AP521" i="1"/>
  <c r="AO521" i="1"/>
  <c r="AN521" i="1"/>
  <c r="AM521" i="1"/>
  <c r="AL521" i="1"/>
  <c r="AH521" i="1"/>
  <c r="V521" i="1"/>
  <c r="U521" i="1"/>
  <c r="M521" i="1"/>
  <c r="AT520" i="1"/>
  <c r="AS520" i="1"/>
  <c r="AR520" i="1"/>
  <c r="AQ520" i="1"/>
  <c r="AP520" i="1"/>
  <c r="AO520" i="1"/>
  <c r="AN520" i="1"/>
  <c r="AM520" i="1"/>
  <c r="AL520" i="1"/>
  <c r="AH520" i="1"/>
  <c r="V520" i="1"/>
  <c r="U520" i="1"/>
  <c r="M520" i="1"/>
  <c r="AT519" i="1"/>
  <c r="AS519" i="1"/>
  <c r="AR519" i="1"/>
  <c r="AQ519" i="1"/>
  <c r="AP519" i="1"/>
  <c r="AO519" i="1"/>
  <c r="AN519" i="1"/>
  <c r="AM519" i="1"/>
  <c r="AL519" i="1"/>
  <c r="AH519" i="1"/>
  <c r="V519" i="1"/>
  <c r="U519" i="1"/>
  <c r="M519" i="1"/>
  <c r="AT518" i="1"/>
  <c r="AS518" i="1"/>
  <c r="AR518" i="1"/>
  <c r="AQ518" i="1"/>
  <c r="AP518" i="1"/>
  <c r="AO518" i="1"/>
  <c r="AN518" i="1"/>
  <c r="AM518" i="1"/>
  <c r="AL518" i="1"/>
  <c r="AH518" i="1"/>
  <c r="V518" i="1"/>
  <c r="U518" i="1"/>
  <c r="M518" i="1"/>
  <c r="AT517" i="1"/>
  <c r="AS517" i="1"/>
  <c r="AR517" i="1"/>
  <c r="AQ517" i="1"/>
  <c r="AP517" i="1"/>
  <c r="AO517" i="1"/>
  <c r="AN517" i="1"/>
  <c r="AM517" i="1"/>
  <c r="AL517" i="1"/>
  <c r="AH517" i="1"/>
  <c r="V517" i="1"/>
  <c r="U517" i="1"/>
  <c r="M517" i="1"/>
  <c r="AT516" i="1"/>
  <c r="AS516" i="1"/>
  <c r="AR516" i="1"/>
  <c r="AQ516" i="1"/>
  <c r="AP516" i="1"/>
  <c r="AO516" i="1"/>
  <c r="AN516" i="1"/>
  <c r="AM516" i="1"/>
  <c r="AL516" i="1"/>
  <c r="AH516" i="1"/>
  <c r="V516" i="1"/>
  <c r="U516" i="1"/>
  <c r="M516" i="1"/>
  <c r="AT515" i="1"/>
  <c r="AS515" i="1"/>
  <c r="AR515" i="1"/>
  <c r="AQ515" i="1"/>
  <c r="AP515" i="1"/>
  <c r="AO515" i="1"/>
  <c r="AN515" i="1"/>
  <c r="AM515" i="1"/>
  <c r="AL515" i="1"/>
  <c r="AH515" i="1"/>
  <c r="V515" i="1"/>
  <c r="U515" i="1"/>
  <c r="M515" i="1"/>
  <c r="AT514" i="1"/>
  <c r="AS514" i="1"/>
  <c r="AR514" i="1"/>
  <c r="AQ514" i="1"/>
  <c r="AP514" i="1"/>
  <c r="AO514" i="1"/>
  <c r="AN514" i="1"/>
  <c r="AM514" i="1"/>
  <c r="AL514" i="1"/>
  <c r="AH514" i="1"/>
  <c r="V514" i="1"/>
  <c r="U514" i="1"/>
  <c r="M514" i="1"/>
  <c r="AT513" i="1"/>
  <c r="AS513" i="1"/>
  <c r="AR513" i="1"/>
  <c r="AQ513" i="1"/>
  <c r="AP513" i="1"/>
  <c r="AO513" i="1"/>
  <c r="AN513" i="1"/>
  <c r="AM513" i="1"/>
  <c r="AL513" i="1"/>
  <c r="AH513" i="1"/>
  <c r="V513" i="1"/>
  <c r="U513" i="1"/>
  <c r="M513" i="1"/>
  <c r="AT512" i="1"/>
  <c r="AS512" i="1"/>
  <c r="AR512" i="1"/>
  <c r="AQ512" i="1"/>
  <c r="AP512" i="1"/>
  <c r="AO512" i="1"/>
  <c r="AN512" i="1"/>
  <c r="AM512" i="1"/>
  <c r="AL512" i="1"/>
  <c r="AH512" i="1"/>
  <c r="V512" i="1"/>
  <c r="U512" i="1"/>
  <c r="M512" i="1"/>
  <c r="AT511" i="1"/>
  <c r="AS511" i="1"/>
  <c r="AR511" i="1"/>
  <c r="AQ511" i="1"/>
  <c r="AP511" i="1"/>
  <c r="AO511" i="1"/>
  <c r="AN511" i="1"/>
  <c r="AM511" i="1"/>
  <c r="AL511" i="1"/>
  <c r="AH511" i="1"/>
  <c r="V511" i="1"/>
  <c r="U511" i="1"/>
  <c r="M511" i="1"/>
  <c r="AT510" i="1"/>
  <c r="AS510" i="1"/>
  <c r="AR510" i="1"/>
  <c r="AQ510" i="1"/>
  <c r="AP510" i="1"/>
  <c r="AO510" i="1"/>
  <c r="AN510" i="1"/>
  <c r="AM510" i="1"/>
  <c r="AL510" i="1"/>
  <c r="AH510" i="1"/>
  <c r="V510" i="1"/>
  <c r="U510" i="1"/>
  <c r="M510" i="1"/>
  <c r="AT509" i="1"/>
  <c r="AS509" i="1"/>
  <c r="AR509" i="1"/>
  <c r="AQ509" i="1"/>
  <c r="AP509" i="1"/>
  <c r="AO509" i="1"/>
  <c r="AN509" i="1"/>
  <c r="AM509" i="1"/>
  <c r="AL509" i="1"/>
  <c r="AH509" i="1"/>
  <c r="V509" i="1"/>
  <c r="U509" i="1"/>
  <c r="M509" i="1"/>
  <c r="AT508" i="1"/>
  <c r="AS508" i="1"/>
  <c r="AR508" i="1"/>
  <c r="AQ508" i="1"/>
  <c r="AP508" i="1"/>
  <c r="AO508" i="1"/>
  <c r="AN508" i="1"/>
  <c r="AM508" i="1"/>
  <c r="AL508" i="1"/>
  <c r="AH508" i="1"/>
  <c r="V508" i="1"/>
  <c r="U508" i="1"/>
  <c r="M508" i="1"/>
  <c r="AT507" i="1"/>
  <c r="AS507" i="1"/>
  <c r="AR507" i="1"/>
  <c r="AQ507" i="1"/>
  <c r="AP507" i="1"/>
  <c r="AO507" i="1"/>
  <c r="AN507" i="1"/>
  <c r="AM507" i="1"/>
  <c r="AL507" i="1"/>
  <c r="AH507" i="1"/>
  <c r="V507" i="1"/>
  <c r="U507" i="1"/>
  <c r="M507" i="1"/>
  <c r="AT506" i="1"/>
  <c r="AS506" i="1"/>
  <c r="AR506" i="1"/>
  <c r="AQ506" i="1"/>
  <c r="AP506" i="1"/>
  <c r="AO506" i="1"/>
  <c r="AN506" i="1"/>
  <c r="AM506" i="1"/>
  <c r="AL506" i="1"/>
  <c r="AH506" i="1"/>
  <c r="V506" i="1"/>
  <c r="U506" i="1"/>
  <c r="M506" i="1"/>
  <c r="AT505" i="1"/>
  <c r="AS505" i="1"/>
  <c r="AR505" i="1"/>
  <c r="AQ505" i="1"/>
  <c r="AP505" i="1"/>
  <c r="AO505" i="1"/>
  <c r="AN505" i="1"/>
  <c r="AM505" i="1"/>
  <c r="AL505" i="1"/>
  <c r="AH505" i="1"/>
  <c r="V505" i="1"/>
  <c r="U505" i="1"/>
  <c r="M505" i="1"/>
  <c r="AT504" i="1"/>
  <c r="AS504" i="1"/>
  <c r="AR504" i="1"/>
  <c r="AQ504" i="1"/>
  <c r="AP504" i="1"/>
  <c r="AO504" i="1"/>
  <c r="AN504" i="1"/>
  <c r="AM504" i="1"/>
  <c r="AL504" i="1"/>
  <c r="AH504" i="1"/>
  <c r="V504" i="1"/>
  <c r="U504" i="1"/>
  <c r="M504" i="1"/>
  <c r="AT503" i="1"/>
  <c r="AS503" i="1"/>
  <c r="AR503" i="1"/>
  <c r="AQ503" i="1"/>
  <c r="AP503" i="1"/>
  <c r="AO503" i="1"/>
  <c r="AN503" i="1"/>
  <c r="AM503" i="1"/>
  <c r="AL503" i="1"/>
  <c r="AH503" i="1"/>
  <c r="V503" i="1"/>
  <c r="U503" i="1"/>
  <c r="M503" i="1"/>
  <c r="AT502" i="1"/>
  <c r="AS502" i="1"/>
  <c r="AR502" i="1"/>
  <c r="AQ502" i="1"/>
  <c r="AP502" i="1"/>
  <c r="AO502" i="1"/>
  <c r="AN502" i="1"/>
  <c r="AM502" i="1"/>
  <c r="AL502" i="1"/>
  <c r="AH502" i="1"/>
  <c r="V502" i="1"/>
  <c r="U502" i="1"/>
  <c r="M502" i="1"/>
  <c r="AT501" i="1"/>
  <c r="AS501" i="1"/>
  <c r="AR501" i="1"/>
  <c r="AQ501" i="1"/>
  <c r="AP501" i="1"/>
  <c r="AO501" i="1"/>
  <c r="AN501" i="1"/>
  <c r="AM501" i="1"/>
  <c r="AL501" i="1"/>
  <c r="AH501" i="1"/>
  <c r="V501" i="1"/>
  <c r="U501" i="1"/>
  <c r="M501" i="1"/>
  <c r="AT500" i="1"/>
  <c r="AS500" i="1"/>
  <c r="AR500" i="1"/>
  <c r="AQ500" i="1"/>
  <c r="AP500" i="1"/>
  <c r="AO500" i="1"/>
  <c r="AN500" i="1"/>
  <c r="AM500" i="1"/>
  <c r="AL500" i="1"/>
  <c r="AH500" i="1"/>
  <c r="V500" i="1"/>
  <c r="U500" i="1"/>
  <c r="M500" i="1"/>
  <c r="AT499" i="1"/>
  <c r="AS499" i="1"/>
  <c r="AR499" i="1"/>
  <c r="AQ499" i="1"/>
  <c r="AP499" i="1"/>
  <c r="AO499" i="1"/>
  <c r="AN499" i="1"/>
  <c r="AM499" i="1"/>
  <c r="AL499" i="1"/>
  <c r="AH499" i="1"/>
  <c r="V499" i="1"/>
  <c r="U499" i="1"/>
  <c r="M499" i="1"/>
  <c r="AT498" i="1"/>
  <c r="AS498" i="1"/>
  <c r="AR498" i="1"/>
  <c r="AQ498" i="1"/>
  <c r="AP498" i="1"/>
  <c r="AO498" i="1"/>
  <c r="AN498" i="1"/>
  <c r="AM498" i="1"/>
  <c r="AL498" i="1"/>
  <c r="AH498" i="1"/>
  <c r="V498" i="1"/>
  <c r="U498" i="1"/>
  <c r="M498" i="1"/>
  <c r="AT497" i="1"/>
  <c r="AS497" i="1"/>
  <c r="AR497" i="1"/>
  <c r="AQ497" i="1"/>
  <c r="AP497" i="1"/>
  <c r="AO497" i="1"/>
  <c r="AN497" i="1"/>
  <c r="AM497" i="1"/>
  <c r="AL497" i="1"/>
  <c r="AH497" i="1"/>
  <c r="V497" i="1"/>
  <c r="U497" i="1"/>
  <c r="M497" i="1"/>
  <c r="AT496" i="1"/>
  <c r="AS496" i="1"/>
  <c r="AR496" i="1"/>
  <c r="AQ496" i="1"/>
  <c r="AP496" i="1"/>
  <c r="AO496" i="1"/>
  <c r="AN496" i="1"/>
  <c r="AM496" i="1"/>
  <c r="AL496" i="1"/>
  <c r="AH496" i="1"/>
  <c r="V496" i="1"/>
  <c r="U496" i="1"/>
  <c r="M496" i="1"/>
  <c r="AT495" i="1"/>
  <c r="AS495" i="1"/>
  <c r="AR495" i="1"/>
  <c r="AQ495" i="1"/>
  <c r="AP495" i="1"/>
  <c r="AO495" i="1"/>
  <c r="AN495" i="1"/>
  <c r="AM495" i="1"/>
  <c r="AL495" i="1"/>
  <c r="AH495" i="1"/>
  <c r="V495" i="1"/>
  <c r="U495" i="1"/>
  <c r="M495" i="1"/>
  <c r="AT494" i="1"/>
  <c r="AS494" i="1"/>
  <c r="AR494" i="1"/>
  <c r="AQ494" i="1"/>
  <c r="AP494" i="1"/>
  <c r="AO494" i="1"/>
  <c r="AN494" i="1"/>
  <c r="AM494" i="1"/>
  <c r="AL494" i="1"/>
  <c r="AH494" i="1"/>
  <c r="V494" i="1"/>
  <c r="U494" i="1"/>
  <c r="M494" i="1"/>
  <c r="AT493" i="1"/>
  <c r="AS493" i="1"/>
  <c r="AR493" i="1"/>
  <c r="AQ493" i="1"/>
  <c r="AP493" i="1"/>
  <c r="AO493" i="1"/>
  <c r="AN493" i="1"/>
  <c r="AM493" i="1"/>
  <c r="AL493" i="1"/>
  <c r="AH493" i="1"/>
  <c r="V493" i="1"/>
  <c r="U493" i="1"/>
  <c r="M493" i="1"/>
  <c r="AT492" i="1"/>
  <c r="AS492" i="1"/>
  <c r="AR492" i="1"/>
  <c r="AQ492" i="1"/>
  <c r="AP492" i="1"/>
  <c r="AO492" i="1"/>
  <c r="AN492" i="1"/>
  <c r="AM492" i="1"/>
  <c r="AL492" i="1"/>
  <c r="AH492" i="1"/>
  <c r="V492" i="1"/>
  <c r="U492" i="1"/>
  <c r="M492" i="1"/>
  <c r="AT491" i="1"/>
  <c r="AS491" i="1"/>
  <c r="AR491" i="1"/>
  <c r="AQ491" i="1"/>
  <c r="AP491" i="1"/>
  <c r="AO491" i="1"/>
  <c r="AN491" i="1"/>
  <c r="AM491" i="1"/>
  <c r="AL491" i="1"/>
  <c r="AH491" i="1"/>
  <c r="V491" i="1"/>
  <c r="U491" i="1"/>
  <c r="M491" i="1"/>
  <c r="AT490" i="1"/>
  <c r="AS490" i="1"/>
  <c r="AR490" i="1"/>
  <c r="AQ490" i="1"/>
  <c r="AP490" i="1"/>
  <c r="AO490" i="1"/>
  <c r="AN490" i="1"/>
  <c r="AM490" i="1"/>
  <c r="AL490" i="1"/>
  <c r="AH490" i="1"/>
  <c r="V490" i="1"/>
  <c r="U490" i="1"/>
  <c r="M490" i="1"/>
  <c r="AT489" i="1"/>
  <c r="AS489" i="1"/>
  <c r="AR489" i="1"/>
  <c r="AQ489" i="1"/>
  <c r="AP489" i="1"/>
  <c r="AO489" i="1"/>
  <c r="AN489" i="1"/>
  <c r="AM489" i="1"/>
  <c r="AL489" i="1"/>
  <c r="AH489" i="1"/>
  <c r="V489" i="1"/>
  <c r="U489" i="1"/>
  <c r="M489" i="1"/>
  <c r="AT488" i="1"/>
  <c r="AS488" i="1"/>
  <c r="AR488" i="1"/>
  <c r="AQ488" i="1"/>
  <c r="AP488" i="1"/>
  <c r="AO488" i="1"/>
  <c r="AN488" i="1"/>
  <c r="AM488" i="1"/>
  <c r="AL488" i="1"/>
  <c r="AH488" i="1"/>
  <c r="V488" i="1"/>
  <c r="U488" i="1"/>
  <c r="M488" i="1"/>
  <c r="AT487" i="1"/>
  <c r="AS487" i="1"/>
  <c r="AR487" i="1"/>
  <c r="AQ487" i="1"/>
  <c r="AP487" i="1"/>
  <c r="AO487" i="1"/>
  <c r="AN487" i="1"/>
  <c r="AM487" i="1"/>
  <c r="AL487" i="1"/>
  <c r="AH487" i="1"/>
  <c r="V487" i="1"/>
  <c r="U487" i="1"/>
  <c r="M487" i="1"/>
  <c r="AT486" i="1"/>
  <c r="AS486" i="1"/>
  <c r="AR486" i="1"/>
  <c r="AQ486" i="1"/>
  <c r="AP486" i="1"/>
  <c r="AO486" i="1"/>
  <c r="AN486" i="1"/>
  <c r="AM486" i="1"/>
  <c r="AL486" i="1"/>
  <c r="AH486" i="1"/>
  <c r="V486" i="1"/>
  <c r="U486" i="1"/>
  <c r="M486" i="1"/>
  <c r="AT485" i="1"/>
  <c r="AS485" i="1"/>
  <c r="AR485" i="1"/>
  <c r="AQ485" i="1"/>
  <c r="AP485" i="1"/>
  <c r="AO485" i="1"/>
  <c r="AN485" i="1"/>
  <c r="AM485" i="1"/>
  <c r="AL485" i="1"/>
  <c r="AH485" i="1"/>
  <c r="V485" i="1"/>
  <c r="U485" i="1"/>
  <c r="M485" i="1"/>
  <c r="AT484" i="1"/>
  <c r="AS484" i="1"/>
  <c r="AR484" i="1"/>
  <c r="AQ484" i="1"/>
  <c r="AP484" i="1"/>
  <c r="AO484" i="1"/>
  <c r="AN484" i="1"/>
  <c r="AM484" i="1"/>
  <c r="AL484" i="1"/>
  <c r="AH484" i="1"/>
  <c r="V484" i="1"/>
  <c r="U484" i="1"/>
  <c r="M484" i="1"/>
  <c r="AT483" i="1"/>
  <c r="AS483" i="1"/>
  <c r="AR483" i="1"/>
  <c r="AQ483" i="1"/>
  <c r="AP483" i="1"/>
  <c r="AO483" i="1"/>
  <c r="AN483" i="1"/>
  <c r="AM483" i="1"/>
  <c r="AL483" i="1"/>
  <c r="AH483" i="1"/>
  <c r="V483" i="1"/>
  <c r="U483" i="1"/>
  <c r="M483" i="1"/>
  <c r="AT482" i="1"/>
  <c r="AS482" i="1"/>
  <c r="AR482" i="1"/>
  <c r="AQ482" i="1"/>
  <c r="AP482" i="1"/>
  <c r="AO482" i="1"/>
  <c r="AN482" i="1"/>
  <c r="AM482" i="1"/>
  <c r="AL482" i="1"/>
  <c r="AH482" i="1"/>
  <c r="V482" i="1"/>
  <c r="U482" i="1"/>
  <c r="M482" i="1"/>
  <c r="AT481" i="1"/>
  <c r="AS481" i="1"/>
  <c r="AR481" i="1"/>
  <c r="AQ481" i="1"/>
  <c r="AP481" i="1"/>
  <c r="AO481" i="1"/>
  <c r="AN481" i="1"/>
  <c r="AM481" i="1"/>
  <c r="AL481" i="1"/>
  <c r="AH481" i="1"/>
  <c r="V481" i="1"/>
  <c r="U481" i="1"/>
  <c r="M481" i="1"/>
  <c r="AT480" i="1"/>
  <c r="AS480" i="1"/>
  <c r="AR480" i="1"/>
  <c r="AQ480" i="1"/>
  <c r="AP480" i="1"/>
  <c r="AO480" i="1"/>
  <c r="AN480" i="1"/>
  <c r="AM480" i="1"/>
  <c r="AL480" i="1"/>
  <c r="AH480" i="1"/>
  <c r="V480" i="1"/>
  <c r="U480" i="1"/>
  <c r="M480" i="1"/>
  <c r="AT479" i="1"/>
  <c r="AS479" i="1"/>
  <c r="AR479" i="1"/>
  <c r="AQ479" i="1"/>
  <c r="AP479" i="1"/>
  <c r="AO479" i="1"/>
  <c r="AN479" i="1"/>
  <c r="AM479" i="1"/>
  <c r="AL479" i="1"/>
  <c r="AH479" i="1"/>
  <c r="V479" i="1"/>
  <c r="U479" i="1"/>
  <c r="M479" i="1"/>
  <c r="AT478" i="1"/>
  <c r="AS478" i="1"/>
  <c r="AR478" i="1"/>
  <c r="AQ478" i="1"/>
  <c r="AP478" i="1"/>
  <c r="AO478" i="1"/>
  <c r="AN478" i="1"/>
  <c r="AM478" i="1"/>
  <c r="AL478" i="1"/>
  <c r="AH478" i="1"/>
  <c r="V478" i="1"/>
  <c r="U478" i="1"/>
  <c r="M478" i="1"/>
  <c r="AT477" i="1"/>
  <c r="AS477" i="1"/>
  <c r="AR477" i="1"/>
  <c r="AQ477" i="1"/>
  <c r="AP477" i="1"/>
  <c r="AO477" i="1"/>
  <c r="AN477" i="1"/>
  <c r="AM477" i="1"/>
  <c r="AL477" i="1"/>
  <c r="AH477" i="1"/>
  <c r="V477" i="1"/>
  <c r="U477" i="1"/>
  <c r="M477" i="1"/>
  <c r="AT476" i="1"/>
  <c r="AS476" i="1"/>
  <c r="AR476" i="1"/>
  <c r="AQ476" i="1"/>
  <c r="AP476" i="1"/>
  <c r="AO476" i="1"/>
  <c r="AN476" i="1"/>
  <c r="AM476" i="1"/>
  <c r="AL476" i="1"/>
  <c r="AH476" i="1"/>
  <c r="V476" i="1"/>
  <c r="U476" i="1"/>
  <c r="M476" i="1"/>
  <c r="AT475" i="1"/>
  <c r="AS475" i="1"/>
  <c r="AR475" i="1"/>
  <c r="AQ475" i="1"/>
  <c r="AP475" i="1"/>
  <c r="AO475" i="1"/>
  <c r="AN475" i="1"/>
  <c r="AM475" i="1"/>
  <c r="AL475" i="1"/>
  <c r="AH475" i="1"/>
  <c r="V475" i="1"/>
  <c r="U475" i="1"/>
  <c r="M475" i="1"/>
  <c r="AT474" i="1"/>
  <c r="AS474" i="1"/>
  <c r="AR474" i="1"/>
  <c r="AQ474" i="1"/>
  <c r="AP474" i="1"/>
  <c r="AO474" i="1"/>
  <c r="AN474" i="1"/>
  <c r="AM474" i="1"/>
  <c r="AL474" i="1"/>
  <c r="AH474" i="1"/>
  <c r="V474" i="1"/>
  <c r="U474" i="1"/>
  <c r="M474" i="1"/>
  <c r="AT473" i="1"/>
  <c r="AS473" i="1"/>
  <c r="AR473" i="1"/>
  <c r="AQ473" i="1"/>
  <c r="AP473" i="1"/>
  <c r="AO473" i="1"/>
  <c r="AN473" i="1"/>
  <c r="AM473" i="1"/>
  <c r="AL473" i="1"/>
  <c r="AH473" i="1"/>
  <c r="V473" i="1"/>
  <c r="U473" i="1"/>
  <c r="M473" i="1"/>
  <c r="AT472" i="1"/>
  <c r="AS472" i="1"/>
  <c r="AR472" i="1"/>
  <c r="AQ472" i="1"/>
  <c r="AP472" i="1"/>
  <c r="AO472" i="1"/>
  <c r="AN472" i="1"/>
  <c r="AM472" i="1"/>
  <c r="AL472" i="1"/>
  <c r="AH472" i="1"/>
  <c r="V472" i="1"/>
  <c r="U472" i="1"/>
  <c r="M472" i="1"/>
  <c r="AT471" i="1"/>
  <c r="AS471" i="1"/>
  <c r="AR471" i="1"/>
  <c r="AQ471" i="1"/>
  <c r="AP471" i="1"/>
  <c r="AO471" i="1"/>
  <c r="AN471" i="1"/>
  <c r="AM471" i="1"/>
  <c r="AL471" i="1"/>
  <c r="AH471" i="1"/>
  <c r="V471" i="1"/>
  <c r="U471" i="1"/>
  <c r="M471" i="1"/>
  <c r="AT470" i="1"/>
  <c r="AS470" i="1"/>
  <c r="AR470" i="1"/>
  <c r="AQ470" i="1"/>
  <c r="AP470" i="1"/>
  <c r="AO470" i="1"/>
  <c r="AN470" i="1"/>
  <c r="AM470" i="1"/>
  <c r="AL470" i="1"/>
  <c r="AH470" i="1"/>
  <c r="V470" i="1"/>
  <c r="U470" i="1"/>
  <c r="M470" i="1"/>
  <c r="AT469" i="1"/>
  <c r="AS469" i="1"/>
  <c r="AR469" i="1"/>
  <c r="AQ469" i="1"/>
  <c r="AP469" i="1"/>
  <c r="AO469" i="1"/>
  <c r="AN469" i="1"/>
  <c r="AM469" i="1"/>
  <c r="AL469" i="1"/>
  <c r="AH469" i="1"/>
  <c r="V469" i="1"/>
  <c r="U469" i="1"/>
  <c r="M469" i="1"/>
  <c r="AT468" i="1"/>
  <c r="AS468" i="1"/>
  <c r="AR468" i="1"/>
  <c r="AQ468" i="1"/>
  <c r="AP468" i="1"/>
  <c r="AO468" i="1"/>
  <c r="AN468" i="1"/>
  <c r="AM468" i="1"/>
  <c r="AL468" i="1"/>
  <c r="AH468" i="1"/>
  <c r="V468" i="1"/>
  <c r="U468" i="1"/>
  <c r="M468" i="1"/>
  <c r="AT467" i="1"/>
  <c r="AS467" i="1"/>
  <c r="AR467" i="1"/>
  <c r="AQ467" i="1"/>
  <c r="AP467" i="1"/>
  <c r="AO467" i="1"/>
  <c r="AN467" i="1"/>
  <c r="AM467" i="1"/>
  <c r="AL467" i="1"/>
  <c r="AH467" i="1"/>
  <c r="V467" i="1"/>
  <c r="U467" i="1"/>
  <c r="M467" i="1"/>
  <c r="AT466" i="1"/>
  <c r="AS466" i="1"/>
  <c r="AR466" i="1"/>
  <c r="AQ466" i="1"/>
  <c r="AP466" i="1"/>
  <c r="AO466" i="1"/>
  <c r="AN466" i="1"/>
  <c r="AM466" i="1"/>
  <c r="AL466" i="1"/>
  <c r="AH466" i="1"/>
  <c r="V466" i="1"/>
  <c r="U466" i="1"/>
  <c r="M466" i="1"/>
  <c r="AT465" i="1"/>
  <c r="AS465" i="1"/>
  <c r="AR465" i="1"/>
  <c r="AQ465" i="1"/>
  <c r="AP465" i="1"/>
  <c r="AO465" i="1"/>
  <c r="AN465" i="1"/>
  <c r="AM465" i="1"/>
  <c r="AL465" i="1"/>
  <c r="AH465" i="1"/>
  <c r="V465" i="1"/>
  <c r="U465" i="1"/>
  <c r="M465" i="1"/>
  <c r="AT464" i="1"/>
  <c r="AS464" i="1"/>
  <c r="AR464" i="1"/>
  <c r="AQ464" i="1"/>
  <c r="AP464" i="1"/>
  <c r="AO464" i="1"/>
  <c r="AN464" i="1"/>
  <c r="AM464" i="1"/>
  <c r="AL464" i="1"/>
  <c r="AH464" i="1"/>
  <c r="V464" i="1"/>
  <c r="U464" i="1"/>
  <c r="M464" i="1"/>
  <c r="AT463" i="1"/>
  <c r="AS463" i="1"/>
  <c r="AR463" i="1"/>
  <c r="AQ463" i="1"/>
  <c r="AP463" i="1"/>
  <c r="AO463" i="1"/>
  <c r="AN463" i="1"/>
  <c r="AM463" i="1"/>
  <c r="AL463" i="1"/>
  <c r="AH463" i="1"/>
  <c r="V463" i="1"/>
  <c r="U463" i="1"/>
  <c r="M463" i="1"/>
  <c r="AT462" i="1"/>
  <c r="AS462" i="1"/>
  <c r="AR462" i="1"/>
  <c r="AQ462" i="1"/>
  <c r="AP462" i="1"/>
  <c r="AO462" i="1"/>
  <c r="AN462" i="1"/>
  <c r="AM462" i="1"/>
  <c r="AL462" i="1"/>
  <c r="AH462" i="1"/>
  <c r="V462" i="1"/>
  <c r="U462" i="1"/>
  <c r="M462" i="1"/>
  <c r="AT461" i="1"/>
  <c r="AS461" i="1"/>
  <c r="AR461" i="1"/>
  <c r="AQ461" i="1"/>
  <c r="AP461" i="1"/>
  <c r="AO461" i="1"/>
  <c r="AN461" i="1"/>
  <c r="AM461" i="1"/>
  <c r="AL461" i="1"/>
  <c r="AH461" i="1"/>
  <c r="V461" i="1"/>
  <c r="U461" i="1"/>
  <c r="M461" i="1"/>
  <c r="AT460" i="1"/>
  <c r="AS460" i="1"/>
  <c r="AR460" i="1"/>
  <c r="AQ460" i="1"/>
  <c r="AP460" i="1"/>
  <c r="AO460" i="1"/>
  <c r="AN460" i="1"/>
  <c r="AM460" i="1"/>
  <c r="AL460" i="1"/>
  <c r="AH460" i="1"/>
  <c r="V460" i="1"/>
  <c r="U460" i="1"/>
  <c r="M460" i="1"/>
  <c r="AT459" i="1"/>
  <c r="AS459" i="1"/>
  <c r="AR459" i="1"/>
  <c r="AQ459" i="1"/>
  <c r="AP459" i="1"/>
  <c r="AO459" i="1"/>
  <c r="AN459" i="1"/>
  <c r="AM459" i="1"/>
  <c r="AL459" i="1"/>
  <c r="AH459" i="1"/>
  <c r="V459" i="1"/>
  <c r="U459" i="1"/>
  <c r="M459" i="1"/>
  <c r="AT458" i="1"/>
  <c r="AS458" i="1"/>
  <c r="AR458" i="1"/>
  <c r="AQ458" i="1"/>
  <c r="AP458" i="1"/>
  <c r="AO458" i="1"/>
  <c r="AN458" i="1"/>
  <c r="AM458" i="1"/>
  <c r="AL458" i="1"/>
  <c r="AH458" i="1"/>
  <c r="V458" i="1"/>
  <c r="U458" i="1"/>
  <c r="M458" i="1"/>
  <c r="AT457" i="1"/>
  <c r="AS457" i="1"/>
  <c r="AR457" i="1"/>
  <c r="AQ457" i="1"/>
  <c r="AP457" i="1"/>
  <c r="AO457" i="1"/>
  <c r="AN457" i="1"/>
  <c r="AM457" i="1"/>
  <c r="AL457" i="1"/>
  <c r="AH457" i="1"/>
  <c r="V457" i="1"/>
  <c r="U457" i="1"/>
  <c r="M457" i="1"/>
  <c r="AT456" i="1"/>
  <c r="AS456" i="1"/>
  <c r="AR456" i="1"/>
  <c r="AQ456" i="1"/>
  <c r="AP456" i="1"/>
  <c r="AO456" i="1"/>
  <c r="AN456" i="1"/>
  <c r="AM456" i="1"/>
  <c r="AL456" i="1"/>
  <c r="AH456" i="1"/>
  <c r="V456" i="1"/>
  <c r="U456" i="1"/>
  <c r="M456" i="1"/>
  <c r="AT455" i="1"/>
  <c r="AS455" i="1"/>
  <c r="AR455" i="1"/>
  <c r="AQ455" i="1"/>
  <c r="AP455" i="1"/>
  <c r="AO455" i="1"/>
  <c r="AN455" i="1"/>
  <c r="AM455" i="1"/>
  <c r="AL455" i="1"/>
  <c r="AH455" i="1"/>
  <c r="V455" i="1"/>
  <c r="U455" i="1"/>
  <c r="M455" i="1"/>
  <c r="AT454" i="1"/>
  <c r="AS454" i="1"/>
  <c r="AR454" i="1"/>
  <c r="AQ454" i="1"/>
  <c r="AP454" i="1"/>
  <c r="AO454" i="1"/>
  <c r="AN454" i="1"/>
  <c r="AM454" i="1"/>
  <c r="AL454" i="1"/>
  <c r="AH454" i="1"/>
  <c r="V454" i="1"/>
  <c r="U454" i="1"/>
  <c r="M454" i="1"/>
  <c r="AT453" i="1"/>
  <c r="AS453" i="1"/>
  <c r="AR453" i="1"/>
  <c r="AQ453" i="1"/>
  <c r="AP453" i="1"/>
  <c r="AO453" i="1"/>
  <c r="AN453" i="1"/>
  <c r="AM453" i="1"/>
  <c r="AL453" i="1"/>
  <c r="AH453" i="1"/>
  <c r="V453" i="1"/>
  <c r="U453" i="1"/>
  <c r="M453" i="1"/>
  <c r="AT452" i="1"/>
  <c r="AS452" i="1"/>
  <c r="AR452" i="1"/>
  <c r="AQ452" i="1"/>
  <c r="AP452" i="1"/>
  <c r="AO452" i="1"/>
  <c r="AN452" i="1"/>
  <c r="AM452" i="1"/>
  <c r="AL452" i="1"/>
  <c r="AH452" i="1"/>
  <c r="V452" i="1"/>
  <c r="U452" i="1"/>
  <c r="M452" i="1"/>
  <c r="AT451" i="1"/>
  <c r="AS451" i="1"/>
  <c r="AR451" i="1"/>
  <c r="AQ451" i="1"/>
  <c r="AP451" i="1"/>
  <c r="AO451" i="1"/>
  <c r="AN451" i="1"/>
  <c r="AM451" i="1"/>
  <c r="AL451" i="1"/>
  <c r="AH451" i="1"/>
  <c r="V451" i="1"/>
  <c r="U451" i="1"/>
  <c r="M451" i="1"/>
  <c r="AT450" i="1"/>
  <c r="AS450" i="1"/>
  <c r="AR450" i="1"/>
  <c r="AQ450" i="1"/>
  <c r="AP450" i="1"/>
  <c r="AO450" i="1"/>
  <c r="AN450" i="1"/>
  <c r="AM450" i="1"/>
  <c r="AL450" i="1"/>
  <c r="AH450" i="1"/>
  <c r="V450" i="1"/>
  <c r="U450" i="1"/>
  <c r="M450" i="1"/>
  <c r="AT449" i="1"/>
  <c r="AS449" i="1"/>
  <c r="AR449" i="1"/>
  <c r="AQ449" i="1"/>
  <c r="AP449" i="1"/>
  <c r="AO449" i="1"/>
  <c r="AN449" i="1"/>
  <c r="AM449" i="1"/>
  <c r="AL449" i="1"/>
  <c r="AH449" i="1"/>
  <c r="V449" i="1"/>
  <c r="U449" i="1"/>
  <c r="M449" i="1"/>
  <c r="AT448" i="1"/>
  <c r="AS448" i="1"/>
  <c r="AR448" i="1"/>
  <c r="AQ448" i="1"/>
  <c r="AP448" i="1"/>
  <c r="AO448" i="1"/>
  <c r="AN448" i="1"/>
  <c r="AM448" i="1"/>
  <c r="AL448" i="1"/>
  <c r="AH448" i="1"/>
  <c r="V448" i="1"/>
  <c r="U448" i="1"/>
  <c r="M448" i="1"/>
  <c r="AT447" i="1"/>
  <c r="AS447" i="1"/>
  <c r="AR447" i="1"/>
  <c r="AQ447" i="1"/>
  <c r="AP447" i="1"/>
  <c r="AO447" i="1"/>
  <c r="AN447" i="1"/>
  <c r="AM447" i="1"/>
  <c r="AL447" i="1"/>
  <c r="AH447" i="1"/>
  <c r="V447" i="1"/>
  <c r="U447" i="1"/>
  <c r="M447" i="1"/>
  <c r="AT446" i="1"/>
  <c r="AS446" i="1"/>
  <c r="AR446" i="1"/>
  <c r="AQ446" i="1"/>
  <c r="AP446" i="1"/>
  <c r="AO446" i="1"/>
  <c r="AN446" i="1"/>
  <c r="AM446" i="1"/>
  <c r="AL446" i="1"/>
  <c r="AH446" i="1"/>
  <c r="V446" i="1"/>
  <c r="U446" i="1"/>
  <c r="M446" i="1"/>
  <c r="AT445" i="1"/>
  <c r="AS445" i="1"/>
  <c r="AR445" i="1"/>
  <c r="AQ445" i="1"/>
  <c r="AP445" i="1"/>
  <c r="AO445" i="1"/>
  <c r="AN445" i="1"/>
  <c r="AM445" i="1"/>
  <c r="AL445" i="1"/>
  <c r="AH445" i="1"/>
  <c r="V445" i="1"/>
  <c r="U445" i="1"/>
  <c r="M445" i="1"/>
  <c r="AT444" i="1"/>
  <c r="AS444" i="1"/>
  <c r="AR444" i="1"/>
  <c r="AQ444" i="1"/>
  <c r="AP444" i="1"/>
  <c r="AO444" i="1"/>
  <c r="AN444" i="1"/>
  <c r="AM444" i="1"/>
  <c r="AL444" i="1"/>
  <c r="AH444" i="1"/>
  <c r="V444" i="1"/>
  <c r="U444" i="1"/>
  <c r="M444" i="1"/>
  <c r="AT443" i="1"/>
  <c r="AS443" i="1"/>
  <c r="AR443" i="1"/>
  <c r="AQ443" i="1"/>
  <c r="AP443" i="1"/>
  <c r="AO443" i="1"/>
  <c r="AN443" i="1"/>
  <c r="AM443" i="1"/>
  <c r="AL443" i="1"/>
  <c r="AH443" i="1"/>
  <c r="V443" i="1"/>
  <c r="U443" i="1"/>
  <c r="M443" i="1"/>
  <c r="AT442" i="1"/>
  <c r="AS442" i="1"/>
  <c r="AR442" i="1"/>
  <c r="AQ442" i="1"/>
  <c r="AP442" i="1"/>
  <c r="AO442" i="1"/>
  <c r="AN442" i="1"/>
  <c r="AM442" i="1"/>
  <c r="AL442" i="1"/>
  <c r="AH442" i="1"/>
  <c r="V442" i="1"/>
  <c r="U442" i="1"/>
  <c r="M442" i="1"/>
  <c r="AT441" i="1"/>
  <c r="AS441" i="1"/>
  <c r="AR441" i="1"/>
  <c r="AQ441" i="1"/>
  <c r="AP441" i="1"/>
  <c r="AO441" i="1"/>
  <c r="AN441" i="1"/>
  <c r="AM441" i="1"/>
  <c r="AL441" i="1"/>
  <c r="AH441" i="1"/>
  <c r="V441" i="1"/>
  <c r="U441" i="1"/>
  <c r="M441" i="1"/>
  <c r="AT440" i="1"/>
  <c r="AS440" i="1"/>
  <c r="AR440" i="1"/>
  <c r="AQ440" i="1"/>
  <c r="AP440" i="1"/>
  <c r="AO440" i="1"/>
  <c r="AN440" i="1"/>
  <c r="AM440" i="1"/>
  <c r="AL440" i="1"/>
  <c r="AH440" i="1"/>
  <c r="V440" i="1"/>
  <c r="U440" i="1"/>
  <c r="M440" i="1"/>
  <c r="AT439" i="1"/>
  <c r="AS439" i="1"/>
  <c r="AR439" i="1"/>
  <c r="AQ439" i="1"/>
  <c r="AP439" i="1"/>
  <c r="AO439" i="1"/>
  <c r="AN439" i="1"/>
  <c r="AM439" i="1"/>
  <c r="AL439" i="1"/>
  <c r="AH439" i="1"/>
  <c r="V439" i="1"/>
  <c r="U439" i="1"/>
  <c r="M439" i="1"/>
  <c r="AT438" i="1"/>
  <c r="AS438" i="1"/>
  <c r="AR438" i="1"/>
  <c r="AQ438" i="1"/>
  <c r="AP438" i="1"/>
  <c r="AO438" i="1"/>
  <c r="AN438" i="1"/>
  <c r="AM438" i="1"/>
  <c r="AL438" i="1"/>
  <c r="AH438" i="1"/>
  <c r="V438" i="1"/>
  <c r="U438" i="1"/>
  <c r="M438" i="1"/>
  <c r="AT437" i="1"/>
  <c r="AS437" i="1"/>
  <c r="AR437" i="1"/>
  <c r="AQ437" i="1"/>
  <c r="AP437" i="1"/>
  <c r="AO437" i="1"/>
  <c r="AN437" i="1"/>
  <c r="AM437" i="1"/>
  <c r="AL437" i="1"/>
  <c r="AH437" i="1"/>
  <c r="V437" i="1"/>
  <c r="U437" i="1"/>
  <c r="M437" i="1"/>
  <c r="AT436" i="1"/>
  <c r="AS436" i="1"/>
  <c r="AR436" i="1"/>
  <c r="AQ436" i="1"/>
  <c r="AP436" i="1"/>
  <c r="AO436" i="1"/>
  <c r="AN436" i="1"/>
  <c r="AM436" i="1"/>
  <c r="AL436" i="1"/>
  <c r="AH436" i="1"/>
  <c r="V436" i="1"/>
  <c r="U436" i="1"/>
  <c r="M436" i="1"/>
  <c r="AT435" i="1"/>
  <c r="AS435" i="1"/>
  <c r="AR435" i="1"/>
  <c r="AQ435" i="1"/>
  <c r="AP435" i="1"/>
  <c r="AO435" i="1"/>
  <c r="AN435" i="1"/>
  <c r="AM435" i="1"/>
  <c r="AL435" i="1"/>
  <c r="AH435" i="1"/>
  <c r="V435" i="1"/>
  <c r="U435" i="1"/>
  <c r="M435" i="1"/>
  <c r="AT434" i="1"/>
  <c r="AS434" i="1"/>
  <c r="AR434" i="1"/>
  <c r="AQ434" i="1"/>
  <c r="AP434" i="1"/>
  <c r="AO434" i="1"/>
  <c r="AN434" i="1"/>
  <c r="AM434" i="1"/>
  <c r="AL434" i="1"/>
  <c r="AH434" i="1"/>
  <c r="V434" i="1"/>
  <c r="U434" i="1"/>
  <c r="M434" i="1"/>
  <c r="AT433" i="1"/>
  <c r="AS433" i="1"/>
  <c r="AR433" i="1"/>
  <c r="AQ433" i="1"/>
  <c r="AP433" i="1"/>
  <c r="AO433" i="1"/>
  <c r="AN433" i="1"/>
  <c r="AM433" i="1"/>
  <c r="AL433" i="1"/>
  <c r="AH433" i="1"/>
  <c r="V433" i="1"/>
  <c r="U433" i="1"/>
  <c r="M433" i="1"/>
  <c r="AT432" i="1"/>
  <c r="AS432" i="1"/>
  <c r="AR432" i="1"/>
  <c r="AQ432" i="1"/>
  <c r="AP432" i="1"/>
  <c r="AO432" i="1"/>
  <c r="AN432" i="1"/>
  <c r="AM432" i="1"/>
  <c r="AL432" i="1"/>
  <c r="AH432" i="1"/>
  <c r="V432" i="1"/>
  <c r="U432" i="1"/>
  <c r="M432" i="1"/>
  <c r="AT431" i="1"/>
  <c r="AS431" i="1"/>
  <c r="AR431" i="1"/>
  <c r="AQ431" i="1"/>
  <c r="AP431" i="1"/>
  <c r="AO431" i="1"/>
  <c r="AN431" i="1"/>
  <c r="AM431" i="1"/>
  <c r="AL431" i="1"/>
  <c r="AH431" i="1"/>
  <c r="V431" i="1"/>
  <c r="U431" i="1"/>
  <c r="M431" i="1"/>
  <c r="AT430" i="1"/>
  <c r="AS430" i="1"/>
  <c r="AR430" i="1"/>
  <c r="AQ430" i="1"/>
  <c r="AP430" i="1"/>
  <c r="AO430" i="1"/>
  <c r="AN430" i="1"/>
  <c r="AM430" i="1"/>
  <c r="AL430" i="1"/>
  <c r="AH430" i="1"/>
  <c r="V430" i="1"/>
  <c r="U430" i="1"/>
  <c r="M430" i="1"/>
  <c r="AT429" i="1"/>
  <c r="AS429" i="1"/>
  <c r="AR429" i="1"/>
  <c r="AQ429" i="1"/>
  <c r="AP429" i="1"/>
  <c r="AO429" i="1"/>
  <c r="AN429" i="1"/>
  <c r="AM429" i="1"/>
  <c r="AL429" i="1"/>
  <c r="AH429" i="1"/>
  <c r="V429" i="1"/>
  <c r="U429" i="1"/>
  <c r="M429" i="1"/>
  <c r="AT428" i="1"/>
  <c r="AS428" i="1"/>
  <c r="AR428" i="1"/>
  <c r="AQ428" i="1"/>
  <c r="AP428" i="1"/>
  <c r="AO428" i="1"/>
  <c r="AN428" i="1"/>
  <c r="AM428" i="1"/>
  <c r="AL428" i="1"/>
  <c r="AH428" i="1"/>
  <c r="V428" i="1"/>
  <c r="U428" i="1"/>
  <c r="M428" i="1"/>
  <c r="AT427" i="1"/>
  <c r="AS427" i="1"/>
  <c r="AR427" i="1"/>
  <c r="AQ427" i="1"/>
  <c r="AP427" i="1"/>
  <c r="AO427" i="1"/>
  <c r="AN427" i="1"/>
  <c r="AM427" i="1"/>
  <c r="AL427" i="1"/>
  <c r="AH427" i="1"/>
  <c r="V427" i="1"/>
  <c r="U427" i="1"/>
  <c r="M427" i="1"/>
  <c r="AT426" i="1"/>
  <c r="AS426" i="1"/>
  <c r="AR426" i="1"/>
  <c r="AQ426" i="1"/>
  <c r="AP426" i="1"/>
  <c r="AO426" i="1"/>
  <c r="AN426" i="1"/>
  <c r="AM426" i="1"/>
  <c r="AL426" i="1"/>
  <c r="AH426" i="1"/>
  <c r="V426" i="1"/>
  <c r="U426" i="1"/>
  <c r="M426" i="1"/>
  <c r="AT425" i="1"/>
  <c r="AS425" i="1"/>
  <c r="AR425" i="1"/>
  <c r="AQ425" i="1"/>
  <c r="AP425" i="1"/>
  <c r="AO425" i="1"/>
  <c r="AN425" i="1"/>
  <c r="AM425" i="1"/>
  <c r="AL425" i="1"/>
  <c r="AH425" i="1"/>
  <c r="V425" i="1"/>
  <c r="U425" i="1"/>
  <c r="M425" i="1"/>
  <c r="AT424" i="1"/>
  <c r="AS424" i="1"/>
  <c r="AR424" i="1"/>
  <c r="AQ424" i="1"/>
  <c r="AP424" i="1"/>
  <c r="AO424" i="1"/>
  <c r="AN424" i="1"/>
  <c r="AM424" i="1"/>
  <c r="AL424" i="1"/>
  <c r="AH424" i="1"/>
  <c r="V424" i="1"/>
  <c r="U424" i="1"/>
  <c r="M424" i="1"/>
  <c r="AT423" i="1"/>
  <c r="AS423" i="1"/>
  <c r="AR423" i="1"/>
  <c r="AQ423" i="1"/>
  <c r="AP423" i="1"/>
  <c r="AO423" i="1"/>
  <c r="AN423" i="1"/>
  <c r="AM423" i="1"/>
  <c r="AL423" i="1"/>
  <c r="AH423" i="1"/>
  <c r="V423" i="1"/>
  <c r="U423" i="1"/>
  <c r="M423" i="1"/>
  <c r="AT422" i="1"/>
  <c r="AS422" i="1"/>
  <c r="AR422" i="1"/>
  <c r="AQ422" i="1"/>
  <c r="AP422" i="1"/>
  <c r="AO422" i="1"/>
  <c r="AN422" i="1"/>
  <c r="AM422" i="1"/>
  <c r="AL422" i="1"/>
  <c r="AH422" i="1"/>
  <c r="V422" i="1"/>
  <c r="U422" i="1"/>
  <c r="M422" i="1"/>
  <c r="AT421" i="1"/>
  <c r="AS421" i="1"/>
  <c r="AR421" i="1"/>
  <c r="AQ421" i="1"/>
  <c r="AP421" i="1"/>
  <c r="AO421" i="1"/>
  <c r="AN421" i="1"/>
  <c r="AM421" i="1"/>
  <c r="AL421" i="1"/>
  <c r="AH421" i="1"/>
  <c r="V421" i="1"/>
  <c r="U421" i="1"/>
  <c r="M421" i="1"/>
  <c r="AT420" i="1"/>
  <c r="AS420" i="1"/>
  <c r="AR420" i="1"/>
  <c r="AQ420" i="1"/>
  <c r="AP420" i="1"/>
  <c r="AO420" i="1"/>
  <c r="AN420" i="1"/>
  <c r="AM420" i="1"/>
  <c r="AL420" i="1"/>
  <c r="AH420" i="1"/>
  <c r="V420" i="1"/>
  <c r="U420" i="1"/>
  <c r="M420" i="1"/>
  <c r="AT419" i="1"/>
  <c r="AS419" i="1"/>
  <c r="AR419" i="1"/>
  <c r="AQ419" i="1"/>
  <c r="AP419" i="1"/>
  <c r="AO419" i="1"/>
  <c r="AN419" i="1"/>
  <c r="AM419" i="1"/>
  <c r="AL419" i="1"/>
  <c r="AH419" i="1"/>
  <c r="V419" i="1"/>
  <c r="U419" i="1"/>
  <c r="M419" i="1"/>
  <c r="AT418" i="1"/>
  <c r="AS418" i="1"/>
  <c r="AR418" i="1"/>
  <c r="AQ418" i="1"/>
  <c r="AP418" i="1"/>
  <c r="AO418" i="1"/>
  <c r="AN418" i="1"/>
  <c r="AM418" i="1"/>
  <c r="AL418" i="1"/>
  <c r="AH418" i="1"/>
  <c r="V418" i="1"/>
  <c r="U418" i="1"/>
  <c r="M418" i="1"/>
  <c r="AT417" i="1"/>
  <c r="AS417" i="1"/>
  <c r="AR417" i="1"/>
  <c r="AQ417" i="1"/>
  <c r="AP417" i="1"/>
  <c r="AO417" i="1"/>
  <c r="AN417" i="1"/>
  <c r="AM417" i="1"/>
  <c r="AL417" i="1"/>
  <c r="AH417" i="1"/>
  <c r="V417" i="1"/>
  <c r="U417" i="1"/>
  <c r="M417" i="1"/>
  <c r="AT416" i="1"/>
  <c r="AS416" i="1"/>
  <c r="AR416" i="1"/>
  <c r="AQ416" i="1"/>
  <c r="AP416" i="1"/>
  <c r="AO416" i="1"/>
  <c r="AN416" i="1"/>
  <c r="AM416" i="1"/>
  <c r="AL416" i="1"/>
  <c r="AH416" i="1"/>
  <c r="V416" i="1"/>
  <c r="U416" i="1"/>
  <c r="M416" i="1"/>
  <c r="AT415" i="1"/>
  <c r="AS415" i="1"/>
  <c r="AR415" i="1"/>
  <c r="AQ415" i="1"/>
  <c r="AP415" i="1"/>
  <c r="AO415" i="1"/>
  <c r="AN415" i="1"/>
  <c r="AM415" i="1"/>
  <c r="AL415" i="1"/>
  <c r="AH415" i="1"/>
  <c r="V415" i="1"/>
  <c r="U415" i="1"/>
  <c r="M415" i="1"/>
  <c r="AT414" i="1"/>
  <c r="AS414" i="1"/>
  <c r="AR414" i="1"/>
  <c r="AQ414" i="1"/>
  <c r="AP414" i="1"/>
  <c r="AO414" i="1"/>
  <c r="AN414" i="1"/>
  <c r="AM414" i="1"/>
  <c r="AL414" i="1"/>
  <c r="AH414" i="1"/>
  <c r="V414" i="1"/>
  <c r="U414" i="1"/>
  <c r="M414" i="1"/>
  <c r="AT413" i="1"/>
  <c r="AS413" i="1"/>
  <c r="AR413" i="1"/>
  <c r="AQ413" i="1"/>
  <c r="AP413" i="1"/>
  <c r="AO413" i="1"/>
  <c r="AN413" i="1"/>
  <c r="AM413" i="1"/>
  <c r="AL413" i="1"/>
  <c r="AH413" i="1"/>
  <c r="V413" i="1"/>
  <c r="U413" i="1"/>
  <c r="M413" i="1"/>
  <c r="AT412" i="1"/>
  <c r="AS412" i="1"/>
  <c r="AR412" i="1"/>
  <c r="AQ412" i="1"/>
  <c r="AP412" i="1"/>
  <c r="AO412" i="1"/>
  <c r="AN412" i="1"/>
  <c r="AM412" i="1"/>
  <c r="AL412" i="1"/>
  <c r="AH412" i="1"/>
  <c r="V412" i="1"/>
  <c r="U412" i="1"/>
  <c r="M412" i="1"/>
  <c r="AT411" i="1"/>
  <c r="AS411" i="1"/>
  <c r="AR411" i="1"/>
  <c r="AQ411" i="1"/>
  <c r="AP411" i="1"/>
  <c r="AO411" i="1"/>
  <c r="AN411" i="1"/>
  <c r="AM411" i="1"/>
  <c r="AL411" i="1"/>
  <c r="AH411" i="1"/>
  <c r="V411" i="1"/>
  <c r="U411" i="1"/>
  <c r="M411" i="1"/>
  <c r="AT410" i="1"/>
  <c r="AS410" i="1"/>
  <c r="AR410" i="1"/>
  <c r="AQ410" i="1"/>
  <c r="AP410" i="1"/>
  <c r="AO410" i="1"/>
  <c r="AN410" i="1"/>
  <c r="AM410" i="1"/>
  <c r="AL410" i="1"/>
  <c r="AH410" i="1"/>
  <c r="V410" i="1"/>
  <c r="U410" i="1"/>
  <c r="M410" i="1"/>
  <c r="AT409" i="1"/>
  <c r="AS409" i="1"/>
  <c r="AR409" i="1"/>
  <c r="AQ409" i="1"/>
  <c r="AP409" i="1"/>
  <c r="AO409" i="1"/>
  <c r="AN409" i="1"/>
  <c r="AM409" i="1"/>
  <c r="AL409" i="1"/>
  <c r="AH409" i="1"/>
  <c r="V409" i="1"/>
  <c r="U409" i="1"/>
  <c r="M409" i="1"/>
  <c r="AT408" i="1"/>
  <c r="AS408" i="1"/>
  <c r="AR408" i="1"/>
  <c r="AQ408" i="1"/>
  <c r="AP408" i="1"/>
  <c r="AO408" i="1"/>
  <c r="AN408" i="1"/>
  <c r="AM408" i="1"/>
  <c r="AL408" i="1"/>
  <c r="AH408" i="1"/>
  <c r="V408" i="1"/>
  <c r="U408" i="1"/>
  <c r="M408" i="1"/>
  <c r="AT407" i="1"/>
  <c r="AS407" i="1"/>
  <c r="AR407" i="1"/>
  <c r="AQ407" i="1"/>
  <c r="AP407" i="1"/>
  <c r="AO407" i="1"/>
  <c r="AN407" i="1"/>
  <c r="AM407" i="1"/>
  <c r="AL407" i="1"/>
  <c r="AH407" i="1"/>
  <c r="V407" i="1"/>
  <c r="U407" i="1"/>
  <c r="M407" i="1"/>
  <c r="AT406" i="1"/>
  <c r="AS406" i="1"/>
  <c r="AR406" i="1"/>
  <c r="AQ406" i="1"/>
  <c r="AP406" i="1"/>
  <c r="AO406" i="1"/>
  <c r="AN406" i="1"/>
  <c r="AM406" i="1"/>
  <c r="AL406" i="1"/>
  <c r="AH406" i="1"/>
  <c r="V406" i="1"/>
  <c r="U406" i="1"/>
  <c r="M406" i="1"/>
  <c r="AT405" i="1"/>
  <c r="AS405" i="1"/>
  <c r="AR405" i="1"/>
  <c r="AQ405" i="1"/>
  <c r="AP405" i="1"/>
  <c r="AO405" i="1"/>
  <c r="AN405" i="1"/>
  <c r="AM405" i="1"/>
  <c r="AL405" i="1"/>
  <c r="AH405" i="1"/>
  <c r="V405" i="1"/>
  <c r="U405" i="1"/>
  <c r="M405" i="1"/>
  <c r="AT404" i="1"/>
  <c r="AS404" i="1"/>
  <c r="AR404" i="1"/>
  <c r="AQ404" i="1"/>
  <c r="AP404" i="1"/>
  <c r="AO404" i="1"/>
  <c r="AN404" i="1"/>
  <c r="AM404" i="1"/>
  <c r="AL404" i="1"/>
  <c r="AH404" i="1"/>
  <c r="V404" i="1"/>
  <c r="U404" i="1"/>
  <c r="M404" i="1"/>
  <c r="AT403" i="1"/>
  <c r="AS403" i="1"/>
  <c r="AR403" i="1"/>
  <c r="AQ403" i="1"/>
  <c r="AP403" i="1"/>
  <c r="AO403" i="1"/>
  <c r="AN403" i="1"/>
  <c r="AM403" i="1"/>
  <c r="AL403" i="1"/>
  <c r="AH403" i="1"/>
  <c r="V403" i="1"/>
  <c r="U403" i="1"/>
  <c r="M403" i="1"/>
  <c r="AT402" i="1"/>
  <c r="AS402" i="1"/>
  <c r="AR402" i="1"/>
  <c r="AQ402" i="1"/>
  <c r="AP402" i="1"/>
  <c r="AO402" i="1"/>
  <c r="AN402" i="1"/>
  <c r="AM402" i="1"/>
  <c r="AL402" i="1"/>
  <c r="AH402" i="1"/>
  <c r="V402" i="1"/>
  <c r="U402" i="1"/>
  <c r="M402" i="1"/>
  <c r="AT401" i="1"/>
  <c r="AS401" i="1"/>
  <c r="AR401" i="1"/>
  <c r="AQ401" i="1"/>
  <c r="AP401" i="1"/>
  <c r="AO401" i="1"/>
  <c r="AN401" i="1"/>
  <c r="AM401" i="1"/>
  <c r="AL401" i="1"/>
  <c r="AH401" i="1"/>
  <c r="V401" i="1"/>
  <c r="U401" i="1"/>
  <c r="M401" i="1"/>
  <c r="AT400" i="1"/>
  <c r="AS400" i="1"/>
  <c r="AR400" i="1"/>
  <c r="AQ400" i="1"/>
  <c r="AP400" i="1"/>
  <c r="AO400" i="1"/>
  <c r="AN400" i="1"/>
  <c r="AM400" i="1"/>
  <c r="AL400" i="1"/>
  <c r="AH400" i="1"/>
  <c r="V400" i="1"/>
  <c r="U400" i="1"/>
  <c r="M400" i="1"/>
  <c r="AT399" i="1"/>
  <c r="AS399" i="1"/>
  <c r="AR399" i="1"/>
  <c r="AQ399" i="1"/>
  <c r="AP399" i="1"/>
  <c r="AO399" i="1"/>
  <c r="AN399" i="1"/>
  <c r="AM399" i="1"/>
  <c r="AL399" i="1"/>
  <c r="AH399" i="1"/>
  <c r="V399" i="1"/>
  <c r="U399" i="1"/>
  <c r="M399" i="1"/>
  <c r="AT398" i="1"/>
  <c r="AS398" i="1"/>
  <c r="AR398" i="1"/>
  <c r="AQ398" i="1"/>
  <c r="AP398" i="1"/>
  <c r="AO398" i="1"/>
  <c r="AN398" i="1"/>
  <c r="AM398" i="1"/>
  <c r="AL398" i="1"/>
  <c r="AH398" i="1"/>
  <c r="V398" i="1"/>
  <c r="U398" i="1"/>
  <c r="M398" i="1"/>
  <c r="AT397" i="1"/>
  <c r="AS397" i="1"/>
  <c r="AR397" i="1"/>
  <c r="AQ397" i="1"/>
  <c r="AP397" i="1"/>
  <c r="AO397" i="1"/>
  <c r="AN397" i="1"/>
  <c r="AM397" i="1"/>
  <c r="AL397" i="1"/>
  <c r="AH397" i="1"/>
  <c r="V397" i="1"/>
  <c r="U397" i="1"/>
  <c r="M397" i="1"/>
  <c r="AT396" i="1"/>
  <c r="AS396" i="1"/>
  <c r="AR396" i="1"/>
  <c r="AQ396" i="1"/>
  <c r="AP396" i="1"/>
  <c r="AO396" i="1"/>
  <c r="AN396" i="1"/>
  <c r="AM396" i="1"/>
  <c r="AL396" i="1"/>
  <c r="AH396" i="1"/>
  <c r="V396" i="1"/>
  <c r="U396" i="1"/>
  <c r="M396" i="1"/>
  <c r="AT395" i="1"/>
  <c r="AS395" i="1"/>
  <c r="AR395" i="1"/>
  <c r="AQ395" i="1"/>
  <c r="AP395" i="1"/>
  <c r="AO395" i="1"/>
  <c r="AN395" i="1"/>
  <c r="AM395" i="1"/>
  <c r="AL395" i="1"/>
  <c r="AH395" i="1"/>
  <c r="V395" i="1"/>
  <c r="U395" i="1"/>
  <c r="M395" i="1"/>
  <c r="AT394" i="1"/>
  <c r="AS394" i="1"/>
  <c r="AR394" i="1"/>
  <c r="AQ394" i="1"/>
  <c r="AP394" i="1"/>
  <c r="AO394" i="1"/>
  <c r="AN394" i="1"/>
  <c r="AM394" i="1"/>
  <c r="AL394" i="1"/>
  <c r="AH394" i="1"/>
  <c r="V394" i="1"/>
  <c r="U394" i="1"/>
  <c r="M394" i="1"/>
  <c r="AT393" i="1"/>
  <c r="AS393" i="1"/>
  <c r="AR393" i="1"/>
  <c r="AQ393" i="1"/>
  <c r="AP393" i="1"/>
  <c r="AO393" i="1"/>
  <c r="AN393" i="1"/>
  <c r="AM393" i="1"/>
  <c r="AL393" i="1"/>
  <c r="AH393" i="1"/>
  <c r="V393" i="1"/>
  <c r="U393" i="1"/>
  <c r="M393" i="1"/>
  <c r="AT392" i="1"/>
  <c r="AS392" i="1"/>
  <c r="AR392" i="1"/>
  <c r="AQ392" i="1"/>
  <c r="AP392" i="1"/>
  <c r="AO392" i="1"/>
  <c r="AN392" i="1"/>
  <c r="AM392" i="1"/>
  <c r="AL392" i="1"/>
  <c r="AH392" i="1"/>
  <c r="V392" i="1"/>
  <c r="U392" i="1"/>
  <c r="M392" i="1"/>
  <c r="AT391" i="1"/>
  <c r="AS391" i="1"/>
  <c r="AR391" i="1"/>
  <c r="AQ391" i="1"/>
  <c r="AP391" i="1"/>
  <c r="AO391" i="1"/>
  <c r="AN391" i="1"/>
  <c r="AM391" i="1"/>
  <c r="AL391" i="1"/>
  <c r="AH391" i="1"/>
  <c r="V391" i="1"/>
  <c r="U391" i="1"/>
  <c r="M391" i="1"/>
  <c r="AT390" i="1"/>
  <c r="AS390" i="1"/>
  <c r="AR390" i="1"/>
  <c r="AQ390" i="1"/>
  <c r="AP390" i="1"/>
  <c r="AO390" i="1"/>
  <c r="AN390" i="1"/>
  <c r="AM390" i="1"/>
  <c r="AL390" i="1"/>
  <c r="AH390" i="1"/>
  <c r="V390" i="1"/>
  <c r="U390" i="1"/>
  <c r="M390" i="1"/>
  <c r="AT389" i="1"/>
  <c r="AS389" i="1"/>
  <c r="AR389" i="1"/>
  <c r="AQ389" i="1"/>
  <c r="AP389" i="1"/>
  <c r="AO389" i="1"/>
  <c r="AN389" i="1"/>
  <c r="AM389" i="1"/>
  <c r="AL389" i="1"/>
  <c r="AH389" i="1"/>
  <c r="V389" i="1"/>
  <c r="U389" i="1"/>
  <c r="M389" i="1"/>
  <c r="AT388" i="1"/>
  <c r="AS388" i="1"/>
  <c r="AR388" i="1"/>
  <c r="AQ388" i="1"/>
  <c r="AP388" i="1"/>
  <c r="AO388" i="1"/>
  <c r="AN388" i="1"/>
  <c r="AM388" i="1"/>
  <c r="AL388" i="1"/>
  <c r="AH388" i="1"/>
  <c r="V388" i="1"/>
  <c r="U388" i="1"/>
  <c r="M388" i="1"/>
  <c r="AT387" i="1"/>
  <c r="AS387" i="1"/>
  <c r="AR387" i="1"/>
  <c r="AQ387" i="1"/>
  <c r="AP387" i="1"/>
  <c r="AO387" i="1"/>
  <c r="AN387" i="1"/>
  <c r="AM387" i="1"/>
  <c r="AL387" i="1"/>
  <c r="AH387" i="1"/>
  <c r="V387" i="1"/>
  <c r="U387" i="1"/>
  <c r="M387" i="1"/>
  <c r="AT386" i="1"/>
  <c r="AS386" i="1"/>
  <c r="AR386" i="1"/>
  <c r="AQ386" i="1"/>
  <c r="AP386" i="1"/>
  <c r="AO386" i="1"/>
  <c r="AN386" i="1"/>
  <c r="AM386" i="1"/>
  <c r="AL386" i="1"/>
  <c r="AH386" i="1"/>
  <c r="V386" i="1"/>
  <c r="U386" i="1"/>
  <c r="M386" i="1"/>
  <c r="AT385" i="1"/>
  <c r="AS385" i="1"/>
  <c r="AR385" i="1"/>
  <c r="AQ385" i="1"/>
  <c r="AP385" i="1"/>
  <c r="AO385" i="1"/>
  <c r="AN385" i="1"/>
  <c r="AM385" i="1"/>
  <c r="AL385" i="1"/>
  <c r="AH385" i="1"/>
  <c r="V385" i="1"/>
  <c r="U385" i="1"/>
  <c r="M385" i="1"/>
  <c r="AT384" i="1"/>
  <c r="AS384" i="1"/>
  <c r="AR384" i="1"/>
  <c r="AQ384" i="1"/>
  <c r="AP384" i="1"/>
  <c r="AO384" i="1"/>
  <c r="AN384" i="1"/>
  <c r="AM384" i="1"/>
  <c r="AL384" i="1"/>
  <c r="AH384" i="1"/>
  <c r="V384" i="1"/>
  <c r="U384" i="1"/>
  <c r="M384" i="1"/>
  <c r="AT383" i="1"/>
  <c r="AS383" i="1"/>
  <c r="AR383" i="1"/>
  <c r="AQ383" i="1"/>
  <c r="AP383" i="1"/>
  <c r="AO383" i="1"/>
  <c r="AN383" i="1"/>
  <c r="AM383" i="1"/>
  <c r="AL383" i="1"/>
  <c r="AH383" i="1"/>
  <c r="V383" i="1"/>
  <c r="U383" i="1"/>
  <c r="M383" i="1"/>
  <c r="AT382" i="1"/>
  <c r="AS382" i="1"/>
  <c r="AR382" i="1"/>
  <c r="AQ382" i="1"/>
  <c r="AP382" i="1"/>
  <c r="AO382" i="1"/>
  <c r="AN382" i="1"/>
  <c r="AM382" i="1"/>
  <c r="AL382" i="1"/>
  <c r="AH382" i="1"/>
  <c r="V382" i="1"/>
  <c r="U382" i="1"/>
  <c r="M382" i="1"/>
  <c r="AT381" i="1"/>
  <c r="AS381" i="1"/>
  <c r="AR381" i="1"/>
  <c r="AQ381" i="1"/>
  <c r="AP381" i="1"/>
  <c r="AO381" i="1"/>
  <c r="AN381" i="1"/>
  <c r="AM381" i="1"/>
  <c r="AL381" i="1"/>
  <c r="AH381" i="1"/>
  <c r="V381" i="1"/>
  <c r="U381" i="1"/>
  <c r="M381" i="1"/>
  <c r="AT380" i="1"/>
  <c r="AS380" i="1"/>
  <c r="AR380" i="1"/>
  <c r="AQ380" i="1"/>
  <c r="AP380" i="1"/>
  <c r="AO380" i="1"/>
  <c r="AN380" i="1"/>
  <c r="AM380" i="1"/>
  <c r="AL380" i="1"/>
  <c r="AH380" i="1"/>
  <c r="V380" i="1"/>
  <c r="U380" i="1"/>
  <c r="M380" i="1"/>
  <c r="AT379" i="1"/>
  <c r="AS379" i="1"/>
  <c r="AR379" i="1"/>
  <c r="AQ379" i="1"/>
  <c r="AP379" i="1"/>
  <c r="AO379" i="1"/>
  <c r="AN379" i="1"/>
  <c r="AM379" i="1"/>
  <c r="AL379" i="1"/>
  <c r="AH379" i="1"/>
  <c r="V379" i="1"/>
  <c r="U379" i="1"/>
  <c r="M379" i="1"/>
  <c r="AT378" i="1"/>
  <c r="AS378" i="1"/>
  <c r="AR378" i="1"/>
  <c r="AQ378" i="1"/>
  <c r="AP378" i="1"/>
  <c r="AO378" i="1"/>
  <c r="AN378" i="1"/>
  <c r="AM378" i="1"/>
  <c r="AL378" i="1"/>
  <c r="AH378" i="1"/>
  <c r="V378" i="1"/>
  <c r="U378" i="1"/>
  <c r="M378" i="1"/>
  <c r="AT377" i="1"/>
  <c r="AS377" i="1"/>
  <c r="AR377" i="1"/>
  <c r="AQ377" i="1"/>
  <c r="AP377" i="1"/>
  <c r="AO377" i="1"/>
  <c r="AN377" i="1"/>
  <c r="AM377" i="1"/>
  <c r="AL377" i="1"/>
  <c r="AH377" i="1"/>
  <c r="V377" i="1"/>
  <c r="U377" i="1"/>
  <c r="M377" i="1"/>
  <c r="AT376" i="1"/>
  <c r="AS376" i="1"/>
  <c r="AR376" i="1"/>
  <c r="AQ376" i="1"/>
  <c r="AP376" i="1"/>
  <c r="AO376" i="1"/>
  <c r="AN376" i="1"/>
  <c r="AM376" i="1"/>
  <c r="AL376" i="1"/>
  <c r="AH376" i="1"/>
  <c r="V376" i="1"/>
  <c r="U376" i="1"/>
  <c r="M376" i="1"/>
  <c r="AT375" i="1"/>
  <c r="AS375" i="1"/>
  <c r="AR375" i="1"/>
  <c r="AQ375" i="1"/>
  <c r="AP375" i="1"/>
  <c r="AO375" i="1"/>
  <c r="AN375" i="1"/>
  <c r="AM375" i="1"/>
  <c r="AL375" i="1"/>
  <c r="AH375" i="1"/>
  <c r="V375" i="1"/>
  <c r="U375" i="1"/>
  <c r="M375" i="1"/>
  <c r="AT374" i="1"/>
  <c r="AS374" i="1"/>
  <c r="AR374" i="1"/>
  <c r="AQ374" i="1"/>
  <c r="AP374" i="1"/>
  <c r="AO374" i="1"/>
  <c r="AN374" i="1"/>
  <c r="AM374" i="1"/>
  <c r="AL374" i="1"/>
  <c r="AH374" i="1"/>
  <c r="V374" i="1"/>
  <c r="U374" i="1"/>
  <c r="M374" i="1"/>
  <c r="AT373" i="1"/>
  <c r="AS373" i="1"/>
  <c r="AR373" i="1"/>
  <c r="AQ373" i="1"/>
  <c r="AP373" i="1"/>
  <c r="AO373" i="1"/>
  <c r="AN373" i="1"/>
  <c r="AM373" i="1"/>
  <c r="AL373" i="1"/>
  <c r="AH373" i="1"/>
  <c r="V373" i="1"/>
  <c r="U373" i="1"/>
  <c r="M373" i="1"/>
  <c r="AT372" i="1"/>
  <c r="AS372" i="1"/>
  <c r="AR372" i="1"/>
  <c r="AQ372" i="1"/>
  <c r="AP372" i="1"/>
  <c r="AO372" i="1"/>
  <c r="AN372" i="1"/>
  <c r="AM372" i="1"/>
  <c r="AL372" i="1"/>
  <c r="AH372" i="1"/>
  <c r="V372" i="1"/>
  <c r="U372" i="1"/>
  <c r="M372" i="1"/>
  <c r="AT371" i="1"/>
  <c r="AS371" i="1"/>
  <c r="AR371" i="1"/>
  <c r="AQ371" i="1"/>
  <c r="AP371" i="1"/>
  <c r="AO371" i="1"/>
  <c r="AN371" i="1"/>
  <c r="AM371" i="1"/>
  <c r="AL371" i="1"/>
  <c r="AH371" i="1"/>
  <c r="V371" i="1"/>
  <c r="U371" i="1"/>
  <c r="M371" i="1"/>
  <c r="AT370" i="1"/>
  <c r="AS370" i="1"/>
  <c r="AR370" i="1"/>
  <c r="AQ370" i="1"/>
  <c r="AP370" i="1"/>
  <c r="AO370" i="1"/>
  <c r="AN370" i="1"/>
  <c r="AM370" i="1"/>
  <c r="AL370" i="1"/>
  <c r="AH370" i="1"/>
  <c r="V370" i="1"/>
  <c r="U370" i="1"/>
  <c r="M370" i="1"/>
  <c r="AT369" i="1"/>
  <c r="AS369" i="1"/>
  <c r="AR369" i="1"/>
  <c r="AQ369" i="1"/>
  <c r="AP369" i="1"/>
  <c r="AO369" i="1"/>
  <c r="AN369" i="1"/>
  <c r="AM369" i="1"/>
  <c r="AL369" i="1"/>
  <c r="AK369" i="1"/>
  <c r="AJ369" i="1"/>
  <c r="AI369" i="1"/>
  <c r="AH369" i="1"/>
  <c r="V369" i="1"/>
  <c r="U369" i="1"/>
  <c r="M369" i="1"/>
  <c r="AT368" i="1"/>
  <c r="AS368" i="1"/>
  <c r="AR368" i="1"/>
  <c r="AQ368" i="1"/>
  <c r="AP368" i="1"/>
  <c r="AO368" i="1"/>
  <c r="AN368" i="1"/>
  <c r="AM368" i="1"/>
  <c r="AL368" i="1"/>
  <c r="AK368" i="1"/>
  <c r="AJ368" i="1"/>
  <c r="AI368" i="1"/>
  <c r="AH368" i="1"/>
  <c r="V368" i="1"/>
  <c r="U368" i="1"/>
  <c r="M368" i="1"/>
  <c r="AT367" i="1"/>
  <c r="AS367" i="1"/>
  <c r="AR367" i="1"/>
  <c r="AQ367" i="1"/>
  <c r="AP367" i="1"/>
  <c r="AO367" i="1"/>
  <c r="AN367" i="1"/>
  <c r="AM367" i="1"/>
  <c r="AL367" i="1"/>
  <c r="AK367" i="1"/>
  <c r="AJ367" i="1"/>
  <c r="AI367" i="1"/>
  <c r="AH367" i="1"/>
  <c r="V367" i="1"/>
  <c r="U367" i="1"/>
  <c r="M367" i="1"/>
  <c r="AT366" i="1"/>
  <c r="AS366" i="1"/>
  <c r="AR366" i="1"/>
  <c r="AQ366" i="1"/>
  <c r="AP366" i="1"/>
  <c r="AO366" i="1"/>
  <c r="AN366" i="1"/>
  <c r="AM366" i="1"/>
  <c r="AL366" i="1"/>
  <c r="AK366" i="1"/>
  <c r="AJ366" i="1"/>
  <c r="AI366" i="1"/>
  <c r="AH366" i="1"/>
  <c r="V366" i="1"/>
  <c r="U366" i="1"/>
  <c r="M366" i="1"/>
  <c r="AT365" i="1"/>
  <c r="AS365" i="1"/>
  <c r="AR365" i="1"/>
  <c r="AQ365" i="1"/>
  <c r="AP365" i="1"/>
  <c r="AO365" i="1"/>
  <c r="AN365" i="1"/>
  <c r="AM365" i="1"/>
  <c r="AL365" i="1"/>
  <c r="AK365" i="1"/>
  <c r="AJ365" i="1"/>
  <c r="AI365" i="1"/>
  <c r="AH365" i="1"/>
  <c r="V365" i="1"/>
  <c r="U365" i="1"/>
  <c r="M365" i="1"/>
  <c r="AT364" i="1"/>
  <c r="AS364" i="1"/>
  <c r="AR364" i="1"/>
  <c r="AQ364" i="1"/>
  <c r="AP364" i="1"/>
  <c r="AO364" i="1"/>
  <c r="AN364" i="1"/>
  <c r="AM364" i="1"/>
  <c r="AL364" i="1"/>
  <c r="AK364" i="1"/>
  <c r="AJ364" i="1"/>
  <c r="AI364" i="1"/>
  <c r="AH364" i="1"/>
  <c r="V364" i="1"/>
  <c r="U364" i="1"/>
  <c r="M364" i="1"/>
  <c r="AT363" i="1"/>
  <c r="AS363" i="1"/>
  <c r="AR363" i="1"/>
  <c r="AQ363" i="1"/>
  <c r="AP363" i="1"/>
  <c r="AO363" i="1"/>
  <c r="AN363" i="1"/>
  <c r="AM363" i="1"/>
  <c r="AL363" i="1"/>
  <c r="AK363" i="1"/>
  <c r="AJ363" i="1"/>
  <c r="AI363" i="1"/>
  <c r="AH363" i="1"/>
  <c r="V363" i="1"/>
  <c r="U363" i="1"/>
  <c r="M363" i="1"/>
  <c r="AT362" i="1"/>
  <c r="AS362" i="1"/>
  <c r="AR362" i="1"/>
  <c r="AQ362" i="1"/>
  <c r="AP362" i="1"/>
  <c r="AO362" i="1"/>
  <c r="AN362" i="1"/>
  <c r="AM362" i="1"/>
  <c r="AL362" i="1"/>
  <c r="AK362" i="1"/>
  <c r="AJ362" i="1"/>
  <c r="AI362" i="1"/>
  <c r="AH362" i="1"/>
  <c r="V362" i="1"/>
  <c r="U362" i="1"/>
  <c r="M362" i="1"/>
  <c r="AT361" i="1"/>
  <c r="AS361" i="1"/>
  <c r="AR361" i="1"/>
  <c r="AQ361" i="1"/>
  <c r="AP361" i="1"/>
  <c r="AO361" i="1"/>
  <c r="AN361" i="1"/>
  <c r="AM361" i="1"/>
  <c r="AL361" i="1"/>
  <c r="AK361" i="1"/>
  <c r="AJ361" i="1"/>
  <c r="AI361" i="1"/>
  <c r="AH361" i="1"/>
  <c r="V361" i="1"/>
  <c r="U361" i="1"/>
  <c r="M361" i="1"/>
  <c r="AT360" i="1"/>
  <c r="AS360" i="1"/>
  <c r="AR360" i="1"/>
  <c r="AQ360" i="1"/>
  <c r="AP360" i="1"/>
  <c r="AO360" i="1"/>
  <c r="AN360" i="1"/>
  <c r="AM360" i="1"/>
  <c r="AL360" i="1"/>
  <c r="AK360" i="1"/>
  <c r="AJ360" i="1"/>
  <c r="AI360" i="1"/>
  <c r="AH360" i="1"/>
  <c r="V360" i="1"/>
  <c r="U360" i="1"/>
  <c r="M360" i="1"/>
  <c r="AT359" i="1"/>
  <c r="AS359" i="1"/>
  <c r="AR359" i="1"/>
  <c r="AQ359" i="1"/>
  <c r="AP359" i="1"/>
  <c r="AO359" i="1"/>
  <c r="AN359" i="1"/>
  <c r="AM359" i="1"/>
  <c r="AL359" i="1"/>
  <c r="AK359" i="1"/>
  <c r="AJ359" i="1"/>
  <c r="AI359" i="1"/>
  <c r="AH359" i="1"/>
  <c r="V359" i="1"/>
  <c r="U359" i="1"/>
  <c r="M359" i="1"/>
  <c r="AT358" i="1"/>
  <c r="AS358" i="1"/>
  <c r="AR358" i="1"/>
  <c r="AQ358" i="1"/>
  <c r="AP358" i="1"/>
  <c r="AO358" i="1"/>
  <c r="AN358" i="1"/>
  <c r="AM358" i="1"/>
  <c r="AL358" i="1"/>
  <c r="AK358" i="1"/>
  <c r="AJ358" i="1"/>
  <c r="AI358" i="1"/>
  <c r="AH358" i="1"/>
  <c r="V358" i="1"/>
  <c r="U358" i="1"/>
  <c r="M358" i="1"/>
  <c r="AT357" i="1"/>
  <c r="AS357" i="1"/>
  <c r="AR357" i="1"/>
  <c r="AQ357" i="1"/>
  <c r="AP357" i="1"/>
  <c r="AO357" i="1"/>
  <c r="AN357" i="1"/>
  <c r="AM357" i="1"/>
  <c r="AL357" i="1"/>
  <c r="AK357" i="1"/>
  <c r="AJ357" i="1"/>
  <c r="AI357" i="1"/>
  <c r="AH357" i="1"/>
  <c r="V357" i="1"/>
  <c r="U357" i="1"/>
  <c r="M357" i="1"/>
  <c r="AT356" i="1"/>
  <c r="AS356" i="1"/>
  <c r="AR356" i="1"/>
  <c r="AQ356" i="1"/>
  <c r="AP356" i="1"/>
  <c r="AO356" i="1"/>
  <c r="AN356" i="1"/>
  <c r="AM356" i="1"/>
  <c r="AL356" i="1"/>
  <c r="AK356" i="1"/>
  <c r="AJ356" i="1"/>
  <c r="AI356" i="1"/>
  <c r="AH356" i="1"/>
  <c r="V356" i="1"/>
  <c r="U356" i="1"/>
  <c r="M356" i="1"/>
  <c r="AT355" i="1"/>
  <c r="AS355" i="1"/>
  <c r="AR355" i="1"/>
  <c r="AQ355" i="1"/>
  <c r="AP355" i="1"/>
  <c r="AO355" i="1"/>
  <c r="AN355" i="1"/>
  <c r="AM355" i="1"/>
  <c r="AL355" i="1"/>
  <c r="AK355" i="1"/>
  <c r="AJ355" i="1"/>
  <c r="AI355" i="1"/>
  <c r="AH355" i="1"/>
  <c r="V355" i="1"/>
  <c r="U355" i="1"/>
  <c r="M355" i="1"/>
  <c r="AT354" i="1"/>
  <c r="AS354" i="1"/>
  <c r="AR354" i="1"/>
  <c r="AQ354" i="1"/>
  <c r="AP354" i="1"/>
  <c r="AO354" i="1"/>
  <c r="AN354" i="1"/>
  <c r="AM354" i="1"/>
  <c r="AL354" i="1"/>
  <c r="AK354" i="1"/>
  <c r="AJ354" i="1"/>
  <c r="AI354" i="1"/>
  <c r="AH354" i="1"/>
  <c r="V354" i="1"/>
  <c r="U354" i="1"/>
  <c r="M354" i="1"/>
  <c r="AT353" i="1"/>
  <c r="AS353" i="1"/>
  <c r="AR353" i="1"/>
  <c r="AQ353" i="1"/>
  <c r="AP353" i="1"/>
  <c r="AO353" i="1"/>
  <c r="AN353" i="1"/>
  <c r="AM353" i="1"/>
  <c r="AL353" i="1"/>
  <c r="AK353" i="1"/>
  <c r="AJ353" i="1"/>
  <c r="AI353" i="1"/>
  <c r="AH353" i="1"/>
  <c r="V353" i="1"/>
  <c r="U353" i="1"/>
  <c r="M353" i="1"/>
  <c r="AT352" i="1"/>
  <c r="AS352" i="1"/>
  <c r="AR352" i="1"/>
  <c r="AQ352" i="1"/>
  <c r="AP352" i="1"/>
  <c r="AO352" i="1"/>
  <c r="AN352" i="1"/>
  <c r="AM352" i="1"/>
  <c r="AL352" i="1"/>
  <c r="AK352" i="1"/>
  <c r="AJ352" i="1"/>
  <c r="AI352" i="1"/>
  <c r="AH352" i="1"/>
  <c r="V352" i="1"/>
  <c r="U352" i="1"/>
  <c r="M352" i="1"/>
  <c r="AT351" i="1"/>
  <c r="AS351" i="1"/>
  <c r="AR351" i="1"/>
  <c r="AQ351" i="1"/>
  <c r="AP351" i="1"/>
  <c r="AO351" i="1"/>
  <c r="AN351" i="1"/>
  <c r="AM351" i="1"/>
  <c r="AL351" i="1"/>
  <c r="AK351" i="1"/>
  <c r="AJ351" i="1"/>
  <c r="AI351" i="1"/>
  <c r="AH351" i="1"/>
  <c r="V351" i="1"/>
  <c r="U351" i="1"/>
  <c r="M351" i="1"/>
  <c r="AT350" i="1"/>
  <c r="AS350" i="1"/>
  <c r="AR350" i="1"/>
  <c r="AQ350" i="1"/>
  <c r="AP350" i="1"/>
  <c r="AO350" i="1"/>
  <c r="AN350" i="1"/>
  <c r="AM350" i="1"/>
  <c r="AL350" i="1"/>
  <c r="AK350" i="1"/>
  <c r="AJ350" i="1"/>
  <c r="AI350" i="1"/>
  <c r="AH350" i="1"/>
  <c r="V350" i="1"/>
  <c r="U350" i="1"/>
  <c r="M350" i="1"/>
  <c r="AT349" i="1"/>
  <c r="AS349" i="1"/>
  <c r="AR349" i="1"/>
  <c r="AQ349" i="1"/>
  <c r="AP349" i="1"/>
  <c r="AO349" i="1"/>
  <c r="AN349" i="1"/>
  <c r="AM349" i="1"/>
  <c r="AL349" i="1"/>
  <c r="AK349" i="1"/>
  <c r="AJ349" i="1"/>
  <c r="AI349" i="1"/>
  <c r="AH349" i="1"/>
  <c r="V349" i="1"/>
  <c r="U349" i="1"/>
  <c r="M349" i="1"/>
  <c r="AT348" i="1"/>
  <c r="AS348" i="1"/>
  <c r="AR348" i="1"/>
  <c r="AQ348" i="1"/>
  <c r="AP348" i="1"/>
  <c r="AO348" i="1"/>
  <c r="AN348" i="1"/>
  <c r="AM348" i="1"/>
  <c r="AL348" i="1"/>
  <c r="AK348" i="1"/>
  <c r="AJ348" i="1"/>
  <c r="AI348" i="1"/>
  <c r="AH348" i="1"/>
  <c r="V348" i="1"/>
  <c r="U348" i="1"/>
  <c r="M348" i="1"/>
  <c r="AT347" i="1"/>
  <c r="AS347" i="1"/>
  <c r="AR347" i="1"/>
  <c r="AQ347" i="1"/>
  <c r="AP347" i="1"/>
  <c r="AO347" i="1"/>
  <c r="AN347" i="1"/>
  <c r="AM347" i="1"/>
  <c r="AL347" i="1"/>
  <c r="AK347" i="1"/>
  <c r="AJ347" i="1"/>
  <c r="AI347" i="1"/>
  <c r="AH347" i="1"/>
  <c r="V347" i="1"/>
  <c r="U347" i="1"/>
  <c r="M347" i="1"/>
  <c r="AT346" i="1"/>
  <c r="AS346" i="1"/>
  <c r="AR346" i="1"/>
  <c r="AQ346" i="1"/>
  <c r="AP346" i="1"/>
  <c r="AO346" i="1"/>
  <c r="AN346" i="1"/>
  <c r="AM346" i="1"/>
  <c r="AL346" i="1"/>
  <c r="AK346" i="1"/>
  <c r="AJ346" i="1"/>
  <c r="AI346" i="1"/>
  <c r="AH346" i="1"/>
  <c r="V346" i="1"/>
  <c r="U346" i="1"/>
  <c r="M346" i="1"/>
  <c r="AT345" i="1"/>
  <c r="AS345" i="1"/>
  <c r="AR345" i="1"/>
  <c r="AQ345" i="1"/>
  <c r="AP345" i="1"/>
  <c r="AO345" i="1"/>
  <c r="AN345" i="1"/>
  <c r="AM345" i="1"/>
  <c r="AL345" i="1"/>
  <c r="AK345" i="1"/>
  <c r="AJ345" i="1"/>
  <c r="AI345" i="1"/>
  <c r="AH345" i="1"/>
  <c r="V345" i="1"/>
  <c r="U345" i="1"/>
  <c r="M345" i="1"/>
  <c r="AT344" i="1"/>
  <c r="AS344" i="1"/>
  <c r="AR344" i="1"/>
  <c r="AQ344" i="1"/>
  <c r="AP344" i="1"/>
  <c r="AO344" i="1"/>
  <c r="AN344" i="1"/>
  <c r="AM344" i="1"/>
  <c r="AL344" i="1"/>
  <c r="AK344" i="1"/>
  <c r="AJ344" i="1"/>
  <c r="AI344" i="1"/>
  <c r="AH344" i="1"/>
  <c r="V344" i="1"/>
  <c r="U344" i="1"/>
  <c r="M344" i="1"/>
  <c r="AT343" i="1"/>
  <c r="AS343" i="1"/>
  <c r="AR343" i="1"/>
  <c r="AQ343" i="1"/>
  <c r="AP343" i="1"/>
  <c r="AO343" i="1"/>
  <c r="AN343" i="1"/>
  <c r="AM343" i="1"/>
  <c r="AL343" i="1"/>
  <c r="AK343" i="1"/>
  <c r="AJ343" i="1"/>
  <c r="AI343" i="1"/>
  <c r="AH343" i="1"/>
  <c r="V343" i="1"/>
  <c r="U343" i="1"/>
  <c r="M343" i="1"/>
  <c r="AT342" i="1"/>
  <c r="AS342" i="1"/>
  <c r="AR342" i="1"/>
  <c r="AQ342" i="1"/>
  <c r="AP342" i="1"/>
  <c r="AO342" i="1"/>
  <c r="AN342" i="1"/>
  <c r="AM342" i="1"/>
  <c r="AL342" i="1"/>
  <c r="AK342" i="1"/>
  <c r="AJ342" i="1"/>
  <c r="AI342" i="1"/>
  <c r="AH342" i="1"/>
  <c r="V342" i="1"/>
  <c r="U342" i="1"/>
  <c r="M342" i="1"/>
  <c r="AT341" i="1"/>
  <c r="AS341" i="1"/>
  <c r="AR341" i="1"/>
  <c r="AQ341" i="1"/>
  <c r="AP341" i="1"/>
  <c r="AO341" i="1"/>
  <c r="AN341" i="1"/>
  <c r="AM341" i="1"/>
  <c r="AL341" i="1"/>
  <c r="AK341" i="1"/>
  <c r="AJ341" i="1"/>
  <c r="AI341" i="1"/>
  <c r="AH341" i="1"/>
  <c r="V341" i="1"/>
  <c r="U341" i="1"/>
  <c r="M341" i="1"/>
  <c r="AT340" i="1"/>
  <c r="AS340" i="1"/>
  <c r="AR340" i="1"/>
  <c r="AQ340" i="1"/>
  <c r="AP340" i="1"/>
  <c r="AO340" i="1"/>
  <c r="AN340" i="1"/>
  <c r="AM340" i="1"/>
  <c r="AL340" i="1"/>
  <c r="AK340" i="1"/>
  <c r="AJ340" i="1"/>
  <c r="AI340" i="1"/>
  <c r="AH340" i="1"/>
  <c r="V340" i="1"/>
  <c r="U340" i="1"/>
  <c r="M340" i="1"/>
  <c r="AT339" i="1"/>
  <c r="AS339" i="1"/>
  <c r="AR339" i="1"/>
  <c r="AQ339" i="1"/>
  <c r="AP339" i="1"/>
  <c r="AO339" i="1"/>
  <c r="AN339" i="1"/>
  <c r="AM339" i="1"/>
  <c r="AL339" i="1"/>
  <c r="AK339" i="1"/>
  <c r="AJ339" i="1"/>
  <c r="AI339" i="1"/>
  <c r="AH339" i="1"/>
  <c r="V339" i="1"/>
  <c r="U339" i="1"/>
  <c r="M339" i="1"/>
  <c r="AT338" i="1"/>
  <c r="AS338" i="1"/>
  <c r="AR338" i="1"/>
  <c r="AQ338" i="1"/>
  <c r="AP338" i="1"/>
  <c r="AO338" i="1"/>
  <c r="AN338" i="1"/>
  <c r="AM338" i="1"/>
  <c r="AL338" i="1"/>
  <c r="AK338" i="1"/>
  <c r="AJ338" i="1"/>
  <c r="AI338" i="1"/>
  <c r="AH338" i="1"/>
  <c r="V338" i="1"/>
  <c r="U338" i="1"/>
  <c r="M338" i="1"/>
  <c r="AT337" i="1"/>
  <c r="AS337" i="1"/>
  <c r="AR337" i="1"/>
  <c r="AQ337" i="1"/>
  <c r="AP337" i="1"/>
  <c r="AO337" i="1"/>
  <c r="AN337" i="1"/>
  <c r="AM337" i="1"/>
  <c r="AL337" i="1"/>
  <c r="AK337" i="1"/>
  <c r="AJ337" i="1"/>
  <c r="AI337" i="1"/>
  <c r="AH337" i="1"/>
  <c r="V337" i="1"/>
  <c r="U337" i="1"/>
  <c r="M337" i="1"/>
  <c r="AT336" i="1"/>
  <c r="AS336" i="1"/>
  <c r="AR336" i="1"/>
  <c r="AQ336" i="1"/>
  <c r="AP336" i="1"/>
  <c r="AO336" i="1"/>
  <c r="AN336" i="1"/>
  <c r="AM336" i="1"/>
  <c r="AL336" i="1"/>
  <c r="AK336" i="1"/>
  <c r="AJ336" i="1"/>
  <c r="AI336" i="1"/>
  <c r="AH336" i="1"/>
  <c r="V336" i="1"/>
  <c r="U336" i="1"/>
  <c r="M336" i="1"/>
  <c r="AT335" i="1"/>
  <c r="AS335" i="1"/>
  <c r="AR335" i="1"/>
  <c r="AQ335" i="1"/>
  <c r="AP335" i="1"/>
  <c r="AO335" i="1"/>
  <c r="AN335" i="1"/>
  <c r="AM335" i="1"/>
  <c r="AL335" i="1"/>
  <c r="AK335" i="1"/>
  <c r="AJ335" i="1"/>
  <c r="AI335" i="1"/>
  <c r="AH335" i="1"/>
  <c r="V335" i="1"/>
  <c r="U335" i="1"/>
  <c r="M335" i="1"/>
  <c r="AT334" i="1"/>
  <c r="AS334" i="1"/>
  <c r="AR334" i="1"/>
  <c r="AQ334" i="1"/>
  <c r="AP334" i="1"/>
  <c r="AO334" i="1"/>
  <c r="AN334" i="1"/>
  <c r="AM334" i="1"/>
  <c r="AL334" i="1"/>
  <c r="AK334" i="1"/>
  <c r="AJ334" i="1"/>
  <c r="AI334" i="1"/>
  <c r="AH334" i="1"/>
  <c r="V334" i="1"/>
  <c r="U334" i="1"/>
  <c r="M334" i="1"/>
  <c r="AT333" i="1"/>
  <c r="AS333" i="1"/>
  <c r="AR333" i="1"/>
  <c r="AQ333" i="1"/>
  <c r="AP333" i="1"/>
  <c r="AO333" i="1"/>
  <c r="AN333" i="1"/>
  <c r="AM333" i="1"/>
  <c r="AL333" i="1"/>
  <c r="AK333" i="1"/>
  <c r="AJ333" i="1"/>
  <c r="AI333" i="1"/>
  <c r="AH333" i="1"/>
  <c r="V333" i="1"/>
  <c r="U333" i="1"/>
  <c r="M333" i="1"/>
  <c r="AT332" i="1"/>
  <c r="AS332" i="1"/>
  <c r="AR332" i="1"/>
  <c r="AQ332" i="1"/>
  <c r="AP332" i="1"/>
  <c r="AO332" i="1"/>
  <c r="AN332" i="1"/>
  <c r="AM332" i="1"/>
  <c r="AL332" i="1"/>
  <c r="AK332" i="1"/>
  <c r="AJ332" i="1"/>
  <c r="AI332" i="1"/>
  <c r="AH332" i="1"/>
  <c r="V332" i="1"/>
  <c r="U332" i="1"/>
  <c r="M332" i="1"/>
  <c r="AT331" i="1"/>
  <c r="AS331" i="1"/>
  <c r="AR331" i="1"/>
  <c r="AQ331" i="1"/>
  <c r="AP331" i="1"/>
  <c r="AO331" i="1"/>
  <c r="AN331" i="1"/>
  <c r="AM331" i="1"/>
  <c r="AL331" i="1"/>
  <c r="AK331" i="1"/>
  <c r="AJ331" i="1"/>
  <c r="AI331" i="1"/>
  <c r="AH331" i="1"/>
  <c r="V331" i="1"/>
  <c r="U331" i="1"/>
  <c r="M331" i="1"/>
  <c r="AT330" i="1"/>
  <c r="AS330" i="1"/>
  <c r="AR330" i="1"/>
  <c r="AQ330" i="1"/>
  <c r="AP330" i="1"/>
  <c r="AO330" i="1"/>
  <c r="AN330" i="1"/>
  <c r="AM330" i="1"/>
  <c r="AL330" i="1"/>
  <c r="AK330" i="1"/>
  <c r="AJ330" i="1"/>
  <c r="AI330" i="1"/>
  <c r="AH330" i="1"/>
  <c r="V330" i="1"/>
  <c r="U330" i="1"/>
  <c r="M330" i="1"/>
  <c r="AT329" i="1"/>
  <c r="AS329" i="1"/>
  <c r="AR329" i="1"/>
  <c r="AQ329" i="1"/>
  <c r="AP329" i="1"/>
  <c r="AO329" i="1"/>
  <c r="AN329" i="1"/>
  <c r="AM329" i="1"/>
  <c r="AL329" i="1"/>
  <c r="AK329" i="1"/>
  <c r="AJ329" i="1"/>
  <c r="AI329" i="1"/>
  <c r="AH329" i="1"/>
  <c r="V329" i="1"/>
  <c r="U329" i="1"/>
  <c r="M329" i="1"/>
  <c r="AT328" i="1"/>
  <c r="AS328" i="1"/>
  <c r="AR328" i="1"/>
  <c r="AQ328" i="1"/>
  <c r="AP328" i="1"/>
  <c r="AO328" i="1"/>
  <c r="AN328" i="1"/>
  <c r="AM328" i="1"/>
  <c r="AL328" i="1"/>
  <c r="AK328" i="1"/>
  <c r="AJ328" i="1"/>
  <c r="AI328" i="1"/>
  <c r="AH328" i="1"/>
  <c r="V328" i="1"/>
  <c r="U328" i="1"/>
  <c r="M328" i="1"/>
  <c r="AT327" i="1"/>
  <c r="AS327" i="1"/>
  <c r="AR327" i="1"/>
  <c r="AQ327" i="1"/>
  <c r="AP327" i="1"/>
  <c r="AO327" i="1"/>
  <c r="AN327" i="1"/>
  <c r="AM327" i="1"/>
  <c r="AL327" i="1"/>
  <c r="AK327" i="1"/>
  <c r="AJ327" i="1"/>
  <c r="AI327" i="1"/>
  <c r="AH327" i="1"/>
  <c r="V327" i="1"/>
  <c r="U327" i="1"/>
  <c r="M327" i="1"/>
  <c r="AT326" i="1"/>
  <c r="AS326" i="1"/>
  <c r="AR326" i="1"/>
  <c r="AQ326" i="1"/>
  <c r="AP326" i="1"/>
  <c r="AO326" i="1"/>
  <c r="AN326" i="1"/>
  <c r="AM326" i="1"/>
  <c r="AL326" i="1"/>
  <c r="AK326" i="1"/>
  <c r="AJ326" i="1"/>
  <c r="AI326" i="1"/>
  <c r="AH326" i="1"/>
  <c r="V326" i="1"/>
  <c r="U326" i="1"/>
  <c r="M326" i="1"/>
  <c r="AT325" i="1"/>
  <c r="AS325" i="1"/>
  <c r="AR325" i="1"/>
  <c r="AQ325" i="1"/>
  <c r="AP325" i="1"/>
  <c r="AO325" i="1"/>
  <c r="AN325" i="1"/>
  <c r="AM325" i="1"/>
  <c r="AL325" i="1"/>
  <c r="AK325" i="1"/>
  <c r="AJ325" i="1"/>
  <c r="AI325" i="1"/>
  <c r="AH325" i="1"/>
  <c r="V325" i="1"/>
  <c r="U325" i="1"/>
  <c r="M325" i="1"/>
  <c r="AT324" i="1"/>
  <c r="AS324" i="1"/>
  <c r="AR324" i="1"/>
  <c r="AQ324" i="1"/>
  <c r="AP324" i="1"/>
  <c r="AO324" i="1"/>
  <c r="AN324" i="1"/>
  <c r="AM324" i="1"/>
  <c r="AL324" i="1"/>
  <c r="AK324" i="1"/>
  <c r="AJ324" i="1"/>
  <c r="AI324" i="1"/>
  <c r="AH324" i="1"/>
  <c r="V324" i="1"/>
  <c r="U324" i="1"/>
  <c r="M324" i="1"/>
  <c r="AT323" i="1"/>
  <c r="AS323" i="1"/>
  <c r="AR323" i="1"/>
  <c r="AQ323" i="1"/>
  <c r="AP323" i="1"/>
  <c r="AO323" i="1"/>
  <c r="AN323" i="1"/>
  <c r="AM323" i="1"/>
  <c r="AL323" i="1"/>
  <c r="AK323" i="1"/>
  <c r="AJ323" i="1"/>
  <c r="AI323" i="1"/>
  <c r="AH323" i="1"/>
  <c r="V323" i="1"/>
  <c r="U323" i="1"/>
  <c r="M323" i="1"/>
  <c r="AT322" i="1"/>
  <c r="AS322" i="1"/>
  <c r="AR322" i="1"/>
  <c r="AQ322" i="1"/>
  <c r="AP322" i="1"/>
  <c r="AO322" i="1"/>
  <c r="AN322" i="1"/>
  <c r="AM322" i="1"/>
  <c r="AL322" i="1"/>
  <c r="AK322" i="1"/>
  <c r="AJ322" i="1"/>
  <c r="AI322" i="1"/>
  <c r="AH322" i="1"/>
  <c r="V322" i="1"/>
  <c r="U322" i="1"/>
  <c r="M322" i="1"/>
  <c r="AT321" i="1"/>
  <c r="AS321" i="1"/>
  <c r="AR321" i="1"/>
  <c r="AQ321" i="1"/>
  <c r="AP321" i="1"/>
  <c r="AO321" i="1"/>
  <c r="AN321" i="1"/>
  <c r="AM321" i="1"/>
  <c r="AL321" i="1"/>
  <c r="AK321" i="1"/>
  <c r="AJ321" i="1"/>
  <c r="AI321" i="1"/>
  <c r="AH321" i="1"/>
  <c r="V321" i="1"/>
  <c r="U321" i="1"/>
  <c r="M321" i="1"/>
  <c r="AT320" i="1"/>
  <c r="AS320" i="1"/>
  <c r="AR320" i="1"/>
  <c r="AQ320" i="1"/>
  <c r="AP320" i="1"/>
  <c r="AO320" i="1"/>
  <c r="AN320" i="1"/>
  <c r="AM320" i="1"/>
  <c r="AL320" i="1"/>
  <c r="AK320" i="1"/>
  <c r="AJ320" i="1"/>
  <c r="AI320" i="1"/>
  <c r="AH320" i="1"/>
  <c r="V320" i="1"/>
  <c r="U320" i="1"/>
  <c r="M320" i="1"/>
  <c r="AT319" i="1"/>
  <c r="AS319" i="1"/>
  <c r="AR319" i="1"/>
  <c r="AQ319" i="1"/>
  <c r="AP319" i="1"/>
  <c r="AO319" i="1"/>
  <c r="AN319" i="1"/>
  <c r="AM319" i="1"/>
  <c r="AL319" i="1"/>
  <c r="AK319" i="1"/>
  <c r="AJ319" i="1"/>
  <c r="AI319" i="1"/>
  <c r="AH319" i="1"/>
  <c r="V319" i="1"/>
  <c r="U319" i="1"/>
  <c r="M319" i="1"/>
  <c r="AT318" i="1"/>
  <c r="AS318" i="1"/>
  <c r="AR318" i="1"/>
  <c r="AQ318" i="1"/>
  <c r="AP318" i="1"/>
  <c r="AO318" i="1"/>
  <c r="AN318" i="1"/>
  <c r="AM318" i="1"/>
  <c r="AL318" i="1"/>
  <c r="AK318" i="1"/>
  <c r="AJ318" i="1"/>
  <c r="AI318" i="1"/>
  <c r="AH318" i="1"/>
  <c r="V318" i="1"/>
  <c r="U318" i="1"/>
  <c r="M318" i="1"/>
  <c r="AT317" i="1"/>
  <c r="AS317" i="1"/>
  <c r="AR317" i="1"/>
  <c r="AQ317" i="1"/>
  <c r="AP317" i="1"/>
  <c r="AO317" i="1"/>
  <c r="AN317" i="1"/>
  <c r="AM317" i="1"/>
  <c r="AL317" i="1"/>
  <c r="AK317" i="1"/>
  <c r="AJ317" i="1"/>
  <c r="AI317" i="1"/>
  <c r="AH317" i="1"/>
  <c r="V317" i="1"/>
  <c r="U317" i="1"/>
  <c r="M317" i="1"/>
  <c r="AT316" i="1"/>
  <c r="AS316" i="1"/>
  <c r="AR316" i="1"/>
  <c r="AQ316" i="1"/>
  <c r="AP316" i="1"/>
  <c r="AO316" i="1"/>
  <c r="AN316" i="1"/>
  <c r="AM316" i="1"/>
  <c r="AL316" i="1"/>
  <c r="AK316" i="1"/>
  <c r="AJ316" i="1"/>
  <c r="AI316" i="1"/>
  <c r="AH316" i="1"/>
  <c r="V316" i="1"/>
  <c r="U316" i="1"/>
  <c r="M316" i="1"/>
  <c r="AT315" i="1"/>
  <c r="AS315" i="1"/>
  <c r="AR315" i="1"/>
  <c r="AQ315" i="1"/>
  <c r="AP315" i="1"/>
  <c r="AO315" i="1"/>
  <c r="AN315" i="1"/>
  <c r="AM315" i="1"/>
  <c r="AL315" i="1"/>
  <c r="AK315" i="1"/>
  <c r="AJ315" i="1"/>
  <c r="AI315" i="1"/>
  <c r="AH315" i="1"/>
  <c r="V315" i="1"/>
  <c r="U315" i="1"/>
  <c r="M315" i="1"/>
  <c r="AT314" i="1"/>
  <c r="AS314" i="1"/>
  <c r="AR314" i="1"/>
  <c r="AQ314" i="1"/>
  <c r="AP314" i="1"/>
  <c r="AO314" i="1"/>
  <c r="AN314" i="1"/>
  <c r="AM314" i="1"/>
  <c r="AL314" i="1"/>
  <c r="AK314" i="1"/>
  <c r="AJ314" i="1"/>
  <c r="AI314" i="1"/>
  <c r="AH314" i="1"/>
  <c r="V314" i="1"/>
  <c r="U314" i="1"/>
  <c r="M314" i="1"/>
  <c r="AT313" i="1"/>
  <c r="AS313" i="1"/>
  <c r="AR313" i="1"/>
  <c r="AQ313" i="1"/>
  <c r="AP313" i="1"/>
  <c r="AO313" i="1"/>
  <c r="AN313" i="1"/>
  <c r="AM313" i="1"/>
  <c r="AL313" i="1"/>
  <c r="AK313" i="1"/>
  <c r="AJ313" i="1"/>
  <c r="AI313" i="1"/>
  <c r="AH313" i="1"/>
  <c r="V313" i="1"/>
  <c r="U313" i="1"/>
  <c r="M313" i="1"/>
  <c r="AT312" i="1"/>
  <c r="AS312" i="1"/>
  <c r="AR312" i="1"/>
  <c r="AQ312" i="1"/>
  <c r="AP312" i="1"/>
  <c r="AO312" i="1"/>
  <c r="AN312" i="1"/>
  <c r="AM312" i="1"/>
  <c r="AL312" i="1"/>
  <c r="AK312" i="1"/>
  <c r="AJ312" i="1"/>
  <c r="AI312" i="1"/>
  <c r="AH312" i="1"/>
  <c r="V312" i="1"/>
  <c r="U312" i="1"/>
  <c r="M312" i="1"/>
  <c r="AT311" i="1"/>
  <c r="AS311" i="1"/>
  <c r="AR311" i="1"/>
  <c r="AQ311" i="1"/>
  <c r="AP311" i="1"/>
  <c r="AO311" i="1"/>
  <c r="AN311" i="1"/>
  <c r="AM311" i="1"/>
  <c r="AL311" i="1"/>
  <c r="AK311" i="1"/>
  <c r="AJ311" i="1"/>
  <c r="AI311" i="1"/>
  <c r="AH311" i="1"/>
  <c r="V311" i="1"/>
  <c r="U311" i="1"/>
  <c r="M311" i="1"/>
  <c r="AT310" i="1"/>
  <c r="AS310" i="1"/>
  <c r="AR310" i="1"/>
  <c r="AQ310" i="1"/>
  <c r="AP310" i="1"/>
  <c r="AO310" i="1"/>
  <c r="AN310" i="1"/>
  <c r="AM310" i="1"/>
  <c r="AL310" i="1"/>
  <c r="AK310" i="1"/>
  <c r="AJ310" i="1"/>
  <c r="AI310" i="1"/>
  <c r="AH310" i="1"/>
  <c r="V310" i="1"/>
  <c r="U310" i="1"/>
  <c r="M310" i="1"/>
  <c r="AT309" i="1"/>
  <c r="AS309" i="1"/>
  <c r="AR309" i="1"/>
  <c r="AQ309" i="1"/>
  <c r="AP309" i="1"/>
  <c r="AO309" i="1"/>
  <c r="AN309" i="1"/>
  <c r="AM309" i="1"/>
  <c r="AL309" i="1"/>
  <c r="AK309" i="1"/>
  <c r="AJ309" i="1"/>
  <c r="AI309" i="1"/>
  <c r="AH309" i="1"/>
  <c r="V309" i="1"/>
  <c r="U309" i="1"/>
  <c r="M309" i="1"/>
  <c r="AT308" i="1"/>
  <c r="AS308" i="1"/>
  <c r="AR308" i="1"/>
  <c r="AQ308" i="1"/>
  <c r="AP308" i="1"/>
  <c r="AO308" i="1"/>
  <c r="AN308" i="1"/>
  <c r="AM308" i="1"/>
  <c r="AL308" i="1"/>
  <c r="AK308" i="1"/>
  <c r="AJ308" i="1"/>
  <c r="AI308" i="1"/>
  <c r="AH308" i="1"/>
  <c r="V308" i="1"/>
  <c r="U308" i="1"/>
  <c r="M308" i="1"/>
  <c r="AT307" i="1"/>
  <c r="AS307" i="1"/>
  <c r="AR307" i="1"/>
  <c r="AQ307" i="1"/>
  <c r="AP307" i="1"/>
  <c r="AO307" i="1"/>
  <c r="AN307" i="1"/>
  <c r="AM307" i="1"/>
  <c r="AL307" i="1"/>
  <c r="AK307" i="1"/>
  <c r="AJ307" i="1"/>
  <c r="AI307" i="1"/>
  <c r="AH307" i="1"/>
  <c r="V307" i="1"/>
  <c r="U307" i="1"/>
  <c r="M307" i="1"/>
  <c r="AT306" i="1"/>
  <c r="AS306" i="1"/>
  <c r="AR306" i="1"/>
  <c r="AQ306" i="1"/>
  <c r="AP306" i="1"/>
  <c r="AO306" i="1"/>
  <c r="AN306" i="1"/>
  <c r="AM306" i="1"/>
  <c r="AL306" i="1"/>
  <c r="AK306" i="1"/>
  <c r="AJ306" i="1"/>
  <c r="AI306" i="1"/>
  <c r="AH306" i="1"/>
  <c r="V306" i="1"/>
  <c r="U306" i="1"/>
  <c r="M306" i="1"/>
  <c r="AT305" i="1"/>
  <c r="AS305" i="1"/>
  <c r="AR305" i="1"/>
  <c r="AQ305" i="1"/>
  <c r="AP305" i="1"/>
  <c r="AO305" i="1"/>
  <c r="AN305" i="1"/>
  <c r="AM305" i="1"/>
  <c r="AL305" i="1"/>
  <c r="AK305" i="1"/>
  <c r="AJ305" i="1"/>
  <c r="AI305" i="1"/>
  <c r="AH305" i="1"/>
  <c r="V305" i="1"/>
  <c r="U305" i="1"/>
  <c r="M305" i="1"/>
  <c r="AT304" i="1"/>
  <c r="AS304" i="1"/>
  <c r="AR304" i="1"/>
  <c r="AQ304" i="1"/>
  <c r="AP304" i="1"/>
  <c r="AO304" i="1"/>
  <c r="AN304" i="1"/>
  <c r="AM304" i="1"/>
  <c r="AL304" i="1"/>
  <c r="AK304" i="1"/>
  <c r="AJ304" i="1"/>
  <c r="AI304" i="1"/>
  <c r="AH304" i="1"/>
  <c r="V304" i="1"/>
  <c r="U304" i="1"/>
  <c r="M304" i="1"/>
  <c r="AT303" i="1"/>
  <c r="AS303" i="1"/>
  <c r="AR303" i="1"/>
  <c r="AQ303" i="1"/>
  <c r="AP303" i="1"/>
  <c r="AO303" i="1"/>
  <c r="AN303" i="1"/>
  <c r="AM303" i="1"/>
  <c r="AL303" i="1"/>
  <c r="AK303" i="1"/>
  <c r="AJ303" i="1"/>
  <c r="AI303" i="1"/>
  <c r="AH303" i="1"/>
  <c r="V303" i="1"/>
  <c r="U303" i="1"/>
  <c r="M303" i="1"/>
  <c r="AT302" i="1"/>
  <c r="AS302" i="1"/>
  <c r="AR302" i="1"/>
  <c r="AQ302" i="1"/>
  <c r="AP302" i="1"/>
  <c r="AO302" i="1"/>
  <c r="AN302" i="1"/>
  <c r="AM302" i="1"/>
  <c r="AL302" i="1"/>
  <c r="AK302" i="1"/>
  <c r="AJ302" i="1"/>
  <c r="AI302" i="1"/>
  <c r="AH302" i="1"/>
  <c r="V302" i="1"/>
  <c r="U302" i="1"/>
  <c r="M302" i="1"/>
  <c r="AT301" i="1"/>
  <c r="AS301" i="1"/>
  <c r="AR301" i="1"/>
  <c r="AQ301" i="1"/>
  <c r="AP301" i="1"/>
  <c r="AO301" i="1"/>
  <c r="AN301" i="1"/>
  <c r="AM301" i="1"/>
  <c r="AL301" i="1"/>
  <c r="AK301" i="1"/>
  <c r="AJ301" i="1"/>
  <c r="AI301" i="1"/>
  <c r="AH301" i="1"/>
  <c r="V301" i="1"/>
  <c r="U301" i="1"/>
  <c r="M301" i="1"/>
  <c r="AT300" i="1"/>
  <c r="AS300" i="1"/>
  <c r="AR300" i="1"/>
  <c r="AQ300" i="1"/>
  <c r="AP300" i="1"/>
  <c r="AO300" i="1"/>
  <c r="AN300" i="1"/>
  <c r="AM300" i="1"/>
  <c r="AL300" i="1"/>
  <c r="AK300" i="1"/>
  <c r="AJ300" i="1"/>
  <c r="AI300" i="1"/>
  <c r="AH300" i="1"/>
  <c r="V300" i="1"/>
  <c r="U300" i="1"/>
  <c r="M300" i="1"/>
  <c r="AT299" i="1"/>
  <c r="AS299" i="1"/>
  <c r="AR299" i="1"/>
  <c r="AQ299" i="1"/>
  <c r="AP299" i="1"/>
  <c r="AO299" i="1"/>
  <c r="AN299" i="1"/>
  <c r="AM299" i="1"/>
  <c r="AL299" i="1"/>
  <c r="AK299" i="1"/>
  <c r="AJ299" i="1"/>
  <c r="AI299" i="1"/>
  <c r="AH299" i="1"/>
  <c r="V299" i="1"/>
  <c r="U299" i="1"/>
  <c r="M299" i="1"/>
  <c r="AT298" i="1"/>
  <c r="AS298" i="1"/>
  <c r="AR298" i="1"/>
  <c r="AQ298" i="1"/>
  <c r="AP298" i="1"/>
  <c r="AO298" i="1"/>
  <c r="AN298" i="1"/>
  <c r="AM298" i="1"/>
  <c r="AL298" i="1"/>
  <c r="AK298" i="1"/>
  <c r="AJ298" i="1"/>
  <c r="AI298" i="1"/>
  <c r="AH298" i="1"/>
  <c r="V298" i="1"/>
  <c r="U298" i="1"/>
  <c r="M298" i="1"/>
  <c r="AT297" i="1"/>
  <c r="AS297" i="1"/>
  <c r="AR297" i="1"/>
  <c r="AQ297" i="1"/>
  <c r="AP297" i="1"/>
  <c r="AO297" i="1"/>
  <c r="AN297" i="1"/>
  <c r="AM297" i="1"/>
  <c r="AL297" i="1"/>
  <c r="AK297" i="1"/>
  <c r="AJ297" i="1"/>
  <c r="AI297" i="1"/>
  <c r="AH297" i="1"/>
  <c r="V297" i="1"/>
  <c r="U297" i="1"/>
  <c r="M297" i="1"/>
  <c r="AT296" i="1"/>
  <c r="AS296" i="1"/>
  <c r="AR296" i="1"/>
  <c r="AQ296" i="1"/>
  <c r="AP296" i="1"/>
  <c r="AO296" i="1"/>
  <c r="AN296" i="1"/>
  <c r="AM296" i="1"/>
  <c r="AL296" i="1"/>
  <c r="AK296" i="1"/>
  <c r="AJ296" i="1"/>
  <c r="AI296" i="1"/>
  <c r="AH296" i="1"/>
  <c r="V296" i="1"/>
  <c r="U296" i="1"/>
  <c r="M296" i="1"/>
  <c r="AT295" i="1"/>
  <c r="AS295" i="1"/>
  <c r="AR295" i="1"/>
  <c r="AQ295" i="1"/>
  <c r="AP295" i="1"/>
  <c r="AO295" i="1"/>
  <c r="AN295" i="1"/>
  <c r="AM295" i="1"/>
  <c r="AL295" i="1"/>
  <c r="AK295" i="1"/>
  <c r="AJ295" i="1"/>
  <c r="AI295" i="1"/>
  <c r="AH295" i="1"/>
  <c r="V295" i="1"/>
  <c r="U295" i="1"/>
  <c r="M295" i="1"/>
  <c r="AT294" i="1"/>
  <c r="AS294" i="1"/>
  <c r="AR294" i="1"/>
  <c r="AQ294" i="1"/>
  <c r="AP294" i="1"/>
  <c r="AO294" i="1"/>
  <c r="AN294" i="1"/>
  <c r="AM294" i="1"/>
  <c r="AL294" i="1"/>
  <c r="AK294" i="1"/>
  <c r="AJ294" i="1"/>
  <c r="AI294" i="1"/>
  <c r="AH294" i="1"/>
  <c r="V294" i="1"/>
  <c r="U294" i="1"/>
  <c r="M294" i="1"/>
  <c r="AT293" i="1"/>
  <c r="AS293" i="1"/>
  <c r="AR293" i="1"/>
  <c r="AQ293" i="1"/>
  <c r="AP293" i="1"/>
  <c r="AO293" i="1"/>
  <c r="AN293" i="1"/>
  <c r="AM293" i="1"/>
  <c r="AL293" i="1"/>
  <c r="AK293" i="1"/>
  <c r="AJ293" i="1"/>
  <c r="AI293" i="1"/>
  <c r="AH293" i="1"/>
  <c r="V293" i="1"/>
  <c r="U293" i="1"/>
  <c r="M293" i="1"/>
  <c r="AT292" i="1"/>
  <c r="AS292" i="1"/>
  <c r="AR292" i="1"/>
  <c r="AQ292" i="1"/>
  <c r="AP292" i="1"/>
  <c r="AO292" i="1"/>
  <c r="AN292" i="1"/>
  <c r="AM292" i="1"/>
  <c r="AL292" i="1"/>
  <c r="AK292" i="1"/>
  <c r="AJ292" i="1"/>
  <c r="AI292" i="1"/>
  <c r="AH292" i="1"/>
  <c r="V292" i="1"/>
  <c r="U292" i="1"/>
  <c r="M292" i="1"/>
  <c r="AT291" i="1"/>
  <c r="AS291" i="1"/>
  <c r="AR291" i="1"/>
  <c r="AQ291" i="1"/>
  <c r="AP291" i="1"/>
  <c r="AO291" i="1"/>
  <c r="AN291" i="1"/>
  <c r="AM291" i="1"/>
  <c r="AL291" i="1"/>
  <c r="AK291" i="1"/>
  <c r="AJ291" i="1"/>
  <c r="AI291" i="1"/>
  <c r="AH291" i="1"/>
  <c r="V291" i="1"/>
  <c r="U291" i="1"/>
  <c r="M291" i="1"/>
  <c r="AT290" i="1"/>
  <c r="AS290" i="1"/>
  <c r="AR290" i="1"/>
  <c r="AQ290" i="1"/>
  <c r="AP290" i="1"/>
  <c r="AO290" i="1"/>
  <c r="AN290" i="1"/>
  <c r="AM290" i="1"/>
  <c r="AL290" i="1"/>
  <c r="AK290" i="1"/>
  <c r="AJ290" i="1"/>
  <c r="AI290" i="1"/>
  <c r="AH290" i="1"/>
  <c r="V290" i="1"/>
  <c r="U290" i="1"/>
  <c r="M290" i="1"/>
  <c r="AT289" i="1"/>
  <c r="AS289" i="1"/>
  <c r="AR289" i="1"/>
  <c r="AQ289" i="1"/>
  <c r="AP289" i="1"/>
  <c r="AO289" i="1"/>
  <c r="AN289" i="1"/>
  <c r="AM289" i="1"/>
  <c r="AL289" i="1"/>
  <c r="AK289" i="1"/>
  <c r="AJ289" i="1"/>
  <c r="AI289" i="1"/>
  <c r="AH289" i="1"/>
  <c r="V289" i="1"/>
  <c r="U289" i="1"/>
  <c r="M289" i="1"/>
  <c r="AT288" i="1"/>
  <c r="AS288" i="1"/>
  <c r="AR288" i="1"/>
  <c r="AQ288" i="1"/>
  <c r="AP288" i="1"/>
  <c r="AO288" i="1"/>
  <c r="AN288" i="1"/>
  <c r="AM288" i="1"/>
  <c r="AL288" i="1"/>
  <c r="AK288" i="1"/>
  <c r="AJ288" i="1"/>
  <c r="AI288" i="1"/>
  <c r="AH288" i="1"/>
  <c r="V288" i="1"/>
  <c r="U288" i="1"/>
  <c r="M288" i="1"/>
  <c r="AT287" i="1"/>
  <c r="AS287" i="1"/>
  <c r="AR287" i="1"/>
  <c r="AQ287" i="1"/>
  <c r="AP287" i="1"/>
  <c r="AO287" i="1"/>
  <c r="AN287" i="1"/>
  <c r="AM287" i="1"/>
  <c r="AL287" i="1"/>
  <c r="AK287" i="1"/>
  <c r="AJ287" i="1"/>
  <c r="AI287" i="1"/>
  <c r="AH287" i="1"/>
  <c r="V287" i="1"/>
  <c r="U287" i="1"/>
  <c r="M287" i="1"/>
  <c r="AT286" i="1"/>
  <c r="AS286" i="1"/>
  <c r="AR286" i="1"/>
  <c r="AQ286" i="1"/>
  <c r="AP286" i="1"/>
  <c r="AO286" i="1"/>
  <c r="AN286" i="1"/>
  <c r="AM286" i="1"/>
  <c r="AL286" i="1"/>
  <c r="AK286" i="1"/>
  <c r="AJ286" i="1"/>
  <c r="AI286" i="1"/>
  <c r="AH286" i="1"/>
  <c r="V286" i="1"/>
  <c r="U286" i="1"/>
  <c r="M286" i="1"/>
  <c r="AT285" i="1"/>
  <c r="AS285" i="1"/>
  <c r="AR285" i="1"/>
  <c r="AQ285" i="1"/>
  <c r="AP285" i="1"/>
  <c r="AO285" i="1"/>
  <c r="AN285" i="1"/>
  <c r="AM285" i="1"/>
  <c r="AL285" i="1"/>
  <c r="AK285" i="1"/>
  <c r="AJ285" i="1"/>
  <c r="AI285" i="1"/>
  <c r="AH285" i="1"/>
  <c r="V285" i="1"/>
  <c r="U285" i="1"/>
  <c r="M285" i="1"/>
  <c r="AT284" i="1"/>
  <c r="AS284" i="1"/>
  <c r="AR284" i="1"/>
  <c r="AQ284" i="1"/>
  <c r="AP284" i="1"/>
  <c r="AO284" i="1"/>
  <c r="AN284" i="1"/>
  <c r="AM284" i="1"/>
  <c r="AL284" i="1"/>
  <c r="AK284" i="1"/>
  <c r="AJ284" i="1"/>
  <c r="AI284" i="1"/>
  <c r="AH284" i="1"/>
  <c r="V284" i="1"/>
  <c r="U284" i="1"/>
  <c r="M284" i="1"/>
  <c r="AT283" i="1"/>
  <c r="AS283" i="1"/>
  <c r="AR283" i="1"/>
  <c r="AQ283" i="1"/>
  <c r="AP283" i="1"/>
  <c r="AO283" i="1"/>
  <c r="AN283" i="1"/>
  <c r="AM283" i="1"/>
  <c r="AL283" i="1"/>
  <c r="AK283" i="1"/>
  <c r="AJ283" i="1"/>
  <c r="AI283" i="1"/>
  <c r="AH283" i="1"/>
  <c r="V283" i="1"/>
  <c r="U283" i="1"/>
  <c r="M283" i="1"/>
  <c r="AT282" i="1"/>
  <c r="AS282" i="1"/>
  <c r="AR282" i="1"/>
  <c r="AQ282" i="1"/>
  <c r="AP282" i="1"/>
  <c r="AO282" i="1"/>
  <c r="AN282" i="1"/>
  <c r="AM282" i="1"/>
  <c r="AL282" i="1"/>
  <c r="AK282" i="1"/>
  <c r="AJ282" i="1"/>
  <c r="AI282" i="1"/>
  <c r="AH282" i="1"/>
  <c r="V282" i="1"/>
  <c r="U282" i="1"/>
  <c r="M282" i="1"/>
  <c r="AT281" i="1"/>
  <c r="AS281" i="1"/>
  <c r="AR281" i="1"/>
  <c r="AQ281" i="1"/>
  <c r="AP281" i="1"/>
  <c r="AO281" i="1"/>
  <c r="AN281" i="1"/>
  <c r="AM281" i="1"/>
  <c r="AL281" i="1"/>
  <c r="AK281" i="1"/>
  <c r="AJ281" i="1"/>
  <c r="AI281" i="1"/>
  <c r="AH281" i="1"/>
  <c r="V281" i="1"/>
  <c r="U281" i="1"/>
  <c r="M281" i="1"/>
  <c r="AT280" i="1"/>
  <c r="AS280" i="1"/>
  <c r="AR280" i="1"/>
  <c r="AQ280" i="1"/>
  <c r="AP280" i="1"/>
  <c r="AO280" i="1"/>
  <c r="AN280" i="1"/>
  <c r="AM280" i="1"/>
  <c r="AL280" i="1"/>
  <c r="AK280" i="1"/>
  <c r="AJ280" i="1"/>
  <c r="AI280" i="1"/>
  <c r="AH280" i="1"/>
  <c r="V280" i="1"/>
  <c r="U280" i="1"/>
  <c r="M280" i="1"/>
  <c r="AT279" i="1"/>
  <c r="AS279" i="1"/>
  <c r="AR279" i="1"/>
  <c r="AQ279" i="1"/>
  <c r="AP279" i="1"/>
  <c r="AO279" i="1"/>
  <c r="AN279" i="1"/>
  <c r="AM279" i="1"/>
  <c r="AL279" i="1"/>
  <c r="AK279" i="1"/>
  <c r="AJ279" i="1"/>
  <c r="AI279" i="1"/>
  <c r="AH279" i="1"/>
  <c r="V279" i="1"/>
  <c r="U279" i="1"/>
  <c r="M279" i="1"/>
  <c r="AT278" i="1"/>
  <c r="AS278" i="1"/>
  <c r="AR278" i="1"/>
  <c r="AQ278" i="1"/>
  <c r="AP278" i="1"/>
  <c r="AO278" i="1"/>
  <c r="AN278" i="1"/>
  <c r="AM278" i="1"/>
  <c r="AL278" i="1"/>
  <c r="AK278" i="1"/>
  <c r="AJ278" i="1"/>
  <c r="AI278" i="1"/>
  <c r="AH278" i="1"/>
  <c r="V278" i="1"/>
  <c r="U278" i="1"/>
  <c r="M278" i="1"/>
  <c r="AT277" i="1"/>
  <c r="AS277" i="1"/>
  <c r="AR277" i="1"/>
  <c r="AQ277" i="1"/>
  <c r="AP277" i="1"/>
  <c r="AO277" i="1"/>
  <c r="AN277" i="1"/>
  <c r="AM277" i="1"/>
  <c r="AL277" i="1"/>
  <c r="AK277" i="1"/>
  <c r="AJ277" i="1"/>
  <c r="AI277" i="1"/>
  <c r="AH277" i="1"/>
  <c r="V277" i="1"/>
  <c r="U277" i="1"/>
  <c r="M277" i="1"/>
  <c r="AT276" i="1"/>
  <c r="AS276" i="1"/>
  <c r="AR276" i="1"/>
  <c r="AQ276" i="1"/>
  <c r="AP276" i="1"/>
  <c r="AO276" i="1"/>
  <c r="AN276" i="1"/>
  <c r="AM276" i="1"/>
  <c r="AL276" i="1"/>
  <c r="AK276" i="1"/>
  <c r="AJ276" i="1"/>
  <c r="AI276" i="1"/>
  <c r="AH276" i="1"/>
  <c r="V276" i="1"/>
  <c r="U276" i="1"/>
  <c r="M276" i="1"/>
  <c r="AT275" i="1"/>
  <c r="AS275" i="1"/>
  <c r="AR275" i="1"/>
  <c r="AQ275" i="1"/>
  <c r="AP275" i="1"/>
  <c r="AO275" i="1"/>
  <c r="AN275" i="1"/>
  <c r="AM275" i="1"/>
  <c r="AL275" i="1"/>
  <c r="AK275" i="1"/>
  <c r="AJ275" i="1"/>
  <c r="AI275" i="1"/>
  <c r="AH275" i="1"/>
  <c r="V275" i="1"/>
  <c r="U275" i="1"/>
  <c r="M275" i="1"/>
  <c r="AT274" i="1"/>
  <c r="AS274" i="1"/>
  <c r="AR274" i="1"/>
  <c r="AQ274" i="1"/>
  <c r="AP274" i="1"/>
  <c r="AO274" i="1"/>
  <c r="AN274" i="1"/>
  <c r="AM274" i="1"/>
  <c r="AL274" i="1"/>
  <c r="AK274" i="1"/>
  <c r="AJ274" i="1"/>
  <c r="AI274" i="1"/>
  <c r="AH274" i="1"/>
  <c r="V274" i="1"/>
  <c r="U274" i="1"/>
  <c r="M274" i="1"/>
  <c r="AT273" i="1"/>
  <c r="AS273" i="1"/>
  <c r="AR273" i="1"/>
  <c r="AQ273" i="1"/>
  <c r="AP273" i="1"/>
  <c r="AO273" i="1"/>
  <c r="AN273" i="1"/>
  <c r="AM273" i="1"/>
  <c r="AL273" i="1"/>
  <c r="AK273" i="1"/>
  <c r="AJ273" i="1"/>
  <c r="AI273" i="1"/>
  <c r="AH273" i="1"/>
  <c r="V273" i="1"/>
  <c r="U273" i="1"/>
  <c r="M273" i="1"/>
  <c r="AT272" i="1"/>
  <c r="AS272" i="1"/>
  <c r="AR272" i="1"/>
  <c r="AQ272" i="1"/>
  <c r="AP272" i="1"/>
  <c r="AO272" i="1"/>
  <c r="AN272" i="1"/>
  <c r="AM272" i="1"/>
  <c r="AL272" i="1"/>
  <c r="AK272" i="1"/>
  <c r="AJ272" i="1"/>
  <c r="AI272" i="1"/>
  <c r="AH272" i="1"/>
  <c r="V272" i="1"/>
  <c r="U272" i="1"/>
  <c r="M272" i="1"/>
  <c r="AT271" i="1"/>
  <c r="AS271" i="1"/>
  <c r="AR271" i="1"/>
  <c r="AQ271" i="1"/>
  <c r="AP271" i="1"/>
  <c r="AO271" i="1"/>
  <c r="AN271" i="1"/>
  <c r="AM271" i="1"/>
  <c r="AL271" i="1"/>
  <c r="AK271" i="1"/>
  <c r="AJ271" i="1"/>
  <c r="AI271" i="1"/>
  <c r="AH271" i="1"/>
  <c r="V271" i="1"/>
  <c r="U271" i="1"/>
  <c r="M271" i="1"/>
  <c r="AT270" i="1"/>
  <c r="AS270" i="1"/>
  <c r="AR270" i="1"/>
  <c r="AQ270" i="1"/>
  <c r="AP270" i="1"/>
  <c r="AO270" i="1"/>
  <c r="AN270" i="1"/>
  <c r="AM270" i="1"/>
  <c r="AL270" i="1"/>
  <c r="AK270" i="1"/>
  <c r="AJ270" i="1"/>
  <c r="AI270" i="1"/>
  <c r="AH270" i="1"/>
  <c r="V270" i="1"/>
  <c r="U270" i="1"/>
  <c r="M270" i="1"/>
  <c r="AT269" i="1"/>
  <c r="AS269" i="1"/>
  <c r="AR269" i="1"/>
  <c r="AQ269" i="1"/>
  <c r="AP269" i="1"/>
  <c r="AO269" i="1"/>
  <c r="AN269" i="1"/>
  <c r="AM269" i="1"/>
  <c r="AL269" i="1"/>
  <c r="AK269" i="1"/>
  <c r="AJ269" i="1"/>
  <c r="AI269" i="1"/>
  <c r="AH269" i="1"/>
  <c r="V269" i="1"/>
  <c r="U269" i="1"/>
  <c r="M269" i="1"/>
  <c r="AT268" i="1"/>
  <c r="AS268" i="1"/>
  <c r="AR268" i="1"/>
  <c r="AQ268" i="1"/>
  <c r="AP268" i="1"/>
  <c r="AO268" i="1"/>
  <c r="AN268" i="1"/>
  <c r="AM268" i="1"/>
  <c r="AL268" i="1"/>
  <c r="AK268" i="1"/>
  <c r="AJ268" i="1"/>
  <c r="AI268" i="1"/>
  <c r="AH268" i="1"/>
  <c r="V268" i="1"/>
  <c r="U268" i="1"/>
  <c r="M268" i="1"/>
  <c r="AT267" i="1"/>
  <c r="AS267" i="1"/>
  <c r="AR267" i="1"/>
  <c r="AQ267" i="1"/>
  <c r="AP267" i="1"/>
  <c r="AO267" i="1"/>
  <c r="AN267" i="1"/>
  <c r="AM267" i="1"/>
  <c r="AL267" i="1"/>
  <c r="AK267" i="1"/>
  <c r="AJ267" i="1"/>
  <c r="AI267" i="1"/>
  <c r="AH267" i="1"/>
  <c r="V267" i="1"/>
  <c r="U267" i="1"/>
  <c r="M267" i="1"/>
  <c r="AT266" i="1"/>
  <c r="AS266" i="1"/>
  <c r="AR266" i="1"/>
  <c r="AQ266" i="1"/>
  <c r="AP266" i="1"/>
  <c r="AO266" i="1"/>
  <c r="AN266" i="1"/>
  <c r="AM266" i="1"/>
  <c r="AL266" i="1"/>
  <c r="AK266" i="1"/>
  <c r="AJ266" i="1"/>
  <c r="AI266" i="1"/>
  <c r="AH266" i="1"/>
  <c r="V266" i="1"/>
  <c r="U266" i="1"/>
  <c r="M266" i="1"/>
  <c r="AT265" i="1"/>
  <c r="AS265" i="1"/>
  <c r="AR265" i="1"/>
  <c r="AQ265" i="1"/>
  <c r="AP265" i="1"/>
  <c r="AO265" i="1"/>
  <c r="AN265" i="1"/>
  <c r="AM265" i="1"/>
  <c r="AL265" i="1"/>
  <c r="AK265" i="1"/>
  <c r="AJ265" i="1"/>
  <c r="AI265" i="1"/>
  <c r="AH265" i="1"/>
  <c r="V265" i="1"/>
  <c r="U265" i="1"/>
  <c r="M265" i="1"/>
  <c r="AT264" i="1"/>
  <c r="AS264" i="1"/>
  <c r="AR264" i="1"/>
  <c r="AQ264" i="1"/>
  <c r="AP264" i="1"/>
  <c r="AO264" i="1"/>
  <c r="AN264" i="1"/>
  <c r="AM264" i="1"/>
  <c r="AL264" i="1"/>
  <c r="AK264" i="1"/>
  <c r="AJ264" i="1"/>
  <c r="AI264" i="1"/>
  <c r="AH264" i="1"/>
  <c r="V264" i="1"/>
  <c r="U264" i="1"/>
  <c r="M264" i="1"/>
  <c r="AT263" i="1"/>
  <c r="AS263" i="1"/>
  <c r="AR263" i="1"/>
  <c r="AQ263" i="1"/>
  <c r="AP263" i="1"/>
  <c r="AO263" i="1"/>
  <c r="AN263" i="1"/>
  <c r="AM263" i="1"/>
  <c r="AL263" i="1"/>
  <c r="AK263" i="1"/>
  <c r="AJ263" i="1"/>
  <c r="AI263" i="1"/>
  <c r="AH263" i="1"/>
  <c r="V263" i="1"/>
  <c r="U263" i="1"/>
  <c r="M263" i="1"/>
  <c r="AT262" i="1"/>
  <c r="AS262" i="1"/>
  <c r="AR262" i="1"/>
  <c r="AQ262" i="1"/>
  <c r="AP262" i="1"/>
  <c r="AO262" i="1"/>
  <c r="AN262" i="1"/>
  <c r="AM262" i="1"/>
  <c r="AL262" i="1"/>
  <c r="AK262" i="1"/>
  <c r="AJ262" i="1"/>
  <c r="AI262" i="1"/>
  <c r="AH262" i="1"/>
  <c r="V262" i="1"/>
  <c r="U262" i="1"/>
  <c r="M262" i="1"/>
  <c r="AT261" i="1"/>
  <c r="AS261" i="1"/>
  <c r="AR261" i="1"/>
  <c r="AQ261" i="1"/>
  <c r="AP261" i="1"/>
  <c r="AO261" i="1"/>
  <c r="AN261" i="1"/>
  <c r="AM261" i="1"/>
  <c r="AL261" i="1"/>
  <c r="AK261" i="1"/>
  <c r="AJ261" i="1"/>
  <c r="AI261" i="1"/>
  <c r="AH261" i="1"/>
  <c r="V261" i="1"/>
  <c r="U261" i="1"/>
  <c r="M261" i="1"/>
  <c r="AT260" i="1"/>
  <c r="AS260" i="1"/>
  <c r="AR260" i="1"/>
  <c r="AQ260" i="1"/>
  <c r="AP260" i="1"/>
  <c r="AO260" i="1"/>
  <c r="AN260" i="1"/>
  <c r="AM260" i="1"/>
  <c r="AL260" i="1"/>
  <c r="AK260" i="1"/>
  <c r="AJ260" i="1"/>
  <c r="AI260" i="1"/>
  <c r="AH260" i="1"/>
  <c r="V260" i="1"/>
  <c r="U260" i="1"/>
  <c r="M260" i="1"/>
  <c r="AT259" i="1"/>
  <c r="AS259" i="1"/>
  <c r="AR259" i="1"/>
  <c r="AQ259" i="1"/>
  <c r="AP259" i="1"/>
  <c r="AO259" i="1"/>
  <c r="AN259" i="1"/>
  <c r="AM259" i="1"/>
  <c r="AL259" i="1"/>
  <c r="AK259" i="1"/>
  <c r="AJ259" i="1"/>
  <c r="AI259" i="1"/>
  <c r="AH259" i="1"/>
  <c r="V259" i="1"/>
  <c r="U259" i="1"/>
  <c r="M259" i="1"/>
  <c r="AT258" i="1"/>
  <c r="AS258" i="1"/>
  <c r="AR258" i="1"/>
  <c r="AQ258" i="1"/>
  <c r="AP258" i="1"/>
  <c r="AO258" i="1"/>
  <c r="AN258" i="1"/>
  <c r="AM258" i="1"/>
  <c r="AL258" i="1"/>
  <c r="AK258" i="1"/>
  <c r="AJ258" i="1"/>
  <c r="AI258" i="1"/>
  <c r="AH258" i="1"/>
  <c r="V258" i="1"/>
  <c r="U258" i="1"/>
  <c r="M258" i="1"/>
  <c r="AT257" i="1"/>
  <c r="AS257" i="1"/>
  <c r="AR257" i="1"/>
  <c r="AQ257" i="1"/>
  <c r="AP257" i="1"/>
  <c r="AO257" i="1"/>
  <c r="AN257" i="1"/>
  <c r="AM257" i="1"/>
  <c r="AL257" i="1"/>
  <c r="AK257" i="1"/>
  <c r="AJ257" i="1"/>
  <c r="AI257" i="1"/>
  <c r="AH257" i="1"/>
  <c r="V257" i="1"/>
  <c r="U257" i="1"/>
  <c r="M257" i="1"/>
  <c r="AT256" i="1"/>
  <c r="AS256" i="1"/>
  <c r="AR256" i="1"/>
  <c r="AQ256" i="1"/>
  <c r="AP256" i="1"/>
  <c r="AO256" i="1"/>
  <c r="AN256" i="1"/>
  <c r="AM256" i="1"/>
  <c r="AL256" i="1"/>
  <c r="AK256" i="1"/>
  <c r="AJ256" i="1"/>
  <c r="AI256" i="1"/>
  <c r="AH256" i="1"/>
  <c r="V256" i="1"/>
  <c r="U256" i="1"/>
  <c r="M256" i="1"/>
  <c r="AT255" i="1"/>
  <c r="AS255" i="1"/>
  <c r="AR255" i="1"/>
  <c r="AQ255" i="1"/>
  <c r="AP255" i="1"/>
  <c r="AO255" i="1"/>
  <c r="AN255" i="1"/>
  <c r="AM255" i="1"/>
  <c r="AL255" i="1"/>
  <c r="AK255" i="1"/>
  <c r="AJ255" i="1"/>
  <c r="AI255" i="1"/>
  <c r="AH255" i="1"/>
  <c r="V255" i="1"/>
  <c r="U255" i="1"/>
  <c r="M255" i="1"/>
  <c r="AT254" i="1"/>
  <c r="AS254" i="1"/>
  <c r="AR254" i="1"/>
  <c r="AQ254" i="1"/>
  <c r="AP254" i="1"/>
  <c r="AO254" i="1"/>
  <c r="AN254" i="1"/>
  <c r="AM254" i="1"/>
  <c r="AL254" i="1"/>
  <c r="AK254" i="1"/>
  <c r="AJ254" i="1"/>
  <c r="AI254" i="1"/>
  <c r="AH254" i="1"/>
  <c r="V254" i="1"/>
  <c r="U254" i="1"/>
  <c r="M254" i="1"/>
  <c r="AT253" i="1"/>
  <c r="AS253" i="1"/>
  <c r="AR253" i="1"/>
  <c r="AQ253" i="1"/>
  <c r="AP253" i="1"/>
  <c r="AO253" i="1"/>
  <c r="AN253" i="1"/>
  <c r="AM253" i="1"/>
  <c r="AL253" i="1"/>
  <c r="AK253" i="1"/>
  <c r="AJ253" i="1"/>
  <c r="AI253" i="1"/>
  <c r="AH253" i="1"/>
  <c r="V253" i="1"/>
  <c r="U253" i="1"/>
  <c r="M253" i="1"/>
  <c r="AT252" i="1"/>
  <c r="AS252" i="1"/>
  <c r="AR252" i="1"/>
  <c r="AQ252" i="1"/>
  <c r="AP252" i="1"/>
  <c r="AO252" i="1"/>
  <c r="AN252" i="1"/>
  <c r="AM252" i="1"/>
  <c r="AL252" i="1"/>
  <c r="AK252" i="1"/>
  <c r="AJ252" i="1"/>
  <c r="AI252" i="1"/>
  <c r="AH252" i="1"/>
  <c r="V252" i="1"/>
  <c r="U252" i="1"/>
  <c r="M252" i="1"/>
  <c r="AT251" i="1"/>
  <c r="AS251" i="1"/>
  <c r="AR251" i="1"/>
  <c r="AQ251" i="1"/>
  <c r="AP251" i="1"/>
  <c r="AO251" i="1"/>
  <c r="AN251" i="1"/>
  <c r="AM251" i="1"/>
  <c r="AL251" i="1"/>
  <c r="AK251" i="1"/>
  <c r="AJ251" i="1"/>
  <c r="AI251" i="1"/>
  <c r="AH251" i="1"/>
  <c r="V251" i="1"/>
  <c r="U251" i="1"/>
  <c r="M251" i="1"/>
  <c r="AT250" i="1"/>
  <c r="AS250" i="1"/>
  <c r="AR250" i="1"/>
  <c r="AQ250" i="1"/>
  <c r="AP250" i="1"/>
  <c r="AO250" i="1"/>
  <c r="AN250" i="1"/>
  <c r="AM250" i="1"/>
  <c r="AL250" i="1"/>
  <c r="AK250" i="1"/>
  <c r="AJ250" i="1"/>
  <c r="AI250" i="1"/>
  <c r="AH250" i="1"/>
  <c r="V250" i="1"/>
  <c r="U250" i="1"/>
  <c r="M250" i="1"/>
  <c r="AT249" i="1"/>
  <c r="AS249" i="1"/>
  <c r="AR249" i="1"/>
  <c r="AQ249" i="1"/>
  <c r="AP249" i="1"/>
  <c r="AO249" i="1"/>
  <c r="AN249" i="1"/>
  <c r="AM249" i="1"/>
  <c r="AL249" i="1"/>
  <c r="AK249" i="1"/>
  <c r="AJ249" i="1"/>
  <c r="AI249" i="1"/>
  <c r="AH249" i="1"/>
  <c r="V249" i="1"/>
  <c r="U249" i="1"/>
  <c r="M249" i="1"/>
  <c r="AT248" i="1"/>
  <c r="AS248" i="1"/>
  <c r="AR248" i="1"/>
  <c r="AQ248" i="1"/>
  <c r="AP248" i="1"/>
  <c r="AO248" i="1"/>
  <c r="AN248" i="1"/>
  <c r="AM248" i="1"/>
  <c r="AL248" i="1"/>
  <c r="AK248" i="1"/>
  <c r="AJ248" i="1"/>
  <c r="AI248" i="1"/>
  <c r="AH248" i="1"/>
  <c r="V248" i="1"/>
  <c r="U248" i="1"/>
  <c r="M248" i="1"/>
  <c r="AT247" i="1"/>
  <c r="AS247" i="1"/>
  <c r="AR247" i="1"/>
  <c r="AQ247" i="1"/>
  <c r="AP247" i="1"/>
  <c r="AO247" i="1"/>
  <c r="AN247" i="1"/>
  <c r="AM247" i="1"/>
  <c r="AL247" i="1"/>
  <c r="AK247" i="1"/>
  <c r="AJ247" i="1"/>
  <c r="AI247" i="1"/>
  <c r="AH247" i="1"/>
  <c r="V247" i="1"/>
  <c r="U247" i="1"/>
  <c r="M247" i="1"/>
  <c r="AT246" i="1"/>
  <c r="AS246" i="1"/>
  <c r="AR246" i="1"/>
  <c r="AQ246" i="1"/>
  <c r="AP246" i="1"/>
  <c r="AO246" i="1"/>
  <c r="AN246" i="1"/>
  <c r="AM246" i="1"/>
  <c r="AL246" i="1"/>
  <c r="AK246" i="1"/>
  <c r="AJ246" i="1"/>
  <c r="AI246" i="1"/>
  <c r="AH246" i="1"/>
  <c r="V246" i="1"/>
  <c r="U246" i="1"/>
  <c r="M246" i="1"/>
  <c r="AT245" i="1"/>
  <c r="AS245" i="1"/>
  <c r="AR245" i="1"/>
  <c r="AQ245" i="1"/>
  <c r="AP245" i="1"/>
  <c r="AO245" i="1"/>
  <c r="AN245" i="1"/>
  <c r="AM245" i="1"/>
  <c r="AL245" i="1"/>
  <c r="AK245" i="1"/>
  <c r="AJ245" i="1"/>
  <c r="AI245" i="1"/>
  <c r="AH245" i="1"/>
  <c r="V245" i="1"/>
  <c r="U245" i="1"/>
  <c r="M245" i="1"/>
  <c r="AT244" i="1"/>
  <c r="AS244" i="1"/>
  <c r="AR244" i="1"/>
  <c r="AQ244" i="1"/>
  <c r="AP244" i="1"/>
  <c r="AO244" i="1"/>
  <c r="AN244" i="1"/>
  <c r="AM244" i="1"/>
  <c r="AL244" i="1"/>
  <c r="AK244" i="1"/>
  <c r="AJ244" i="1"/>
  <c r="AI244" i="1"/>
  <c r="AH244" i="1"/>
  <c r="V244" i="1"/>
  <c r="U244" i="1"/>
  <c r="M244" i="1"/>
  <c r="AT243" i="1"/>
  <c r="AS243" i="1"/>
  <c r="AR243" i="1"/>
  <c r="AQ243" i="1"/>
  <c r="AP243" i="1"/>
  <c r="AO243" i="1"/>
  <c r="AN243" i="1"/>
  <c r="AM243" i="1"/>
  <c r="AL243" i="1"/>
  <c r="AK243" i="1"/>
  <c r="AJ243" i="1"/>
  <c r="AI243" i="1"/>
  <c r="AH243" i="1"/>
  <c r="V243" i="1"/>
  <c r="U243" i="1"/>
  <c r="M243" i="1"/>
  <c r="AT242" i="1"/>
  <c r="AS242" i="1"/>
  <c r="AR242" i="1"/>
  <c r="AQ242" i="1"/>
  <c r="AP242" i="1"/>
  <c r="AO242" i="1"/>
  <c r="AN242" i="1"/>
  <c r="AM242" i="1"/>
  <c r="AL242" i="1"/>
  <c r="AK242" i="1"/>
  <c r="AJ242" i="1"/>
  <c r="AI242" i="1"/>
  <c r="AH242" i="1"/>
  <c r="V242" i="1"/>
  <c r="U242" i="1"/>
  <c r="M242" i="1"/>
  <c r="AT241" i="1"/>
  <c r="AS241" i="1"/>
  <c r="AR241" i="1"/>
  <c r="AQ241" i="1"/>
  <c r="AP241" i="1"/>
  <c r="AO241" i="1"/>
  <c r="AN241" i="1"/>
  <c r="AM241" i="1"/>
  <c r="AL241" i="1"/>
  <c r="AK241" i="1"/>
  <c r="AJ241" i="1"/>
  <c r="AI241" i="1"/>
  <c r="AH241" i="1"/>
  <c r="V241" i="1"/>
  <c r="U241" i="1"/>
  <c r="M241" i="1"/>
  <c r="AT240" i="1"/>
  <c r="AS240" i="1"/>
  <c r="AR240" i="1"/>
  <c r="AQ240" i="1"/>
  <c r="AP240" i="1"/>
  <c r="AO240" i="1"/>
  <c r="AN240" i="1"/>
  <c r="AM240" i="1"/>
  <c r="AL240" i="1"/>
  <c r="AK240" i="1"/>
  <c r="AJ240" i="1"/>
  <c r="AI240" i="1"/>
  <c r="AH240" i="1"/>
  <c r="V240" i="1"/>
  <c r="U240" i="1"/>
  <c r="M240" i="1"/>
  <c r="AT239" i="1"/>
  <c r="AS239" i="1"/>
  <c r="AR239" i="1"/>
  <c r="AQ239" i="1"/>
  <c r="AP239" i="1"/>
  <c r="AO239" i="1"/>
  <c r="AN239" i="1"/>
  <c r="AM239" i="1"/>
  <c r="AL239" i="1"/>
  <c r="AK239" i="1"/>
  <c r="AJ239" i="1"/>
  <c r="AI239" i="1"/>
  <c r="AH239" i="1"/>
  <c r="V239" i="1"/>
  <c r="U239" i="1"/>
  <c r="M239" i="1"/>
  <c r="AT238" i="1"/>
  <c r="AS238" i="1"/>
  <c r="AR238" i="1"/>
  <c r="AQ238" i="1"/>
  <c r="AP238" i="1"/>
  <c r="AO238" i="1"/>
  <c r="AN238" i="1"/>
  <c r="AM238" i="1"/>
  <c r="AL238" i="1"/>
  <c r="AK238" i="1"/>
  <c r="AJ238" i="1"/>
  <c r="AI238" i="1"/>
  <c r="AH238" i="1"/>
  <c r="V238" i="1"/>
  <c r="U238" i="1"/>
  <c r="M238" i="1"/>
  <c r="AT237" i="1"/>
  <c r="AS237" i="1"/>
  <c r="AR237" i="1"/>
  <c r="AQ237" i="1"/>
  <c r="AP237" i="1"/>
  <c r="AO237" i="1"/>
  <c r="AN237" i="1"/>
  <c r="AM237" i="1"/>
  <c r="AL237" i="1"/>
  <c r="AK237" i="1"/>
  <c r="AJ237" i="1"/>
  <c r="AI237" i="1"/>
  <c r="AH237" i="1"/>
  <c r="V237" i="1"/>
  <c r="U237" i="1"/>
  <c r="M237" i="1"/>
  <c r="AT236" i="1"/>
  <c r="AS236" i="1"/>
  <c r="AR236" i="1"/>
  <c r="AQ236" i="1"/>
  <c r="AP236" i="1"/>
  <c r="AO236" i="1"/>
  <c r="AN236" i="1"/>
  <c r="AM236" i="1"/>
  <c r="AL236" i="1"/>
  <c r="AK236" i="1"/>
  <c r="AJ236" i="1"/>
  <c r="AI236" i="1"/>
  <c r="AH236" i="1"/>
  <c r="V236" i="1"/>
  <c r="U236" i="1"/>
  <c r="M236" i="1"/>
  <c r="AT235" i="1"/>
  <c r="AS235" i="1"/>
  <c r="AR235" i="1"/>
  <c r="AQ235" i="1"/>
  <c r="AP235" i="1"/>
  <c r="AO235" i="1"/>
  <c r="AN235" i="1"/>
  <c r="AM235" i="1"/>
  <c r="AL235" i="1"/>
  <c r="AK235" i="1"/>
  <c r="AJ235" i="1"/>
  <c r="AI235" i="1"/>
  <c r="AH235" i="1"/>
  <c r="V235" i="1"/>
  <c r="U235" i="1"/>
  <c r="M235" i="1"/>
  <c r="AT234" i="1"/>
  <c r="AS234" i="1"/>
  <c r="AR234" i="1"/>
  <c r="AQ234" i="1"/>
  <c r="AP234" i="1"/>
  <c r="AO234" i="1"/>
  <c r="AN234" i="1"/>
  <c r="AM234" i="1"/>
  <c r="AL234" i="1"/>
  <c r="AK234" i="1"/>
  <c r="AJ234" i="1"/>
  <c r="AI234" i="1"/>
  <c r="AH234" i="1"/>
  <c r="V234" i="1"/>
  <c r="U234" i="1"/>
  <c r="M234" i="1"/>
  <c r="AT233" i="1"/>
  <c r="AS233" i="1"/>
  <c r="AR233" i="1"/>
  <c r="AQ233" i="1"/>
  <c r="AP233" i="1"/>
  <c r="AO233" i="1"/>
  <c r="AN233" i="1"/>
  <c r="AM233" i="1"/>
  <c r="AL233" i="1"/>
  <c r="AK233" i="1"/>
  <c r="AJ233" i="1"/>
  <c r="AI233" i="1"/>
  <c r="AH233" i="1"/>
  <c r="V233" i="1"/>
  <c r="U233" i="1"/>
  <c r="M233" i="1"/>
  <c r="AT232" i="1"/>
  <c r="AS232" i="1"/>
  <c r="AR232" i="1"/>
  <c r="AQ232" i="1"/>
  <c r="AP232" i="1"/>
  <c r="AO232" i="1"/>
  <c r="AN232" i="1"/>
  <c r="AM232" i="1"/>
  <c r="AL232" i="1"/>
  <c r="AK232" i="1"/>
  <c r="AJ232" i="1"/>
  <c r="AI232" i="1"/>
  <c r="AH232" i="1"/>
  <c r="V232" i="1"/>
  <c r="U232" i="1"/>
  <c r="M232" i="1"/>
  <c r="AT231" i="1"/>
  <c r="AS231" i="1"/>
  <c r="AR231" i="1"/>
  <c r="AQ231" i="1"/>
  <c r="AP231" i="1"/>
  <c r="AO231" i="1"/>
  <c r="AN231" i="1"/>
  <c r="AM231" i="1"/>
  <c r="AL231" i="1"/>
  <c r="AK231" i="1"/>
  <c r="AJ231" i="1"/>
  <c r="AI231" i="1"/>
  <c r="AH231" i="1"/>
  <c r="V231" i="1"/>
  <c r="U231" i="1"/>
  <c r="M231" i="1"/>
  <c r="AT230" i="1"/>
  <c r="AS230" i="1"/>
  <c r="AR230" i="1"/>
  <c r="AQ230" i="1"/>
  <c r="AP230" i="1"/>
  <c r="AO230" i="1"/>
  <c r="AN230" i="1"/>
  <c r="AM230" i="1"/>
  <c r="AL230" i="1"/>
  <c r="AK230" i="1"/>
  <c r="AJ230" i="1"/>
  <c r="AI230" i="1"/>
  <c r="AH230" i="1"/>
  <c r="V230" i="1"/>
  <c r="U230" i="1"/>
  <c r="M230" i="1"/>
  <c r="AT229" i="1"/>
  <c r="AS229" i="1"/>
  <c r="AR229" i="1"/>
  <c r="AQ229" i="1"/>
  <c r="AP229" i="1"/>
  <c r="AO229" i="1"/>
  <c r="AN229" i="1"/>
  <c r="AM229" i="1"/>
  <c r="AL229" i="1"/>
  <c r="AK229" i="1"/>
  <c r="AJ229" i="1"/>
  <c r="AI229" i="1"/>
  <c r="AH229" i="1"/>
  <c r="V229" i="1"/>
  <c r="U229" i="1"/>
  <c r="M229" i="1"/>
  <c r="AT228" i="1"/>
  <c r="AS228" i="1"/>
  <c r="AR228" i="1"/>
  <c r="AQ228" i="1"/>
  <c r="AP228" i="1"/>
  <c r="AO228" i="1"/>
  <c r="AN228" i="1"/>
  <c r="AM228" i="1"/>
  <c r="AL228" i="1"/>
  <c r="AK228" i="1"/>
  <c r="AJ228" i="1"/>
  <c r="AI228" i="1"/>
  <c r="AH228" i="1"/>
  <c r="V228" i="1"/>
  <c r="U228" i="1"/>
  <c r="M228" i="1"/>
  <c r="AT227" i="1"/>
  <c r="AS227" i="1"/>
  <c r="AR227" i="1"/>
  <c r="AQ227" i="1"/>
  <c r="AP227" i="1"/>
  <c r="AO227" i="1"/>
  <c r="AN227" i="1"/>
  <c r="AM227" i="1"/>
  <c r="AL227" i="1"/>
  <c r="AK227" i="1"/>
  <c r="AJ227" i="1"/>
  <c r="AI227" i="1"/>
  <c r="AH227" i="1"/>
  <c r="V227" i="1"/>
  <c r="U227" i="1"/>
  <c r="M227" i="1"/>
  <c r="AT226" i="1"/>
  <c r="AS226" i="1"/>
  <c r="AR226" i="1"/>
  <c r="AQ226" i="1"/>
  <c r="AP226" i="1"/>
  <c r="AO226" i="1"/>
  <c r="AN226" i="1"/>
  <c r="AM226" i="1"/>
  <c r="AL226" i="1"/>
  <c r="AK226" i="1"/>
  <c r="AJ226" i="1"/>
  <c r="AI226" i="1"/>
  <c r="AH226" i="1"/>
  <c r="V226" i="1"/>
  <c r="U226" i="1"/>
  <c r="M226" i="1"/>
  <c r="AT225" i="1"/>
  <c r="AS225" i="1"/>
  <c r="AR225" i="1"/>
  <c r="AQ225" i="1"/>
  <c r="AP225" i="1"/>
  <c r="AO225" i="1"/>
  <c r="AN225" i="1"/>
  <c r="AM225" i="1"/>
  <c r="AL225" i="1"/>
  <c r="AK225" i="1"/>
  <c r="AJ225" i="1"/>
  <c r="AI225" i="1"/>
  <c r="AH225" i="1"/>
  <c r="V225" i="1"/>
  <c r="U225" i="1"/>
  <c r="M225" i="1"/>
  <c r="AT224" i="1"/>
  <c r="AS224" i="1"/>
  <c r="AR224" i="1"/>
  <c r="AQ224" i="1"/>
  <c r="AP224" i="1"/>
  <c r="AO224" i="1"/>
  <c r="AN224" i="1"/>
  <c r="AM224" i="1"/>
  <c r="AL224" i="1"/>
  <c r="AK224" i="1"/>
  <c r="AJ224" i="1"/>
  <c r="AI224" i="1"/>
  <c r="AH224" i="1"/>
  <c r="V224" i="1"/>
  <c r="U224" i="1"/>
  <c r="M224" i="1"/>
  <c r="AT223" i="1"/>
  <c r="AS223" i="1"/>
  <c r="AR223" i="1"/>
  <c r="AQ223" i="1"/>
  <c r="AP223" i="1"/>
  <c r="AO223" i="1"/>
  <c r="AN223" i="1"/>
  <c r="AM223" i="1"/>
  <c r="AL223" i="1"/>
  <c r="AK223" i="1"/>
  <c r="AJ223" i="1"/>
  <c r="AI223" i="1"/>
  <c r="AH223" i="1"/>
  <c r="V223" i="1"/>
  <c r="U223" i="1"/>
  <c r="M223" i="1"/>
  <c r="AT222" i="1"/>
  <c r="AS222" i="1"/>
  <c r="AR222" i="1"/>
  <c r="AQ222" i="1"/>
  <c r="AP222" i="1"/>
  <c r="AO222" i="1"/>
  <c r="AN222" i="1"/>
  <c r="AM222" i="1"/>
  <c r="AL222" i="1"/>
  <c r="AK222" i="1"/>
  <c r="AJ222" i="1"/>
  <c r="AI222" i="1"/>
  <c r="AH222" i="1"/>
  <c r="V222" i="1"/>
  <c r="U222" i="1"/>
  <c r="M222" i="1"/>
  <c r="AT221" i="1"/>
  <c r="AS221" i="1"/>
  <c r="AR221" i="1"/>
  <c r="AQ221" i="1"/>
  <c r="AP221" i="1"/>
  <c r="AO221" i="1"/>
  <c r="AN221" i="1"/>
  <c r="AM221" i="1"/>
  <c r="AL221" i="1"/>
  <c r="AK221" i="1"/>
  <c r="AJ221" i="1"/>
  <c r="AI221" i="1"/>
  <c r="AH221" i="1"/>
  <c r="V221" i="1"/>
  <c r="U221" i="1"/>
  <c r="M221" i="1"/>
  <c r="AT220" i="1"/>
  <c r="AS220" i="1"/>
  <c r="AR220" i="1"/>
  <c r="AQ220" i="1"/>
  <c r="AP220" i="1"/>
  <c r="AO220" i="1"/>
  <c r="AN220" i="1"/>
  <c r="AM220" i="1"/>
  <c r="AL220" i="1"/>
  <c r="AK220" i="1"/>
  <c r="AJ220" i="1"/>
  <c r="AI220" i="1"/>
  <c r="AH220" i="1"/>
  <c r="V220" i="1"/>
  <c r="U220" i="1"/>
  <c r="M220" i="1"/>
  <c r="AT219" i="1"/>
  <c r="AS219" i="1"/>
  <c r="AR219" i="1"/>
  <c r="AQ219" i="1"/>
  <c r="AP219" i="1"/>
  <c r="AO219" i="1"/>
  <c r="AN219" i="1"/>
  <c r="AM219" i="1"/>
  <c r="AL219" i="1"/>
  <c r="AK219" i="1"/>
  <c r="AJ219" i="1"/>
  <c r="AI219" i="1"/>
  <c r="AH219" i="1"/>
  <c r="V219" i="1"/>
  <c r="U219" i="1"/>
  <c r="M219" i="1"/>
  <c r="AT218" i="1"/>
  <c r="AS218" i="1"/>
  <c r="AR218" i="1"/>
  <c r="AQ218" i="1"/>
  <c r="AP218" i="1"/>
  <c r="AO218" i="1"/>
  <c r="AN218" i="1"/>
  <c r="AM218" i="1"/>
  <c r="AL218" i="1"/>
  <c r="AK218" i="1"/>
  <c r="AJ218" i="1"/>
  <c r="AI218" i="1"/>
  <c r="AH218" i="1"/>
  <c r="V218" i="1"/>
  <c r="U218" i="1"/>
  <c r="M218" i="1"/>
  <c r="AT217" i="1"/>
  <c r="AS217" i="1"/>
  <c r="AR217" i="1"/>
  <c r="AQ217" i="1"/>
  <c r="AP217" i="1"/>
  <c r="AO217" i="1"/>
  <c r="AN217" i="1"/>
  <c r="AM217" i="1"/>
  <c r="AL217" i="1"/>
  <c r="AK217" i="1"/>
  <c r="AJ217" i="1"/>
  <c r="AI217" i="1"/>
  <c r="AH217" i="1"/>
  <c r="V217" i="1"/>
  <c r="U217" i="1"/>
  <c r="M217" i="1"/>
  <c r="AT216" i="1"/>
  <c r="AS216" i="1"/>
  <c r="AR216" i="1"/>
  <c r="AQ216" i="1"/>
  <c r="AP216" i="1"/>
  <c r="AO216" i="1"/>
  <c r="AN216" i="1"/>
  <c r="AM216" i="1"/>
  <c r="AL216" i="1"/>
  <c r="AK216" i="1"/>
  <c r="AJ216" i="1"/>
  <c r="AI216" i="1"/>
  <c r="AH216" i="1"/>
  <c r="V216" i="1"/>
  <c r="U216" i="1"/>
  <c r="M216" i="1"/>
  <c r="AT215" i="1"/>
  <c r="AS215" i="1"/>
  <c r="AR215" i="1"/>
  <c r="AQ215" i="1"/>
  <c r="AP215" i="1"/>
  <c r="AO215" i="1"/>
  <c r="AN215" i="1"/>
  <c r="AM215" i="1"/>
  <c r="AL215" i="1"/>
  <c r="AK215" i="1"/>
  <c r="AJ215" i="1"/>
  <c r="AI215" i="1"/>
  <c r="AH215" i="1"/>
  <c r="V215" i="1"/>
  <c r="U215" i="1"/>
  <c r="M215" i="1"/>
  <c r="AT214" i="1"/>
  <c r="AS214" i="1"/>
  <c r="AR214" i="1"/>
  <c r="AQ214" i="1"/>
  <c r="AP214" i="1"/>
  <c r="AO214" i="1"/>
  <c r="AN214" i="1"/>
  <c r="AM214" i="1"/>
  <c r="AL214" i="1"/>
  <c r="AK214" i="1"/>
  <c r="AJ214" i="1"/>
  <c r="AI214" i="1"/>
  <c r="AH214" i="1"/>
  <c r="V214" i="1"/>
  <c r="U214" i="1"/>
  <c r="M214" i="1"/>
  <c r="AT213" i="1"/>
  <c r="AS213" i="1"/>
  <c r="AR213" i="1"/>
  <c r="AQ213" i="1"/>
  <c r="AP213" i="1"/>
  <c r="AO213" i="1"/>
  <c r="AN213" i="1"/>
  <c r="AM213" i="1"/>
  <c r="AL213" i="1"/>
  <c r="AK213" i="1"/>
  <c r="AJ213" i="1"/>
  <c r="AI213" i="1"/>
  <c r="AH213" i="1"/>
  <c r="V213" i="1"/>
  <c r="U213" i="1"/>
  <c r="M213" i="1"/>
  <c r="AT212" i="1"/>
  <c r="AS212" i="1"/>
  <c r="AR212" i="1"/>
  <c r="AQ212" i="1"/>
  <c r="AP212" i="1"/>
  <c r="AO212" i="1"/>
  <c r="AN212" i="1"/>
  <c r="AM212" i="1"/>
  <c r="AL212" i="1"/>
  <c r="AK212" i="1"/>
  <c r="AJ212" i="1"/>
  <c r="AI212" i="1"/>
  <c r="AH212" i="1"/>
  <c r="V212" i="1"/>
  <c r="U212" i="1"/>
  <c r="M212" i="1"/>
  <c r="AT211" i="1"/>
  <c r="AS211" i="1"/>
  <c r="AR211" i="1"/>
  <c r="AQ211" i="1"/>
  <c r="AP211" i="1"/>
  <c r="AO211" i="1"/>
  <c r="AN211" i="1"/>
  <c r="AM211" i="1"/>
  <c r="AL211" i="1"/>
  <c r="AK211" i="1"/>
  <c r="AJ211" i="1"/>
  <c r="AI211" i="1"/>
  <c r="AH211" i="1"/>
  <c r="V211" i="1"/>
  <c r="U211" i="1"/>
  <c r="M211" i="1"/>
  <c r="AT210" i="1"/>
  <c r="AS210" i="1"/>
  <c r="AR210" i="1"/>
  <c r="AQ210" i="1"/>
  <c r="AP210" i="1"/>
  <c r="AO210" i="1"/>
  <c r="AN210" i="1"/>
  <c r="AM210" i="1"/>
  <c r="AL210" i="1"/>
  <c r="AK210" i="1"/>
  <c r="AJ210" i="1"/>
  <c r="AI210" i="1"/>
  <c r="AH210" i="1"/>
  <c r="V210" i="1"/>
  <c r="U210" i="1"/>
  <c r="M210" i="1"/>
  <c r="AT209" i="1"/>
  <c r="AS209" i="1"/>
  <c r="AR209" i="1"/>
  <c r="AQ209" i="1"/>
  <c r="AP209" i="1"/>
  <c r="AO209" i="1"/>
  <c r="AN209" i="1"/>
  <c r="AM209" i="1"/>
  <c r="AL209" i="1"/>
  <c r="AK209" i="1"/>
  <c r="AJ209" i="1"/>
  <c r="AI209" i="1"/>
  <c r="AH209" i="1"/>
  <c r="V209" i="1"/>
  <c r="U209" i="1"/>
  <c r="M209" i="1"/>
  <c r="AT208" i="1"/>
  <c r="AS208" i="1"/>
  <c r="AR208" i="1"/>
  <c r="AQ208" i="1"/>
  <c r="AP208" i="1"/>
  <c r="AO208" i="1"/>
  <c r="AN208" i="1"/>
  <c r="AM208" i="1"/>
  <c r="AL208" i="1"/>
  <c r="AK208" i="1"/>
  <c r="AJ208" i="1"/>
  <c r="AI208" i="1"/>
  <c r="AH208" i="1"/>
  <c r="V208" i="1"/>
  <c r="U208" i="1"/>
  <c r="M208" i="1"/>
  <c r="AT207" i="1"/>
  <c r="AS207" i="1"/>
  <c r="AR207" i="1"/>
  <c r="AQ207" i="1"/>
  <c r="AP207" i="1"/>
  <c r="AO207" i="1"/>
  <c r="AN207" i="1"/>
  <c r="AM207" i="1"/>
  <c r="AL207" i="1"/>
  <c r="AK207" i="1"/>
  <c r="AJ207" i="1"/>
  <c r="AI207" i="1"/>
  <c r="AH207" i="1"/>
  <c r="V207" i="1"/>
  <c r="U207" i="1"/>
  <c r="M207" i="1"/>
  <c r="AT206" i="1"/>
  <c r="AS206" i="1"/>
  <c r="AR206" i="1"/>
  <c r="AQ206" i="1"/>
  <c r="AP206" i="1"/>
  <c r="AO206" i="1"/>
  <c r="AN206" i="1"/>
  <c r="AM206" i="1"/>
  <c r="AL206" i="1"/>
  <c r="AK206" i="1"/>
  <c r="AJ206" i="1"/>
  <c r="AI206" i="1"/>
  <c r="AH206" i="1"/>
  <c r="V206" i="1"/>
  <c r="U206" i="1"/>
  <c r="M206" i="1"/>
  <c r="AT205" i="1"/>
  <c r="AS205" i="1"/>
  <c r="AR205" i="1"/>
  <c r="AQ205" i="1"/>
  <c r="AP205" i="1"/>
  <c r="AO205" i="1"/>
  <c r="AN205" i="1"/>
  <c r="AM205" i="1"/>
  <c r="AL205" i="1"/>
  <c r="AK205" i="1"/>
  <c r="AJ205" i="1"/>
  <c r="AI205" i="1"/>
  <c r="AH205" i="1"/>
  <c r="V205" i="1"/>
  <c r="U205" i="1"/>
  <c r="M205" i="1"/>
  <c r="AT204" i="1"/>
  <c r="AS204" i="1"/>
  <c r="AR204" i="1"/>
  <c r="AQ204" i="1"/>
  <c r="AP204" i="1"/>
  <c r="AO204" i="1"/>
  <c r="AN204" i="1"/>
  <c r="AM204" i="1"/>
  <c r="AL204" i="1"/>
  <c r="AK204" i="1"/>
  <c r="AJ204" i="1"/>
  <c r="AI204" i="1"/>
  <c r="AH204" i="1"/>
  <c r="V204" i="1"/>
  <c r="U204" i="1"/>
  <c r="M204" i="1"/>
  <c r="AT203" i="1"/>
  <c r="AS203" i="1"/>
  <c r="AR203" i="1"/>
  <c r="AQ203" i="1"/>
  <c r="AP203" i="1"/>
  <c r="AO203" i="1"/>
  <c r="AN203" i="1"/>
  <c r="AM203" i="1"/>
  <c r="AL203" i="1"/>
  <c r="AK203" i="1"/>
  <c r="AJ203" i="1"/>
  <c r="AI203" i="1"/>
  <c r="AH203" i="1"/>
  <c r="V203" i="1"/>
  <c r="U203" i="1"/>
  <c r="M203" i="1"/>
  <c r="AT202" i="1"/>
  <c r="AS202" i="1"/>
  <c r="AR202" i="1"/>
  <c r="AQ202" i="1"/>
  <c r="AP202" i="1"/>
  <c r="AO202" i="1"/>
  <c r="AN202" i="1"/>
  <c r="AM202" i="1"/>
  <c r="AL202" i="1"/>
  <c r="AK202" i="1"/>
  <c r="AJ202" i="1"/>
  <c r="AI202" i="1"/>
  <c r="AH202" i="1"/>
  <c r="V202" i="1"/>
  <c r="U202" i="1"/>
  <c r="M202" i="1"/>
  <c r="AT201" i="1"/>
  <c r="AS201" i="1"/>
  <c r="AR201" i="1"/>
  <c r="AQ201" i="1"/>
  <c r="AP201" i="1"/>
  <c r="AO201" i="1"/>
  <c r="AN201" i="1"/>
  <c r="AM201" i="1"/>
  <c r="AL201" i="1"/>
  <c r="AK201" i="1"/>
  <c r="AJ201" i="1"/>
  <c r="AI201" i="1"/>
  <c r="AH201" i="1"/>
  <c r="V201" i="1"/>
  <c r="U201" i="1"/>
  <c r="M201" i="1"/>
  <c r="AT200" i="1"/>
  <c r="AS200" i="1"/>
  <c r="AR200" i="1"/>
  <c r="AQ200" i="1"/>
  <c r="AP200" i="1"/>
  <c r="AO200" i="1"/>
  <c r="AN200" i="1"/>
  <c r="AM200" i="1"/>
  <c r="AL200" i="1"/>
  <c r="AK200" i="1"/>
  <c r="AJ200" i="1"/>
  <c r="AI200" i="1"/>
  <c r="AH200" i="1"/>
  <c r="V200" i="1"/>
  <c r="U200" i="1"/>
  <c r="M200" i="1"/>
  <c r="AT199" i="1"/>
  <c r="AS199" i="1"/>
  <c r="AR199" i="1"/>
  <c r="AQ199" i="1"/>
  <c r="AP199" i="1"/>
  <c r="AO199" i="1"/>
  <c r="AN199" i="1"/>
  <c r="AM199" i="1"/>
  <c r="AL199" i="1"/>
  <c r="AK199" i="1"/>
  <c r="AJ199" i="1"/>
  <c r="AI199" i="1"/>
  <c r="AH199" i="1"/>
  <c r="V199" i="1"/>
  <c r="U199" i="1"/>
  <c r="M199" i="1"/>
  <c r="AT198" i="1"/>
  <c r="AS198" i="1"/>
  <c r="AR198" i="1"/>
  <c r="AQ198" i="1"/>
  <c r="AP198" i="1"/>
  <c r="AO198" i="1"/>
  <c r="AN198" i="1"/>
  <c r="AM198" i="1"/>
  <c r="AL198" i="1"/>
  <c r="AK198" i="1"/>
  <c r="AJ198" i="1"/>
  <c r="AI198" i="1"/>
  <c r="AH198" i="1"/>
  <c r="V198" i="1"/>
  <c r="U198" i="1"/>
  <c r="M198" i="1"/>
  <c r="AT197" i="1"/>
  <c r="AS197" i="1"/>
  <c r="AR197" i="1"/>
  <c r="AQ197" i="1"/>
  <c r="AP197" i="1"/>
  <c r="AO197" i="1"/>
  <c r="AN197" i="1"/>
  <c r="AM197" i="1"/>
  <c r="AL197" i="1"/>
  <c r="AK197" i="1"/>
  <c r="AJ197" i="1"/>
  <c r="AI197" i="1"/>
  <c r="AH197" i="1"/>
  <c r="V197" i="1"/>
  <c r="U197" i="1"/>
  <c r="M197" i="1"/>
  <c r="AT196" i="1"/>
  <c r="AS196" i="1"/>
  <c r="AR196" i="1"/>
  <c r="AQ196" i="1"/>
  <c r="AP196" i="1"/>
  <c r="AO196" i="1"/>
  <c r="AN196" i="1"/>
  <c r="AM196" i="1"/>
  <c r="AL196" i="1"/>
  <c r="AK196" i="1"/>
  <c r="AJ196" i="1"/>
  <c r="AI196" i="1"/>
  <c r="AH196" i="1"/>
  <c r="V196" i="1"/>
  <c r="U196" i="1"/>
  <c r="M196" i="1"/>
  <c r="AT195" i="1"/>
  <c r="AS195" i="1"/>
  <c r="AR195" i="1"/>
  <c r="AQ195" i="1"/>
  <c r="AP195" i="1"/>
  <c r="AO195" i="1"/>
  <c r="AN195" i="1"/>
  <c r="AM195" i="1"/>
  <c r="AL195" i="1"/>
  <c r="AK195" i="1"/>
  <c r="AJ195" i="1"/>
  <c r="AI195" i="1"/>
  <c r="AH195" i="1"/>
  <c r="V195" i="1"/>
  <c r="U195" i="1"/>
  <c r="M195" i="1"/>
  <c r="AT194" i="1"/>
  <c r="AS194" i="1"/>
  <c r="AR194" i="1"/>
  <c r="AQ194" i="1"/>
  <c r="AP194" i="1"/>
  <c r="AO194" i="1"/>
  <c r="AN194" i="1"/>
  <c r="AM194" i="1"/>
  <c r="AL194" i="1"/>
  <c r="AK194" i="1"/>
  <c r="AJ194" i="1"/>
  <c r="AI194" i="1"/>
  <c r="AH194" i="1"/>
  <c r="V194" i="1"/>
  <c r="U194" i="1"/>
  <c r="M194" i="1"/>
  <c r="AT193" i="1"/>
  <c r="AS193" i="1"/>
  <c r="AR193" i="1"/>
  <c r="AQ193" i="1"/>
  <c r="AP193" i="1"/>
  <c r="AO193" i="1"/>
  <c r="AN193" i="1"/>
  <c r="AM193" i="1"/>
  <c r="AL193" i="1"/>
  <c r="AK193" i="1"/>
  <c r="AJ193" i="1"/>
  <c r="AI193" i="1"/>
  <c r="AH193" i="1"/>
  <c r="V193" i="1"/>
  <c r="U193" i="1"/>
  <c r="M193" i="1"/>
  <c r="AT192" i="1"/>
  <c r="AS192" i="1"/>
  <c r="AR192" i="1"/>
  <c r="AQ192" i="1"/>
  <c r="AP192" i="1"/>
  <c r="AO192" i="1"/>
  <c r="AN192" i="1"/>
  <c r="AM192" i="1"/>
  <c r="AL192" i="1"/>
  <c r="AK192" i="1"/>
  <c r="AJ192" i="1"/>
  <c r="AI192" i="1"/>
  <c r="AH192" i="1"/>
  <c r="V192" i="1"/>
  <c r="U192" i="1"/>
  <c r="M192" i="1"/>
  <c r="AT191" i="1"/>
  <c r="AS191" i="1"/>
  <c r="AR191" i="1"/>
  <c r="AQ191" i="1"/>
  <c r="AP191" i="1"/>
  <c r="AO191" i="1"/>
  <c r="AN191" i="1"/>
  <c r="AM191" i="1"/>
  <c r="AL191" i="1"/>
  <c r="AK191" i="1"/>
  <c r="AJ191" i="1"/>
  <c r="AI191" i="1"/>
  <c r="AH191" i="1"/>
  <c r="V191" i="1"/>
  <c r="U191" i="1"/>
  <c r="M191" i="1"/>
  <c r="AT190" i="1"/>
  <c r="AS190" i="1"/>
  <c r="AR190" i="1"/>
  <c r="AQ190" i="1"/>
  <c r="AP190" i="1"/>
  <c r="AO190" i="1"/>
  <c r="AN190" i="1"/>
  <c r="AM190" i="1"/>
  <c r="AL190" i="1"/>
  <c r="AK190" i="1"/>
  <c r="AJ190" i="1"/>
  <c r="AI190" i="1"/>
  <c r="AH190" i="1"/>
  <c r="V190" i="1"/>
  <c r="U190" i="1"/>
  <c r="M190" i="1"/>
  <c r="AT189" i="1"/>
  <c r="AS189" i="1"/>
  <c r="AR189" i="1"/>
  <c r="AQ189" i="1"/>
  <c r="AP189" i="1"/>
  <c r="AO189" i="1"/>
  <c r="AN189" i="1"/>
  <c r="AM189" i="1"/>
  <c r="AL189" i="1"/>
  <c r="AK189" i="1"/>
  <c r="AJ189" i="1"/>
  <c r="AI189" i="1"/>
  <c r="AH189" i="1"/>
  <c r="V189" i="1"/>
  <c r="U189" i="1"/>
  <c r="M189" i="1"/>
  <c r="AT188" i="1"/>
  <c r="AS188" i="1"/>
  <c r="AR188" i="1"/>
  <c r="AQ188" i="1"/>
  <c r="AP188" i="1"/>
  <c r="AO188" i="1"/>
  <c r="AN188" i="1"/>
  <c r="AM188" i="1"/>
  <c r="AL188" i="1"/>
  <c r="AK188" i="1"/>
  <c r="AJ188" i="1"/>
  <c r="AI188" i="1"/>
  <c r="AH188" i="1"/>
  <c r="V188" i="1"/>
  <c r="U188" i="1"/>
  <c r="M188" i="1"/>
  <c r="AT187" i="1"/>
  <c r="AS187" i="1"/>
  <c r="AR187" i="1"/>
  <c r="AQ187" i="1"/>
  <c r="AP187" i="1"/>
  <c r="AO187" i="1"/>
  <c r="AN187" i="1"/>
  <c r="AM187" i="1"/>
  <c r="AL187" i="1"/>
  <c r="AK187" i="1"/>
  <c r="AJ187" i="1"/>
  <c r="AI187" i="1"/>
  <c r="AH187" i="1"/>
  <c r="V187" i="1"/>
  <c r="U187" i="1"/>
  <c r="M187" i="1"/>
  <c r="AT186" i="1"/>
  <c r="AS186" i="1"/>
  <c r="AR186" i="1"/>
  <c r="AQ186" i="1"/>
  <c r="AP186" i="1"/>
  <c r="AO186" i="1"/>
  <c r="AN186" i="1"/>
  <c r="AM186" i="1"/>
  <c r="AL186" i="1"/>
  <c r="AK186" i="1"/>
  <c r="AJ186" i="1"/>
  <c r="AI186" i="1"/>
  <c r="AH186" i="1"/>
  <c r="V186" i="1"/>
  <c r="U186" i="1"/>
  <c r="M186" i="1"/>
  <c r="AT185" i="1"/>
  <c r="AS185" i="1"/>
  <c r="AR185" i="1"/>
  <c r="AQ185" i="1"/>
  <c r="AP185" i="1"/>
  <c r="AO185" i="1"/>
  <c r="AN185" i="1"/>
  <c r="AM185" i="1"/>
  <c r="AL185" i="1"/>
  <c r="AK185" i="1"/>
  <c r="AJ185" i="1"/>
  <c r="AI185" i="1"/>
  <c r="AH185" i="1"/>
  <c r="V185" i="1"/>
  <c r="U185" i="1"/>
  <c r="M185" i="1"/>
  <c r="AT184" i="1"/>
  <c r="AS184" i="1"/>
  <c r="AR184" i="1"/>
  <c r="AQ184" i="1"/>
  <c r="AP184" i="1"/>
  <c r="AO184" i="1"/>
  <c r="AN184" i="1"/>
  <c r="AM184" i="1"/>
  <c r="AL184" i="1"/>
  <c r="AK184" i="1"/>
  <c r="AJ184" i="1"/>
  <c r="AI184" i="1"/>
  <c r="AH184" i="1"/>
  <c r="V184" i="1"/>
  <c r="U184" i="1"/>
  <c r="M184" i="1"/>
  <c r="AT183" i="1"/>
  <c r="AS183" i="1"/>
  <c r="AR183" i="1"/>
  <c r="AQ183" i="1"/>
  <c r="AP183" i="1"/>
  <c r="AO183" i="1"/>
  <c r="AN183" i="1"/>
  <c r="AM183" i="1"/>
  <c r="AL183" i="1"/>
  <c r="AK183" i="1"/>
  <c r="AJ183" i="1"/>
  <c r="AI183" i="1"/>
  <c r="AH183" i="1"/>
  <c r="V183" i="1"/>
  <c r="U183" i="1"/>
  <c r="M183" i="1"/>
  <c r="AT182" i="1"/>
  <c r="AS182" i="1"/>
  <c r="AR182" i="1"/>
  <c r="AQ182" i="1"/>
  <c r="AP182" i="1"/>
  <c r="AO182" i="1"/>
  <c r="AN182" i="1"/>
  <c r="AM182" i="1"/>
  <c r="AL182" i="1"/>
  <c r="AK182" i="1"/>
  <c r="AJ182" i="1"/>
  <c r="AI182" i="1"/>
  <c r="AH182" i="1"/>
  <c r="V182" i="1"/>
  <c r="U182" i="1"/>
  <c r="M182" i="1"/>
  <c r="AT181" i="1"/>
  <c r="AS181" i="1"/>
  <c r="AR181" i="1"/>
  <c r="AQ181" i="1"/>
  <c r="AP181" i="1"/>
  <c r="AO181" i="1"/>
  <c r="AN181" i="1"/>
  <c r="AM181" i="1"/>
  <c r="AL181" i="1"/>
  <c r="AK181" i="1"/>
  <c r="AJ181" i="1"/>
  <c r="AI181" i="1"/>
  <c r="AH181" i="1"/>
  <c r="V181" i="1"/>
  <c r="U181" i="1"/>
  <c r="M181" i="1"/>
  <c r="AT180" i="1"/>
  <c r="AS180" i="1"/>
  <c r="AR180" i="1"/>
  <c r="AQ180" i="1"/>
  <c r="AP180" i="1"/>
  <c r="AO180" i="1"/>
  <c r="AN180" i="1"/>
  <c r="AM180" i="1"/>
  <c r="AL180" i="1"/>
  <c r="AK180" i="1"/>
  <c r="AJ180" i="1"/>
  <c r="AI180" i="1"/>
  <c r="AH180" i="1"/>
  <c r="V180" i="1"/>
  <c r="U180" i="1"/>
  <c r="M180" i="1"/>
  <c r="AT179" i="1"/>
  <c r="AS179" i="1"/>
  <c r="AR179" i="1"/>
  <c r="AQ179" i="1"/>
  <c r="AP179" i="1"/>
  <c r="AO179" i="1"/>
  <c r="AN179" i="1"/>
  <c r="AM179" i="1"/>
  <c r="AL179" i="1"/>
  <c r="AK179" i="1"/>
  <c r="AJ179" i="1"/>
  <c r="AI179" i="1"/>
  <c r="AH179" i="1"/>
  <c r="V179" i="1"/>
  <c r="U179" i="1"/>
  <c r="M179" i="1"/>
  <c r="AT178" i="1"/>
  <c r="AS178" i="1"/>
  <c r="AR178" i="1"/>
  <c r="AQ178" i="1"/>
  <c r="AP178" i="1"/>
  <c r="AO178" i="1"/>
  <c r="AN178" i="1"/>
  <c r="AM178" i="1"/>
  <c r="AL178" i="1"/>
  <c r="AK178" i="1"/>
  <c r="AJ178" i="1"/>
  <c r="AI178" i="1"/>
  <c r="AH178" i="1"/>
  <c r="V178" i="1"/>
  <c r="U178" i="1"/>
  <c r="M178" i="1"/>
  <c r="AT177" i="1"/>
  <c r="AS177" i="1"/>
  <c r="AR177" i="1"/>
  <c r="AQ177" i="1"/>
  <c r="AP177" i="1"/>
  <c r="AO177" i="1"/>
  <c r="AN177" i="1"/>
  <c r="AM177" i="1"/>
  <c r="AL177" i="1"/>
  <c r="AK177" i="1"/>
  <c r="AJ177" i="1"/>
  <c r="AI177" i="1"/>
  <c r="AH177" i="1"/>
  <c r="V177" i="1"/>
  <c r="U177" i="1"/>
  <c r="M177" i="1"/>
  <c r="AT176" i="1"/>
  <c r="AS176" i="1"/>
  <c r="AR176" i="1"/>
  <c r="AQ176" i="1"/>
  <c r="AP176" i="1"/>
  <c r="AO176" i="1"/>
  <c r="AN176" i="1"/>
  <c r="AM176" i="1"/>
  <c r="AL176" i="1"/>
  <c r="AK176" i="1"/>
  <c r="AJ176" i="1"/>
  <c r="AI176" i="1"/>
  <c r="AH176" i="1"/>
  <c r="V176" i="1"/>
  <c r="U176" i="1"/>
  <c r="M176" i="1"/>
  <c r="AT175" i="1"/>
  <c r="AS175" i="1"/>
  <c r="AR175" i="1"/>
  <c r="AQ175" i="1"/>
  <c r="AP175" i="1"/>
  <c r="AO175" i="1"/>
  <c r="AN175" i="1"/>
  <c r="AM175" i="1"/>
  <c r="AL175" i="1"/>
  <c r="AK175" i="1"/>
  <c r="AJ175" i="1"/>
  <c r="AI175" i="1"/>
  <c r="AH175" i="1"/>
  <c r="V175" i="1"/>
  <c r="U175" i="1"/>
  <c r="M175" i="1"/>
  <c r="AT174" i="1"/>
  <c r="AS174" i="1"/>
  <c r="AR174" i="1"/>
  <c r="AQ174" i="1"/>
  <c r="AP174" i="1"/>
  <c r="AO174" i="1"/>
  <c r="AN174" i="1"/>
  <c r="AM174" i="1"/>
  <c r="AL174" i="1"/>
  <c r="AK174" i="1"/>
  <c r="AJ174" i="1"/>
  <c r="AI174" i="1"/>
  <c r="AH174" i="1"/>
  <c r="V174" i="1"/>
  <c r="U174" i="1"/>
  <c r="M174" i="1"/>
  <c r="AT173" i="1"/>
  <c r="AS173" i="1"/>
  <c r="AR173" i="1"/>
  <c r="AQ173" i="1"/>
  <c r="AP173" i="1"/>
  <c r="AO173" i="1"/>
  <c r="AN173" i="1"/>
  <c r="AM173" i="1"/>
  <c r="AL173" i="1"/>
  <c r="AK173" i="1"/>
  <c r="AJ173" i="1"/>
  <c r="AI173" i="1"/>
  <c r="AH173" i="1"/>
  <c r="V173" i="1"/>
  <c r="U173" i="1"/>
  <c r="M173" i="1"/>
  <c r="AT172" i="1"/>
  <c r="AS172" i="1"/>
  <c r="AR172" i="1"/>
  <c r="AQ172" i="1"/>
  <c r="AP172" i="1"/>
  <c r="AO172" i="1"/>
  <c r="AN172" i="1"/>
  <c r="AM172" i="1"/>
  <c r="AL172" i="1"/>
  <c r="AK172" i="1"/>
  <c r="AJ172" i="1"/>
  <c r="AI172" i="1"/>
  <c r="AH172" i="1"/>
  <c r="V172" i="1"/>
  <c r="U172" i="1"/>
  <c r="M172" i="1"/>
  <c r="AT171" i="1"/>
  <c r="AS171" i="1"/>
  <c r="AR171" i="1"/>
  <c r="AQ171" i="1"/>
  <c r="AP171" i="1"/>
  <c r="AO171" i="1"/>
  <c r="AN171" i="1"/>
  <c r="AM171" i="1"/>
  <c r="AL171" i="1"/>
  <c r="AK171" i="1"/>
  <c r="AJ171" i="1"/>
  <c r="AI171" i="1"/>
  <c r="AH171" i="1"/>
  <c r="V171" i="1"/>
  <c r="U171" i="1"/>
  <c r="M171" i="1"/>
  <c r="AT170" i="1"/>
  <c r="AS170" i="1"/>
  <c r="AR170" i="1"/>
  <c r="AQ170" i="1"/>
  <c r="AP170" i="1"/>
  <c r="AO170" i="1"/>
  <c r="AN170" i="1"/>
  <c r="AM170" i="1"/>
  <c r="AL170" i="1"/>
  <c r="AK170" i="1"/>
  <c r="AJ170" i="1"/>
  <c r="AI170" i="1"/>
  <c r="AH170" i="1"/>
  <c r="V170" i="1"/>
  <c r="U170" i="1"/>
  <c r="M170" i="1"/>
  <c r="AT169" i="1"/>
  <c r="AS169" i="1"/>
  <c r="AR169" i="1"/>
  <c r="AQ169" i="1"/>
  <c r="AP169" i="1"/>
  <c r="AO169" i="1"/>
  <c r="AN169" i="1"/>
  <c r="AM169" i="1"/>
  <c r="AL169" i="1"/>
  <c r="AK169" i="1"/>
  <c r="AJ169" i="1"/>
  <c r="AI169" i="1"/>
  <c r="AH169" i="1"/>
  <c r="V169" i="1"/>
  <c r="U169" i="1"/>
  <c r="M169" i="1"/>
  <c r="AT168" i="1"/>
  <c r="AS168" i="1"/>
  <c r="AR168" i="1"/>
  <c r="AQ168" i="1"/>
  <c r="AP168" i="1"/>
  <c r="AO168" i="1"/>
  <c r="AN168" i="1"/>
  <c r="AM168" i="1"/>
  <c r="AL168" i="1"/>
  <c r="AK168" i="1"/>
  <c r="AJ168" i="1"/>
  <c r="AI168" i="1"/>
  <c r="AH168" i="1"/>
  <c r="V168" i="1"/>
  <c r="U168" i="1"/>
  <c r="M168" i="1"/>
  <c r="AT167" i="1"/>
  <c r="AS167" i="1"/>
  <c r="AR167" i="1"/>
  <c r="AQ167" i="1"/>
  <c r="AP167" i="1"/>
  <c r="AO167" i="1"/>
  <c r="AN167" i="1"/>
  <c r="AM167" i="1"/>
  <c r="AL167" i="1"/>
  <c r="AK167" i="1"/>
  <c r="AJ167" i="1"/>
  <c r="AI167" i="1"/>
  <c r="AH167" i="1"/>
  <c r="V167" i="1"/>
  <c r="U167" i="1"/>
  <c r="M167" i="1"/>
  <c r="AT166" i="1"/>
  <c r="AS166" i="1"/>
  <c r="AR166" i="1"/>
  <c r="AQ166" i="1"/>
  <c r="AP166" i="1"/>
  <c r="AO166" i="1"/>
  <c r="AN166" i="1"/>
  <c r="AM166" i="1"/>
  <c r="AL166" i="1"/>
  <c r="AK166" i="1"/>
  <c r="AJ166" i="1"/>
  <c r="AI166" i="1"/>
  <c r="AH166" i="1"/>
  <c r="V166" i="1"/>
  <c r="U166" i="1"/>
  <c r="M166" i="1"/>
  <c r="AT165" i="1"/>
  <c r="AS165" i="1"/>
  <c r="AR165" i="1"/>
  <c r="AQ165" i="1"/>
  <c r="AP165" i="1"/>
  <c r="AO165" i="1"/>
  <c r="AN165" i="1"/>
  <c r="AM165" i="1"/>
  <c r="AL165" i="1"/>
  <c r="AK165" i="1"/>
  <c r="AJ165" i="1"/>
  <c r="AI165" i="1"/>
  <c r="AH165" i="1"/>
  <c r="V165" i="1"/>
  <c r="U165" i="1"/>
  <c r="M165" i="1"/>
  <c r="AT164" i="1"/>
  <c r="AS164" i="1"/>
  <c r="AR164" i="1"/>
  <c r="AQ164" i="1"/>
  <c r="AP164" i="1"/>
  <c r="AO164" i="1"/>
  <c r="AN164" i="1"/>
  <c r="AM164" i="1"/>
  <c r="AL164" i="1"/>
  <c r="AK164" i="1"/>
  <c r="AJ164" i="1"/>
  <c r="AI164" i="1"/>
  <c r="AH164" i="1"/>
  <c r="V164" i="1"/>
  <c r="U164" i="1"/>
  <c r="M164" i="1"/>
  <c r="AT163" i="1"/>
  <c r="AS163" i="1"/>
  <c r="AR163" i="1"/>
  <c r="AQ163" i="1"/>
  <c r="AP163" i="1"/>
  <c r="AO163" i="1"/>
  <c r="AN163" i="1"/>
  <c r="AM163" i="1"/>
  <c r="AL163" i="1"/>
  <c r="AK163" i="1"/>
  <c r="AJ163" i="1"/>
  <c r="AI163" i="1"/>
  <c r="AH163" i="1"/>
  <c r="V163" i="1"/>
  <c r="U163" i="1"/>
  <c r="M163" i="1"/>
  <c r="AT162" i="1"/>
  <c r="AS162" i="1"/>
  <c r="AR162" i="1"/>
  <c r="AQ162" i="1"/>
  <c r="AP162" i="1"/>
  <c r="AO162" i="1"/>
  <c r="AN162" i="1"/>
  <c r="AM162" i="1"/>
  <c r="AL162" i="1"/>
  <c r="AK162" i="1"/>
  <c r="AJ162" i="1"/>
  <c r="AI162" i="1"/>
  <c r="AH162" i="1"/>
  <c r="V162" i="1"/>
  <c r="U162" i="1"/>
  <c r="M162" i="1"/>
  <c r="AT161" i="1"/>
  <c r="AS161" i="1"/>
  <c r="AR161" i="1"/>
  <c r="AQ161" i="1"/>
  <c r="AP161" i="1"/>
  <c r="AO161" i="1"/>
  <c r="AN161" i="1"/>
  <c r="AM161" i="1"/>
  <c r="AL161" i="1"/>
  <c r="AK161" i="1"/>
  <c r="AJ161" i="1"/>
  <c r="AI161" i="1"/>
  <c r="AH161" i="1"/>
  <c r="V161" i="1"/>
  <c r="U161" i="1"/>
  <c r="M161" i="1"/>
  <c r="AT160" i="1"/>
  <c r="AS160" i="1"/>
  <c r="AR160" i="1"/>
  <c r="AQ160" i="1"/>
  <c r="AP160" i="1"/>
  <c r="AO160" i="1"/>
  <c r="AN160" i="1"/>
  <c r="AM160" i="1"/>
  <c r="AL160" i="1"/>
  <c r="AK160" i="1"/>
  <c r="AJ160" i="1"/>
  <c r="AI160" i="1"/>
  <c r="AH160" i="1"/>
  <c r="V160" i="1"/>
  <c r="U160" i="1"/>
  <c r="M160" i="1"/>
  <c r="AT159" i="1"/>
  <c r="AS159" i="1"/>
  <c r="AR159" i="1"/>
  <c r="AQ159" i="1"/>
  <c r="AP159" i="1"/>
  <c r="AO159" i="1"/>
  <c r="AN159" i="1"/>
  <c r="AM159" i="1"/>
  <c r="AL159" i="1"/>
  <c r="AK159" i="1"/>
  <c r="AJ159" i="1"/>
  <c r="AI159" i="1"/>
  <c r="AH159" i="1"/>
  <c r="V159" i="1"/>
  <c r="U159" i="1"/>
  <c r="M159" i="1"/>
  <c r="AT158" i="1"/>
  <c r="AS158" i="1"/>
  <c r="AR158" i="1"/>
  <c r="AQ158" i="1"/>
  <c r="AP158" i="1"/>
  <c r="AO158" i="1"/>
  <c r="AN158" i="1"/>
  <c r="AM158" i="1"/>
  <c r="AL158" i="1"/>
  <c r="AK158" i="1"/>
  <c r="AJ158" i="1"/>
  <c r="AI158" i="1"/>
  <c r="AH158" i="1"/>
  <c r="V158" i="1"/>
  <c r="U158" i="1"/>
  <c r="M158" i="1"/>
  <c r="AT157" i="1"/>
  <c r="AS157" i="1"/>
  <c r="AR157" i="1"/>
  <c r="AQ157" i="1"/>
  <c r="AP157" i="1"/>
  <c r="AO157" i="1"/>
  <c r="AN157" i="1"/>
  <c r="AM157" i="1"/>
  <c r="AL157" i="1"/>
  <c r="AK157" i="1"/>
  <c r="AJ157" i="1"/>
  <c r="AI157" i="1"/>
  <c r="AH157" i="1"/>
  <c r="V157" i="1"/>
  <c r="U157" i="1"/>
  <c r="M157" i="1"/>
  <c r="AT156" i="1"/>
  <c r="AS156" i="1"/>
  <c r="AR156" i="1"/>
  <c r="AQ156" i="1"/>
  <c r="AP156" i="1"/>
  <c r="AO156" i="1"/>
  <c r="AN156" i="1"/>
  <c r="AM156" i="1"/>
  <c r="AL156" i="1"/>
  <c r="AK156" i="1"/>
  <c r="AJ156" i="1"/>
  <c r="AI156" i="1"/>
  <c r="AH156" i="1"/>
  <c r="V156" i="1"/>
  <c r="U156" i="1"/>
  <c r="M156" i="1"/>
  <c r="AT155" i="1"/>
  <c r="AS155" i="1"/>
  <c r="AR155" i="1"/>
  <c r="AQ155" i="1"/>
  <c r="AP155" i="1"/>
  <c r="AO155" i="1"/>
  <c r="AN155" i="1"/>
  <c r="AM155" i="1"/>
  <c r="AL155" i="1"/>
  <c r="AK155" i="1"/>
  <c r="AJ155" i="1"/>
  <c r="AI155" i="1"/>
  <c r="AH155" i="1"/>
  <c r="V155" i="1"/>
  <c r="U155" i="1"/>
  <c r="M155" i="1"/>
  <c r="AT154" i="1"/>
  <c r="AS154" i="1"/>
  <c r="AR154" i="1"/>
  <c r="AQ154" i="1"/>
  <c r="AP154" i="1"/>
  <c r="AO154" i="1"/>
  <c r="AN154" i="1"/>
  <c r="AM154" i="1"/>
  <c r="AL154" i="1"/>
  <c r="AK154" i="1"/>
  <c r="AJ154" i="1"/>
  <c r="AI154" i="1"/>
  <c r="AH154" i="1"/>
  <c r="V154" i="1"/>
  <c r="U154" i="1"/>
  <c r="M154" i="1"/>
  <c r="AT153" i="1"/>
  <c r="AS153" i="1"/>
  <c r="AR153" i="1"/>
  <c r="AQ153" i="1"/>
  <c r="AP153" i="1"/>
  <c r="AO153" i="1"/>
  <c r="AN153" i="1"/>
  <c r="AM153" i="1"/>
  <c r="AL153" i="1"/>
  <c r="AK153" i="1"/>
  <c r="AJ153" i="1"/>
  <c r="AI153" i="1"/>
  <c r="AH153" i="1"/>
  <c r="V153" i="1"/>
  <c r="U153" i="1"/>
  <c r="M153" i="1"/>
  <c r="AT152" i="1"/>
  <c r="AS152" i="1"/>
  <c r="AR152" i="1"/>
  <c r="AQ152" i="1"/>
  <c r="AP152" i="1"/>
  <c r="AO152" i="1"/>
  <c r="AN152" i="1"/>
  <c r="AM152" i="1"/>
  <c r="AL152" i="1"/>
  <c r="AK152" i="1"/>
  <c r="AJ152" i="1"/>
  <c r="AI152" i="1"/>
  <c r="AH152" i="1"/>
  <c r="V152" i="1"/>
  <c r="U152" i="1"/>
  <c r="M152" i="1"/>
  <c r="AT151" i="1"/>
  <c r="AS151" i="1"/>
  <c r="AR151" i="1"/>
  <c r="AQ151" i="1"/>
  <c r="AP151" i="1"/>
  <c r="AO151" i="1"/>
  <c r="AN151" i="1"/>
  <c r="AM151" i="1"/>
  <c r="AL151" i="1"/>
  <c r="AK151" i="1"/>
  <c r="AJ151" i="1"/>
  <c r="AI151" i="1"/>
  <c r="AH151" i="1"/>
  <c r="V151" i="1"/>
  <c r="U151" i="1"/>
  <c r="M151" i="1"/>
  <c r="AT150" i="1"/>
  <c r="AS150" i="1"/>
  <c r="AR150" i="1"/>
  <c r="AQ150" i="1"/>
  <c r="AP150" i="1"/>
  <c r="AO150" i="1"/>
  <c r="AN150" i="1"/>
  <c r="AM150" i="1"/>
  <c r="AL150" i="1"/>
  <c r="AK150" i="1"/>
  <c r="AJ150" i="1"/>
  <c r="AI150" i="1"/>
  <c r="AH150" i="1"/>
  <c r="V150" i="1"/>
  <c r="U150" i="1"/>
  <c r="M150" i="1"/>
  <c r="AT149" i="1"/>
  <c r="AS149" i="1"/>
  <c r="AR149" i="1"/>
  <c r="AQ149" i="1"/>
  <c r="AP149" i="1"/>
  <c r="AO149" i="1"/>
  <c r="AN149" i="1"/>
  <c r="AM149" i="1"/>
  <c r="AL149" i="1"/>
  <c r="AK149" i="1"/>
  <c r="AJ149" i="1"/>
  <c r="AI149" i="1"/>
  <c r="AH149" i="1"/>
  <c r="V149" i="1"/>
  <c r="U149" i="1"/>
  <c r="M149" i="1"/>
  <c r="AT148" i="1"/>
  <c r="AS148" i="1"/>
  <c r="AR148" i="1"/>
  <c r="AQ148" i="1"/>
  <c r="AP148" i="1"/>
  <c r="AO148" i="1"/>
  <c r="AN148" i="1"/>
  <c r="AM148" i="1"/>
  <c r="AL148" i="1"/>
  <c r="AK148" i="1"/>
  <c r="AJ148" i="1"/>
  <c r="AI148" i="1"/>
  <c r="AH148" i="1"/>
  <c r="V148" i="1"/>
  <c r="U148" i="1"/>
  <c r="M148" i="1"/>
  <c r="AT147" i="1"/>
  <c r="AS147" i="1"/>
  <c r="AR147" i="1"/>
  <c r="AQ147" i="1"/>
  <c r="AP147" i="1"/>
  <c r="AO147" i="1"/>
  <c r="AN147" i="1"/>
  <c r="AM147" i="1"/>
  <c r="AL147" i="1"/>
  <c r="AK147" i="1"/>
  <c r="AJ147" i="1"/>
  <c r="AI147" i="1"/>
  <c r="AH147" i="1"/>
  <c r="V147" i="1"/>
  <c r="U147" i="1"/>
  <c r="M147" i="1"/>
  <c r="AT146" i="1"/>
  <c r="AS146" i="1"/>
  <c r="AR146" i="1"/>
  <c r="AQ146" i="1"/>
  <c r="AP146" i="1"/>
  <c r="AO146" i="1"/>
  <c r="AN146" i="1"/>
  <c r="AM146" i="1"/>
  <c r="AL146" i="1"/>
  <c r="AK146" i="1"/>
  <c r="AJ146" i="1"/>
  <c r="AI146" i="1"/>
  <c r="AH146" i="1"/>
  <c r="V146" i="1"/>
  <c r="U146" i="1"/>
  <c r="M146" i="1"/>
  <c r="AT145" i="1"/>
  <c r="AS145" i="1"/>
  <c r="AR145" i="1"/>
  <c r="AQ145" i="1"/>
  <c r="AP145" i="1"/>
  <c r="AO145" i="1"/>
  <c r="AN145" i="1"/>
  <c r="AM145" i="1"/>
  <c r="AL145" i="1"/>
  <c r="AK145" i="1"/>
  <c r="AJ145" i="1"/>
  <c r="AI145" i="1"/>
  <c r="AH145" i="1"/>
  <c r="V145" i="1"/>
  <c r="U145" i="1"/>
  <c r="M145" i="1"/>
  <c r="AT144" i="1"/>
  <c r="AS144" i="1"/>
  <c r="AR144" i="1"/>
  <c r="AQ144" i="1"/>
  <c r="AP144" i="1"/>
  <c r="AO144" i="1"/>
  <c r="AN144" i="1"/>
  <c r="AM144" i="1"/>
  <c r="AL144" i="1"/>
  <c r="AK144" i="1"/>
  <c r="AJ144" i="1"/>
  <c r="AI144" i="1"/>
  <c r="AH144" i="1"/>
  <c r="V144" i="1"/>
  <c r="U144" i="1"/>
  <c r="M144" i="1"/>
  <c r="AT143" i="1"/>
  <c r="AS143" i="1"/>
  <c r="AR143" i="1"/>
  <c r="AQ143" i="1"/>
  <c r="AP143" i="1"/>
  <c r="AO143" i="1"/>
  <c r="AN143" i="1"/>
  <c r="AM143" i="1"/>
  <c r="AL143" i="1"/>
  <c r="AK143" i="1"/>
  <c r="AJ143" i="1"/>
  <c r="AI143" i="1"/>
  <c r="AH143" i="1"/>
  <c r="V143" i="1"/>
  <c r="U143" i="1"/>
  <c r="M143" i="1"/>
  <c r="AT142" i="1"/>
  <c r="AS142" i="1"/>
  <c r="AR142" i="1"/>
  <c r="AQ142" i="1"/>
  <c r="AP142" i="1"/>
  <c r="AO142" i="1"/>
  <c r="AN142" i="1"/>
  <c r="AM142" i="1"/>
  <c r="AL142" i="1"/>
  <c r="AK142" i="1"/>
  <c r="AJ142" i="1"/>
  <c r="AI142" i="1"/>
  <c r="AH142" i="1"/>
  <c r="V142" i="1"/>
  <c r="U142" i="1"/>
  <c r="M142" i="1"/>
  <c r="AT141" i="1"/>
  <c r="AS141" i="1"/>
  <c r="AR141" i="1"/>
  <c r="AQ141" i="1"/>
  <c r="AP141" i="1"/>
  <c r="AO141" i="1"/>
  <c r="AN141" i="1"/>
  <c r="AM141" i="1"/>
  <c r="AL141" i="1"/>
  <c r="AK141" i="1"/>
  <c r="AJ141" i="1"/>
  <c r="AI141" i="1"/>
  <c r="AH141" i="1"/>
  <c r="V141" i="1"/>
  <c r="U141" i="1"/>
  <c r="M141" i="1"/>
  <c r="AT140" i="1"/>
  <c r="AS140" i="1"/>
  <c r="AR140" i="1"/>
  <c r="AQ140" i="1"/>
  <c r="AP140" i="1"/>
  <c r="AO140" i="1"/>
  <c r="AN140" i="1"/>
  <c r="AM140" i="1"/>
  <c r="AL140" i="1"/>
  <c r="AK140" i="1"/>
  <c r="AJ140" i="1"/>
  <c r="AI140" i="1"/>
  <c r="AH140" i="1"/>
  <c r="V140" i="1"/>
  <c r="U140" i="1"/>
  <c r="M140" i="1"/>
  <c r="AT139" i="1"/>
  <c r="AS139" i="1"/>
  <c r="AR139" i="1"/>
  <c r="AQ139" i="1"/>
  <c r="AP139" i="1"/>
  <c r="AO139" i="1"/>
  <c r="AN139" i="1"/>
  <c r="AM139" i="1"/>
  <c r="AL139" i="1"/>
  <c r="AK139" i="1"/>
  <c r="AJ139" i="1"/>
  <c r="AI139" i="1"/>
  <c r="AH139" i="1"/>
  <c r="V139" i="1"/>
  <c r="U139" i="1"/>
  <c r="M139" i="1"/>
  <c r="AT138" i="1"/>
  <c r="AS138" i="1"/>
  <c r="AR138" i="1"/>
  <c r="AQ138" i="1"/>
  <c r="AP138" i="1"/>
  <c r="AO138" i="1"/>
  <c r="AN138" i="1"/>
  <c r="AM138" i="1"/>
  <c r="AL138" i="1"/>
  <c r="AK138" i="1"/>
  <c r="AJ138" i="1"/>
  <c r="AI138" i="1"/>
  <c r="AH138" i="1"/>
  <c r="V138" i="1"/>
  <c r="U138" i="1"/>
  <c r="M138" i="1"/>
  <c r="AT137" i="1"/>
  <c r="AS137" i="1"/>
  <c r="AR137" i="1"/>
  <c r="AQ137" i="1"/>
  <c r="AP137" i="1"/>
  <c r="AO137" i="1"/>
  <c r="AN137" i="1"/>
  <c r="AM137" i="1"/>
  <c r="AL137" i="1"/>
  <c r="AK137" i="1"/>
  <c r="AJ137" i="1"/>
  <c r="AI137" i="1"/>
  <c r="AH137" i="1"/>
  <c r="V137" i="1"/>
  <c r="U137" i="1"/>
  <c r="M137" i="1"/>
  <c r="AT136" i="1"/>
  <c r="AS136" i="1"/>
  <c r="AR136" i="1"/>
  <c r="AQ136" i="1"/>
  <c r="AP136" i="1"/>
  <c r="AO136" i="1"/>
  <c r="AN136" i="1"/>
  <c r="AM136" i="1"/>
  <c r="AL136" i="1"/>
  <c r="AK136" i="1"/>
  <c r="AJ136" i="1"/>
  <c r="AI136" i="1"/>
  <c r="AH136" i="1"/>
  <c r="V136" i="1"/>
  <c r="U136" i="1"/>
  <c r="M136" i="1"/>
  <c r="AT135" i="1"/>
  <c r="AS135" i="1"/>
  <c r="AR135" i="1"/>
  <c r="AQ135" i="1"/>
  <c r="AP135" i="1"/>
  <c r="AO135" i="1"/>
  <c r="AN135" i="1"/>
  <c r="AM135" i="1"/>
  <c r="AL135" i="1"/>
  <c r="AK135" i="1"/>
  <c r="AJ135" i="1"/>
  <c r="AI135" i="1"/>
  <c r="AH135" i="1"/>
  <c r="V135" i="1"/>
  <c r="U135" i="1"/>
  <c r="M135" i="1"/>
  <c r="AT134" i="1"/>
  <c r="AS134" i="1"/>
  <c r="AR134" i="1"/>
  <c r="AQ134" i="1"/>
  <c r="AP134" i="1"/>
  <c r="AO134" i="1"/>
  <c r="AN134" i="1"/>
  <c r="AM134" i="1"/>
  <c r="AL134" i="1"/>
  <c r="AK134" i="1"/>
  <c r="AJ134" i="1"/>
  <c r="AI134" i="1"/>
  <c r="AH134" i="1"/>
  <c r="V134" i="1"/>
  <c r="U134" i="1"/>
  <c r="M134" i="1"/>
  <c r="AT133" i="1"/>
  <c r="AS133" i="1"/>
  <c r="AR133" i="1"/>
  <c r="AQ133" i="1"/>
  <c r="AP133" i="1"/>
  <c r="AO133" i="1"/>
  <c r="AN133" i="1"/>
  <c r="AM133" i="1"/>
  <c r="AL133" i="1"/>
  <c r="AK133" i="1"/>
  <c r="AJ133" i="1"/>
  <c r="AI133" i="1"/>
  <c r="AH133" i="1"/>
  <c r="V133" i="1"/>
  <c r="U133" i="1"/>
  <c r="M133" i="1"/>
  <c r="AT132" i="1"/>
  <c r="AS132" i="1"/>
  <c r="AR132" i="1"/>
  <c r="AQ132" i="1"/>
  <c r="AP132" i="1"/>
  <c r="AO132" i="1"/>
  <c r="AN132" i="1"/>
  <c r="AM132" i="1"/>
  <c r="AL132" i="1"/>
  <c r="AK132" i="1"/>
  <c r="AJ132" i="1"/>
  <c r="AI132" i="1"/>
  <c r="AH132" i="1"/>
  <c r="V132" i="1"/>
  <c r="U132" i="1"/>
  <c r="M132" i="1"/>
  <c r="AT131" i="1"/>
  <c r="AS131" i="1"/>
  <c r="AR131" i="1"/>
  <c r="AQ131" i="1"/>
  <c r="AP131" i="1"/>
  <c r="AO131" i="1"/>
  <c r="AN131" i="1"/>
  <c r="AM131" i="1"/>
  <c r="AL131" i="1"/>
  <c r="AK131" i="1"/>
  <c r="AJ131" i="1"/>
  <c r="AI131" i="1"/>
  <c r="AH131" i="1"/>
  <c r="V131" i="1"/>
  <c r="U131" i="1"/>
  <c r="M131" i="1"/>
  <c r="AT130" i="1"/>
  <c r="AS130" i="1"/>
  <c r="AR130" i="1"/>
  <c r="AQ130" i="1"/>
  <c r="AP130" i="1"/>
  <c r="AO130" i="1"/>
  <c r="AN130" i="1"/>
  <c r="AM130" i="1"/>
  <c r="AL130" i="1"/>
  <c r="AK130" i="1"/>
  <c r="AJ130" i="1"/>
  <c r="AI130" i="1"/>
  <c r="AH130" i="1"/>
  <c r="V130" i="1"/>
  <c r="U130" i="1"/>
  <c r="M130" i="1"/>
  <c r="AT129" i="1"/>
  <c r="AS129" i="1"/>
  <c r="AR129" i="1"/>
  <c r="AQ129" i="1"/>
  <c r="AP129" i="1"/>
  <c r="AO129" i="1"/>
  <c r="AN129" i="1"/>
  <c r="AM129" i="1"/>
  <c r="AL129" i="1"/>
  <c r="AK129" i="1"/>
  <c r="AJ129" i="1"/>
  <c r="AI129" i="1"/>
  <c r="AH129" i="1"/>
  <c r="V129" i="1"/>
  <c r="U129" i="1"/>
  <c r="M129" i="1"/>
  <c r="AT128" i="1"/>
  <c r="AS128" i="1"/>
  <c r="AR128" i="1"/>
  <c r="AQ128" i="1"/>
  <c r="AP128" i="1"/>
  <c r="AO128" i="1"/>
  <c r="AN128" i="1"/>
  <c r="AM128" i="1"/>
  <c r="AL128" i="1"/>
  <c r="AK128" i="1"/>
  <c r="AJ128" i="1"/>
  <c r="AI128" i="1"/>
  <c r="AH128" i="1"/>
  <c r="V128" i="1"/>
  <c r="U128" i="1"/>
  <c r="M128" i="1"/>
  <c r="AT127" i="1"/>
  <c r="AS127" i="1"/>
  <c r="AR127" i="1"/>
  <c r="AQ127" i="1"/>
  <c r="AP127" i="1"/>
  <c r="AO127" i="1"/>
  <c r="AN127" i="1"/>
  <c r="AM127" i="1"/>
  <c r="AL127" i="1"/>
  <c r="AK127" i="1"/>
  <c r="AJ127" i="1"/>
  <c r="AI127" i="1"/>
  <c r="AH127" i="1"/>
  <c r="V127" i="1"/>
  <c r="U127" i="1"/>
  <c r="M127" i="1"/>
  <c r="AT126" i="1"/>
  <c r="AS126" i="1"/>
  <c r="AR126" i="1"/>
  <c r="AQ126" i="1"/>
  <c r="AP126" i="1"/>
  <c r="AO126" i="1"/>
  <c r="AN126" i="1"/>
  <c r="AM126" i="1"/>
  <c r="AL126" i="1"/>
  <c r="AK126" i="1"/>
  <c r="AJ126" i="1"/>
  <c r="AI126" i="1"/>
  <c r="AH126" i="1"/>
  <c r="V126" i="1"/>
  <c r="U126" i="1"/>
  <c r="M126" i="1"/>
  <c r="AT125" i="1"/>
  <c r="AS125" i="1"/>
  <c r="AR125" i="1"/>
  <c r="AQ125" i="1"/>
  <c r="AP125" i="1"/>
  <c r="AO125" i="1"/>
  <c r="AN125" i="1"/>
  <c r="AM125" i="1"/>
  <c r="AL125" i="1"/>
  <c r="AK125" i="1"/>
  <c r="AJ125" i="1"/>
  <c r="AI125" i="1"/>
  <c r="AH125" i="1"/>
  <c r="V125" i="1"/>
  <c r="U125" i="1"/>
  <c r="M125" i="1"/>
  <c r="AT124" i="1"/>
  <c r="AS124" i="1"/>
  <c r="AR124" i="1"/>
  <c r="AQ124" i="1"/>
  <c r="AP124" i="1"/>
  <c r="AO124" i="1"/>
  <c r="AN124" i="1"/>
  <c r="AM124" i="1"/>
  <c r="AL124" i="1"/>
  <c r="AK124" i="1"/>
  <c r="AJ124" i="1"/>
  <c r="AI124" i="1"/>
  <c r="AH124" i="1"/>
  <c r="V124" i="1"/>
  <c r="U124" i="1"/>
  <c r="M124" i="1"/>
  <c r="AT123" i="1"/>
  <c r="AS123" i="1"/>
  <c r="AR123" i="1"/>
  <c r="AQ123" i="1"/>
  <c r="AP123" i="1"/>
  <c r="AO123" i="1"/>
  <c r="AN123" i="1"/>
  <c r="AM123" i="1"/>
  <c r="AL123" i="1"/>
  <c r="AK123" i="1"/>
  <c r="AJ123" i="1"/>
  <c r="AI123" i="1"/>
  <c r="AH123" i="1"/>
  <c r="V123" i="1"/>
  <c r="U123" i="1"/>
  <c r="M123" i="1"/>
  <c r="AT122" i="1"/>
  <c r="AS122" i="1"/>
  <c r="AR122" i="1"/>
  <c r="AQ122" i="1"/>
  <c r="AP122" i="1"/>
  <c r="AO122" i="1"/>
  <c r="AN122" i="1"/>
  <c r="AM122" i="1"/>
  <c r="AL122" i="1"/>
  <c r="AK122" i="1"/>
  <c r="AJ122" i="1"/>
  <c r="AI122" i="1"/>
  <c r="AH122" i="1"/>
  <c r="V122" i="1"/>
  <c r="U122" i="1"/>
  <c r="M122" i="1"/>
  <c r="AT121" i="1"/>
  <c r="AS121" i="1"/>
  <c r="AR121" i="1"/>
  <c r="AQ121" i="1"/>
  <c r="AP121" i="1"/>
  <c r="AO121" i="1"/>
  <c r="AN121" i="1"/>
  <c r="AM121" i="1"/>
  <c r="AL121" i="1"/>
  <c r="AK121" i="1"/>
  <c r="AJ121" i="1"/>
  <c r="AI121" i="1"/>
  <c r="AH121" i="1"/>
  <c r="V121" i="1"/>
  <c r="U121" i="1"/>
  <c r="M121" i="1"/>
  <c r="AT120" i="1"/>
  <c r="AS120" i="1"/>
  <c r="AR120" i="1"/>
  <c r="AQ120" i="1"/>
  <c r="AP120" i="1"/>
  <c r="AO120" i="1"/>
  <c r="AN120" i="1"/>
  <c r="AM120" i="1"/>
  <c r="AL120" i="1"/>
  <c r="AK120" i="1"/>
  <c r="AJ120" i="1"/>
  <c r="AI120" i="1"/>
  <c r="AH120" i="1"/>
  <c r="V120" i="1"/>
  <c r="U120" i="1"/>
  <c r="M120" i="1"/>
  <c r="AT119" i="1"/>
  <c r="AS119" i="1"/>
  <c r="AR119" i="1"/>
  <c r="AQ119" i="1"/>
  <c r="AP119" i="1"/>
  <c r="AO119" i="1"/>
  <c r="AN119" i="1"/>
  <c r="AM119" i="1"/>
  <c r="AL119" i="1"/>
  <c r="AK119" i="1"/>
  <c r="AJ119" i="1"/>
  <c r="AI119" i="1"/>
  <c r="AH119" i="1"/>
  <c r="V119" i="1"/>
  <c r="U119" i="1"/>
  <c r="M119" i="1"/>
  <c r="AT118" i="1"/>
  <c r="AS118" i="1"/>
  <c r="AR118" i="1"/>
  <c r="AQ118" i="1"/>
  <c r="AP118" i="1"/>
  <c r="AO118" i="1"/>
  <c r="AN118" i="1"/>
  <c r="AM118" i="1"/>
  <c r="AL118" i="1"/>
  <c r="AK118" i="1"/>
  <c r="AJ118" i="1"/>
  <c r="AI118" i="1"/>
  <c r="AH118" i="1"/>
  <c r="V118" i="1"/>
  <c r="U118" i="1"/>
  <c r="M118" i="1"/>
  <c r="AT117" i="1"/>
  <c r="AS117" i="1"/>
  <c r="AR117" i="1"/>
  <c r="AQ117" i="1"/>
  <c r="AP117" i="1"/>
  <c r="AO117" i="1"/>
  <c r="AN117" i="1"/>
  <c r="AM117" i="1"/>
  <c r="AL117" i="1"/>
  <c r="AK117" i="1"/>
  <c r="AJ117" i="1"/>
  <c r="AI117" i="1"/>
  <c r="AH117" i="1"/>
  <c r="V117" i="1"/>
  <c r="U117" i="1"/>
  <c r="M117" i="1"/>
  <c r="AT116" i="1"/>
  <c r="AS116" i="1"/>
  <c r="AR116" i="1"/>
  <c r="AQ116" i="1"/>
  <c r="AP116" i="1"/>
  <c r="AO116" i="1"/>
  <c r="AN116" i="1"/>
  <c r="AM116" i="1"/>
  <c r="AL116" i="1"/>
  <c r="AK116" i="1"/>
  <c r="AJ116" i="1"/>
  <c r="AI116" i="1"/>
  <c r="AH116" i="1"/>
  <c r="V116" i="1"/>
  <c r="U116" i="1"/>
  <c r="M116" i="1"/>
  <c r="AT115" i="1"/>
  <c r="AS115" i="1"/>
  <c r="AR115" i="1"/>
  <c r="AQ115" i="1"/>
  <c r="AP115" i="1"/>
  <c r="AO115" i="1"/>
  <c r="AN115" i="1"/>
  <c r="AM115" i="1"/>
  <c r="AL115" i="1"/>
  <c r="AK115" i="1"/>
  <c r="AJ115" i="1"/>
  <c r="AI115" i="1"/>
  <c r="AH115" i="1"/>
  <c r="V115" i="1"/>
  <c r="U115" i="1"/>
  <c r="M115" i="1"/>
  <c r="AT114" i="1"/>
  <c r="AS114" i="1"/>
  <c r="AR114" i="1"/>
  <c r="AQ114" i="1"/>
  <c r="AP114" i="1"/>
  <c r="AO114" i="1"/>
  <c r="AN114" i="1"/>
  <c r="AM114" i="1"/>
  <c r="AL114" i="1"/>
  <c r="AK114" i="1"/>
  <c r="AJ114" i="1"/>
  <c r="AI114" i="1"/>
  <c r="AH114" i="1"/>
  <c r="V114" i="1"/>
  <c r="U114" i="1"/>
  <c r="M114" i="1"/>
  <c r="AT113" i="1"/>
  <c r="AS113" i="1"/>
  <c r="AR113" i="1"/>
  <c r="AQ113" i="1"/>
  <c r="AP113" i="1"/>
  <c r="AO113" i="1"/>
  <c r="AN113" i="1"/>
  <c r="AM113" i="1"/>
  <c r="AL113" i="1"/>
  <c r="AK113" i="1"/>
  <c r="AJ113" i="1"/>
  <c r="AI113" i="1"/>
  <c r="AH113" i="1"/>
  <c r="V113" i="1"/>
  <c r="U113" i="1"/>
  <c r="M113" i="1"/>
  <c r="AT112" i="1"/>
  <c r="AS112" i="1"/>
  <c r="AR112" i="1"/>
  <c r="AQ112" i="1"/>
  <c r="AP112" i="1"/>
  <c r="AO112" i="1"/>
  <c r="AN112" i="1"/>
  <c r="AM112" i="1"/>
  <c r="AL112" i="1"/>
  <c r="AK112" i="1"/>
  <c r="AJ112" i="1"/>
  <c r="AI112" i="1"/>
  <c r="AH112" i="1"/>
  <c r="V112" i="1"/>
  <c r="U112" i="1"/>
  <c r="M112" i="1"/>
  <c r="AT111" i="1"/>
  <c r="AS111" i="1"/>
  <c r="AR111" i="1"/>
  <c r="AQ111" i="1"/>
  <c r="AP111" i="1"/>
  <c r="AO111" i="1"/>
  <c r="AN111" i="1"/>
  <c r="AM111" i="1"/>
  <c r="AL111" i="1"/>
  <c r="AK111" i="1"/>
  <c r="AJ111" i="1"/>
  <c r="AI111" i="1"/>
  <c r="AH111" i="1"/>
  <c r="V111" i="1"/>
  <c r="U111" i="1"/>
  <c r="M111" i="1"/>
  <c r="AT110" i="1"/>
  <c r="AS110" i="1"/>
  <c r="AR110" i="1"/>
  <c r="AQ110" i="1"/>
  <c r="AP110" i="1"/>
  <c r="AO110" i="1"/>
  <c r="AN110" i="1"/>
  <c r="AM110" i="1"/>
  <c r="AL110" i="1"/>
  <c r="AK110" i="1"/>
  <c r="AJ110" i="1"/>
  <c r="AI110" i="1"/>
  <c r="AH110" i="1"/>
  <c r="V110" i="1"/>
  <c r="U110" i="1"/>
  <c r="M110" i="1"/>
  <c r="AT109" i="1"/>
  <c r="AS109" i="1"/>
  <c r="AR109" i="1"/>
  <c r="AQ109" i="1"/>
  <c r="AP109" i="1"/>
  <c r="AO109" i="1"/>
  <c r="AN109" i="1"/>
  <c r="AM109" i="1"/>
  <c r="AL109" i="1"/>
  <c r="AK109" i="1"/>
  <c r="AJ109" i="1"/>
  <c r="AI109" i="1"/>
  <c r="AH109" i="1"/>
  <c r="V109" i="1"/>
  <c r="U109" i="1"/>
  <c r="M109" i="1"/>
  <c r="AT108" i="1"/>
  <c r="AS108" i="1"/>
  <c r="AR108" i="1"/>
  <c r="AQ108" i="1"/>
  <c r="AP108" i="1"/>
  <c r="AO108" i="1"/>
  <c r="AN108" i="1"/>
  <c r="AM108" i="1"/>
  <c r="AL108" i="1"/>
  <c r="AK108" i="1"/>
  <c r="AJ108" i="1"/>
  <c r="AI108" i="1"/>
  <c r="AH108" i="1"/>
  <c r="V108" i="1"/>
  <c r="U108" i="1"/>
  <c r="M108" i="1"/>
  <c r="AT107" i="1"/>
  <c r="AS107" i="1"/>
  <c r="AR107" i="1"/>
  <c r="AQ107" i="1"/>
  <c r="AP107" i="1"/>
  <c r="AO107" i="1"/>
  <c r="AN107" i="1"/>
  <c r="AM107" i="1"/>
  <c r="AL107" i="1"/>
  <c r="AK107" i="1"/>
  <c r="AJ107" i="1"/>
  <c r="AI107" i="1"/>
  <c r="AH107" i="1"/>
  <c r="V107" i="1"/>
  <c r="U107" i="1"/>
  <c r="M107" i="1"/>
  <c r="AT106" i="1"/>
  <c r="AS106" i="1"/>
  <c r="AR106" i="1"/>
  <c r="AQ106" i="1"/>
  <c r="AP106" i="1"/>
  <c r="AO106" i="1"/>
  <c r="AN106" i="1"/>
  <c r="AM106" i="1"/>
  <c r="AL106" i="1"/>
  <c r="AK106" i="1"/>
  <c r="AJ106" i="1"/>
  <c r="AI106" i="1"/>
  <c r="AH106" i="1"/>
  <c r="V106" i="1"/>
  <c r="U106" i="1"/>
  <c r="M106" i="1"/>
  <c r="AT105" i="1"/>
  <c r="AS105" i="1"/>
  <c r="AR105" i="1"/>
  <c r="AQ105" i="1"/>
  <c r="AP105" i="1"/>
  <c r="AO105" i="1"/>
  <c r="AN105" i="1"/>
  <c r="AM105" i="1"/>
  <c r="AL105" i="1"/>
  <c r="AK105" i="1"/>
  <c r="AJ105" i="1"/>
  <c r="AI105" i="1"/>
  <c r="AH105" i="1"/>
  <c r="V105" i="1"/>
  <c r="U105" i="1"/>
  <c r="M105" i="1"/>
  <c r="AT104" i="1"/>
  <c r="AS104" i="1"/>
  <c r="AR104" i="1"/>
  <c r="AQ104" i="1"/>
  <c r="AP104" i="1"/>
  <c r="AO104" i="1"/>
  <c r="AN104" i="1"/>
  <c r="AM104" i="1"/>
  <c r="AL104" i="1"/>
  <c r="AK104" i="1"/>
  <c r="AJ104" i="1"/>
  <c r="AI104" i="1"/>
  <c r="AH104" i="1"/>
  <c r="V104" i="1"/>
  <c r="U104" i="1"/>
  <c r="M104" i="1"/>
  <c r="AT103" i="1"/>
  <c r="AS103" i="1"/>
  <c r="AR103" i="1"/>
  <c r="AQ103" i="1"/>
  <c r="AP103" i="1"/>
  <c r="AO103" i="1"/>
  <c r="AN103" i="1"/>
  <c r="AM103" i="1"/>
  <c r="AL103" i="1"/>
  <c r="AK103" i="1"/>
  <c r="AJ103" i="1"/>
  <c r="AI103" i="1"/>
  <c r="AH103" i="1"/>
  <c r="V103" i="1"/>
  <c r="U103" i="1"/>
  <c r="M103" i="1"/>
  <c r="AT102" i="1"/>
  <c r="AS102" i="1"/>
  <c r="AR102" i="1"/>
  <c r="AQ102" i="1"/>
  <c r="AP102" i="1"/>
  <c r="AO102" i="1"/>
  <c r="AN102" i="1"/>
  <c r="AM102" i="1"/>
  <c r="AL102" i="1"/>
  <c r="AK102" i="1"/>
  <c r="AJ102" i="1"/>
  <c r="AI102" i="1"/>
  <c r="AH102" i="1"/>
  <c r="V102" i="1"/>
  <c r="U102" i="1"/>
  <c r="M102" i="1"/>
  <c r="AT101" i="1"/>
  <c r="AS101" i="1"/>
  <c r="AR101" i="1"/>
  <c r="AQ101" i="1"/>
  <c r="AP101" i="1"/>
  <c r="AO101" i="1"/>
  <c r="AN101" i="1"/>
  <c r="AM101" i="1"/>
  <c r="AL101" i="1"/>
  <c r="AK101" i="1"/>
  <c r="AJ101" i="1"/>
  <c r="AI101" i="1"/>
  <c r="AH101" i="1"/>
  <c r="V101" i="1"/>
  <c r="U101" i="1"/>
  <c r="M101" i="1"/>
  <c r="AT100" i="1"/>
  <c r="AS100" i="1"/>
  <c r="AR100" i="1"/>
  <c r="AQ100" i="1"/>
  <c r="AP100" i="1"/>
  <c r="AO100" i="1"/>
  <c r="AN100" i="1"/>
  <c r="AM100" i="1"/>
  <c r="AL100" i="1"/>
  <c r="AK100" i="1"/>
  <c r="AJ100" i="1"/>
  <c r="AI100" i="1"/>
  <c r="AH100" i="1"/>
  <c r="V100" i="1"/>
  <c r="U100" i="1"/>
  <c r="M100" i="1"/>
  <c r="AT99" i="1"/>
  <c r="AS99" i="1"/>
  <c r="AR99" i="1"/>
  <c r="AQ99" i="1"/>
  <c r="AP99" i="1"/>
  <c r="AO99" i="1"/>
  <c r="AN99" i="1"/>
  <c r="AM99" i="1"/>
  <c r="AL99" i="1"/>
  <c r="AK99" i="1"/>
  <c r="AJ99" i="1"/>
  <c r="AI99" i="1"/>
  <c r="AH99" i="1"/>
  <c r="V99" i="1"/>
  <c r="U99" i="1"/>
  <c r="M99" i="1"/>
  <c r="AT98" i="1"/>
  <c r="AS98" i="1"/>
  <c r="AR98" i="1"/>
  <c r="AQ98" i="1"/>
  <c r="AP98" i="1"/>
  <c r="AO98" i="1"/>
  <c r="AN98" i="1"/>
  <c r="AM98" i="1"/>
  <c r="AL98" i="1"/>
  <c r="AK98" i="1"/>
  <c r="AJ98" i="1"/>
  <c r="AI98" i="1"/>
  <c r="AH98" i="1"/>
  <c r="V98" i="1"/>
  <c r="U98" i="1"/>
  <c r="M98" i="1"/>
  <c r="AT97" i="1"/>
  <c r="AS97" i="1"/>
  <c r="AR97" i="1"/>
  <c r="AQ97" i="1"/>
  <c r="AP97" i="1"/>
  <c r="AO97" i="1"/>
  <c r="AN97" i="1"/>
  <c r="AM97" i="1"/>
  <c r="AL97" i="1"/>
  <c r="AK97" i="1"/>
  <c r="AJ97" i="1"/>
  <c r="AI97" i="1"/>
  <c r="AH97" i="1"/>
  <c r="V97" i="1"/>
  <c r="U97" i="1"/>
  <c r="M97" i="1"/>
  <c r="AT96" i="1"/>
  <c r="AS96" i="1"/>
  <c r="AR96" i="1"/>
  <c r="AQ96" i="1"/>
  <c r="AP96" i="1"/>
  <c r="AO96" i="1"/>
  <c r="AN96" i="1"/>
  <c r="AM96" i="1"/>
  <c r="AL96" i="1"/>
  <c r="AK96" i="1"/>
  <c r="AJ96" i="1"/>
  <c r="AI96" i="1"/>
  <c r="AH96" i="1"/>
  <c r="V96" i="1"/>
  <c r="U96" i="1"/>
  <c r="M96" i="1"/>
  <c r="AT95" i="1"/>
  <c r="AS95" i="1"/>
  <c r="AR95" i="1"/>
  <c r="AQ95" i="1"/>
  <c r="AP95" i="1"/>
  <c r="AO95" i="1"/>
  <c r="AN95" i="1"/>
  <c r="AM95" i="1"/>
  <c r="AL95" i="1"/>
  <c r="AK95" i="1"/>
  <c r="AJ95" i="1"/>
  <c r="AI95" i="1"/>
  <c r="AH95" i="1"/>
  <c r="V95" i="1"/>
  <c r="U95" i="1"/>
  <c r="M95" i="1"/>
  <c r="AT94" i="1"/>
  <c r="AS94" i="1"/>
  <c r="AR94" i="1"/>
  <c r="AQ94" i="1"/>
  <c r="AP94" i="1"/>
  <c r="AO94" i="1"/>
  <c r="AN94" i="1"/>
  <c r="AM94" i="1"/>
  <c r="AL94" i="1"/>
  <c r="AK94" i="1"/>
  <c r="AJ94" i="1"/>
  <c r="AI94" i="1"/>
  <c r="AH94" i="1"/>
  <c r="V94" i="1"/>
  <c r="U94" i="1"/>
  <c r="M94" i="1"/>
  <c r="AT93" i="1"/>
  <c r="AS93" i="1"/>
  <c r="AR93" i="1"/>
  <c r="AQ93" i="1"/>
  <c r="AP93" i="1"/>
  <c r="AO93" i="1"/>
  <c r="AN93" i="1"/>
  <c r="AM93" i="1"/>
  <c r="AL93" i="1"/>
  <c r="AK93" i="1"/>
  <c r="AJ93" i="1"/>
  <c r="AI93" i="1"/>
  <c r="AH93" i="1"/>
  <c r="V93" i="1"/>
  <c r="U93" i="1"/>
  <c r="M93" i="1"/>
  <c r="AT92" i="1"/>
  <c r="AS92" i="1"/>
  <c r="AR92" i="1"/>
  <c r="AQ92" i="1"/>
  <c r="AP92" i="1"/>
  <c r="AO92" i="1"/>
  <c r="AN92" i="1"/>
  <c r="AM92" i="1"/>
  <c r="AL92" i="1"/>
  <c r="AK92" i="1"/>
  <c r="AJ92" i="1"/>
  <c r="AI92" i="1"/>
  <c r="AH92" i="1"/>
  <c r="V92" i="1"/>
  <c r="U92" i="1"/>
  <c r="M92" i="1"/>
  <c r="AT91" i="1"/>
  <c r="AS91" i="1"/>
  <c r="AR91" i="1"/>
  <c r="AQ91" i="1"/>
  <c r="AP91" i="1"/>
  <c r="AO91" i="1"/>
  <c r="AN91" i="1"/>
  <c r="AM91" i="1"/>
  <c r="AL91" i="1"/>
  <c r="AK91" i="1"/>
  <c r="AJ91" i="1"/>
  <c r="AI91" i="1"/>
  <c r="AH91" i="1"/>
  <c r="V91" i="1"/>
  <c r="U91" i="1"/>
  <c r="M91" i="1"/>
  <c r="AT90" i="1"/>
  <c r="AS90" i="1"/>
  <c r="AR90" i="1"/>
  <c r="AQ90" i="1"/>
  <c r="AP90" i="1"/>
  <c r="AO90" i="1"/>
  <c r="AN90" i="1"/>
  <c r="AM90" i="1"/>
  <c r="AL90" i="1"/>
  <c r="AK90" i="1"/>
  <c r="AJ90" i="1"/>
  <c r="AI90" i="1"/>
  <c r="AH90" i="1"/>
  <c r="V90" i="1"/>
  <c r="U90" i="1"/>
  <c r="M90" i="1"/>
  <c r="AT89" i="1"/>
  <c r="AS89" i="1"/>
  <c r="AR89" i="1"/>
  <c r="AQ89" i="1"/>
  <c r="AP89" i="1"/>
  <c r="AO89" i="1"/>
  <c r="AN89" i="1"/>
  <c r="AM89" i="1"/>
  <c r="AL89" i="1"/>
  <c r="AK89" i="1"/>
  <c r="AJ89" i="1"/>
  <c r="AI89" i="1"/>
  <c r="AH89" i="1"/>
  <c r="V89" i="1"/>
  <c r="U89" i="1"/>
  <c r="M89" i="1"/>
  <c r="AT88" i="1"/>
  <c r="AS88" i="1"/>
  <c r="AR88" i="1"/>
  <c r="AQ88" i="1"/>
  <c r="AP88" i="1"/>
  <c r="AO88" i="1"/>
  <c r="AN88" i="1"/>
  <c r="AM88" i="1"/>
  <c r="AL88" i="1"/>
  <c r="AK88" i="1"/>
  <c r="AJ88" i="1"/>
  <c r="AI88" i="1"/>
  <c r="AH88" i="1"/>
  <c r="V88" i="1"/>
  <c r="U88" i="1"/>
  <c r="M88" i="1"/>
  <c r="AT87" i="1"/>
  <c r="AS87" i="1"/>
  <c r="AR87" i="1"/>
  <c r="AQ87" i="1"/>
  <c r="AP87" i="1"/>
  <c r="AO87" i="1"/>
  <c r="AN87" i="1"/>
  <c r="AM87" i="1"/>
  <c r="AL87" i="1"/>
  <c r="AK87" i="1"/>
  <c r="AJ87" i="1"/>
  <c r="AI87" i="1"/>
  <c r="AH87" i="1"/>
  <c r="V87" i="1"/>
  <c r="U87" i="1"/>
  <c r="M87" i="1"/>
  <c r="AT86" i="1"/>
  <c r="AS86" i="1"/>
  <c r="AR86" i="1"/>
  <c r="AQ86" i="1"/>
  <c r="AP86" i="1"/>
  <c r="AO86" i="1"/>
  <c r="AN86" i="1"/>
  <c r="AM86" i="1"/>
  <c r="AL86" i="1"/>
  <c r="AK86" i="1"/>
  <c r="AJ86" i="1"/>
  <c r="AI86" i="1"/>
  <c r="AH86" i="1"/>
  <c r="V86" i="1"/>
  <c r="U86" i="1"/>
  <c r="M86" i="1"/>
  <c r="AT85" i="1"/>
  <c r="AS85" i="1"/>
  <c r="AR85" i="1"/>
  <c r="AQ85" i="1"/>
  <c r="AP85" i="1"/>
  <c r="AO85" i="1"/>
  <c r="AN85" i="1"/>
  <c r="AM85" i="1"/>
  <c r="AL85" i="1"/>
  <c r="AK85" i="1"/>
  <c r="AJ85" i="1"/>
  <c r="AI85" i="1"/>
  <c r="AH85" i="1"/>
  <c r="V85" i="1"/>
  <c r="U85" i="1"/>
  <c r="M85" i="1"/>
  <c r="AT84" i="1"/>
  <c r="AS84" i="1"/>
  <c r="AR84" i="1"/>
  <c r="AQ84" i="1"/>
  <c r="AP84" i="1"/>
  <c r="AO84" i="1"/>
  <c r="AN84" i="1"/>
  <c r="AM84" i="1"/>
  <c r="AL84" i="1"/>
  <c r="AK84" i="1"/>
  <c r="AJ84" i="1"/>
  <c r="AI84" i="1"/>
  <c r="AH84" i="1"/>
  <c r="V84" i="1"/>
  <c r="U84" i="1"/>
  <c r="M84" i="1"/>
  <c r="AT83" i="1"/>
  <c r="AS83" i="1"/>
  <c r="AR83" i="1"/>
  <c r="AQ83" i="1"/>
  <c r="AP83" i="1"/>
  <c r="AO83" i="1"/>
  <c r="AN83" i="1"/>
  <c r="AM83" i="1"/>
  <c r="AL83" i="1"/>
  <c r="AK83" i="1"/>
  <c r="AJ83" i="1"/>
  <c r="AI83" i="1"/>
  <c r="AH83" i="1"/>
  <c r="V83" i="1"/>
  <c r="U83" i="1"/>
  <c r="M83" i="1"/>
  <c r="AT82" i="1"/>
  <c r="AS82" i="1"/>
  <c r="AR82" i="1"/>
  <c r="AQ82" i="1"/>
  <c r="AP82" i="1"/>
  <c r="AO82" i="1"/>
  <c r="AN82" i="1"/>
  <c r="AM82" i="1"/>
  <c r="AL82" i="1"/>
  <c r="AK82" i="1"/>
  <c r="AJ82" i="1"/>
  <c r="AI82" i="1"/>
  <c r="AH82" i="1"/>
  <c r="V82" i="1"/>
  <c r="U82" i="1"/>
  <c r="M82" i="1"/>
  <c r="AT81" i="1"/>
  <c r="AS81" i="1"/>
  <c r="AR81" i="1"/>
  <c r="AQ81" i="1"/>
  <c r="AP81" i="1"/>
  <c r="AO81" i="1"/>
  <c r="AN81" i="1"/>
  <c r="AM81" i="1"/>
  <c r="AL81" i="1"/>
  <c r="AK81" i="1"/>
  <c r="AJ81" i="1"/>
  <c r="AI81" i="1"/>
  <c r="AH81" i="1"/>
  <c r="V81" i="1"/>
  <c r="U81" i="1"/>
  <c r="M81" i="1"/>
  <c r="AT80" i="1"/>
  <c r="AS80" i="1"/>
  <c r="AR80" i="1"/>
  <c r="AQ80" i="1"/>
  <c r="AP80" i="1"/>
  <c r="AO80" i="1"/>
  <c r="AN80" i="1"/>
  <c r="AM80" i="1"/>
  <c r="AL80" i="1"/>
  <c r="AK80" i="1"/>
  <c r="AJ80" i="1"/>
  <c r="AI80" i="1"/>
  <c r="AH80" i="1"/>
  <c r="V80" i="1"/>
  <c r="U80" i="1"/>
  <c r="M80" i="1"/>
  <c r="AT79" i="1"/>
  <c r="AS79" i="1"/>
  <c r="AR79" i="1"/>
  <c r="AQ79" i="1"/>
  <c r="AP79" i="1"/>
  <c r="AO79" i="1"/>
  <c r="AN79" i="1"/>
  <c r="AM79" i="1"/>
  <c r="AL79" i="1"/>
  <c r="AK79" i="1"/>
  <c r="AJ79" i="1"/>
  <c r="AI79" i="1"/>
  <c r="AH79" i="1"/>
  <c r="V79" i="1"/>
  <c r="U79" i="1"/>
  <c r="M79" i="1"/>
  <c r="AT78" i="1"/>
  <c r="AS78" i="1"/>
  <c r="AR78" i="1"/>
  <c r="AQ78" i="1"/>
  <c r="AP78" i="1"/>
  <c r="AO78" i="1"/>
  <c r="AN78" i="1"/>
  <c r="AM78" i="1"/>
  <c r="AL78" i="1"/>
  <c r="AK78" i="1"/>
  <c r="AJ78" i="1"/>
  <c r="AI78" i="1"/>
  <c r="AH78" i="1"/>
  <c r="V78" i="1"/>
  <c r="U78" i="1"/>
  <c r="M78" i="1"/>
  <c r="AT77" i="1"/>
  <c r="AS77" i="1"/>
  <c r="AR77" i="1"/>
  <c r="AQ77" i="1"/>
  <c r="AP77" i="1"/>
  <c r="AO77" i="1"/>
  <c r="AN77" i="1"/>
  <c r="AM77" i="1"/>
  <c r="AL77" i="1"/>
  <c r="AK77" i="1"/>
  <c r="AJ77" i="1"/>
  <c r="AI77" i="1"/>
  <c r="AH77" i="1"/>
  <c r="V77" i="1"/>
  <c r="U77" i="1"/>
  <c r="M77" i="1"/>
  <c r="AT76" i="1"/>
  <c r="AS76" i="1"/>
  <c r="AR76" i="1"/>
  <c r="AQ76" i="1"/>
  <c r="AP76" i="1"/>
  <c r="AO76" i="1"/>
  <c r="AN76" i="1"/>
  <c r="AM76" i="1"/>
  <c r="AL76" i="1"/>
  <c r="AK76" i="1"/>
  <c r="AJ76" i="1"/>
  <c r="AI76" i="1"/>
  <c r="AH76" i="1"/>
  <c r="V76" i="1"/>
  <c r="U76" i="1"/>
  <c r="M76" i="1"/>
  <c r="AT75" i="1"/>
  <c r="AS75" i="1"/>
  <c r="AR75" i="1"/>
  <c r="AQ75" i="1"/>
  <c r="AP75" i="1"/>
  <c r="AO75" i="1"/>
  <c r="AN75" i="1"/>
  <c r="AM75" i="1"/>
  <c r="AL75" i="1"/>
  <c r="AK75" i="1"/>
  <c r="AJ75" i="1"/>
  <c r="AI75" i="1"/>
  <c r="AH75" i="1"/>
  <c r="V75" i="1"/>
  <c r="U75" i="1"/>
  <c r="M75" i="1"/>
  <c r="AT74" i="1"/>
  <c r="AS74" i="1"/>
  <c r="AR74" i="1"/>
  <c r="AQ74" i="1"/>
  <c r="AP74" i="1"/>
  <c r="AO74" i="1"/>
  <c r="AN74" i="1"/>
  <c r="AM74" i="1"/>
  <c r="AL74" i="1"/>
  <c r="AK74" i="1"/>
  <c r="AJ74" i="1"/>
  <c r="AI74" i="1"/>
  <c r="AH74" i="1"/>
  <c r="V74" i="1"/>
  <c r="U74" i="1"/>
  <c r="M74" i="1"/>
  <c r="AT73" i="1"/>
  <c r="AS73" i="1"/>
  <c r="AR73" i="1"/>
  <c r="AQ73" i="1"/>
  <c r="AP73" i="1"/>
  <c r="AO73" i="1"/>
  <c r="AN73" i="1"/>
  <c r="AM73" i="1"/>
  <c r="AL73" i="1"/>
  <c r="AK73" i="1"/>
  <c r="AJ73" i="1"/>
  <c r="AI73" i="1"/>
  <c r="AH73" i="1"/>
  <c r="V73" i="1"/>
  <c r="U73" i="1"/>
  <c r="M73" i="1"/>
  <c r="AT72" i="1"/>
  <c r="AS72" i="1"/>
  <c r="AR72" i="1"/>
  <c r="AQ72" i="1"/>
  <c r="AP72" i="1"/>
  <c r="AO72" i="1"/>
  <c r="AN72" i="1"/>
  <c r="AM72" i="1"/>
  <c r="AL72" i="1"/>
  <c r="AK72" i="1"/>
  <c r="AJ72" i="1"/>
  <c r="AI72" i="1"/>
  <c r="AH72" i="1"/>
  <c r="V72" i="1"/>
  <c r="U72" i="1"/>
  <c r="M72" i="1"/>
  <c r="AT71" i="1"/>
  <c r="AS71" i="1"/>
  <c r="AR71" i="1"/>
  <c r="AQ71" i="1"/>
  <c r="AP71" i="1"/>
  <c r="AO71" i="1"/>
  <c r="AN71" i="1"/>
  <c r="AM71" i="1"/>
  <c r="AL71" i="1"/>
  <c r="AK71" i="1"/>
  <c r="AJ71" i="1"/>
  <c r="AI71" i="1"/>
  <c r="AH71" i="1"/>
  <c r="V71" i="1"/>
  <c r="U71" i="1"/>
  <c r="M71" i="1"/>
  <c r="AT70" i="1"/>
  <c r="AS70" i="1"/>
  <c r="AR70" i="1"/>
  <c r="AQ70" i="1"/>
  <c r="AP70" i="1"/>
  <c r="AO70" i="1"/>
  <c r="AN70" i="1"/>
  <c r="AM70" i="1"/>
  <c r="AL70" i="1"/>
  <c r="AK70" i="1"/>
  <c r="AJ70" i="1"/>
  <c r="AI70" i="1"/>
  <c r="AH70" i="1"/>
  <c r="V70" i="1"/>
  <c r="U70" i="1"/>
  <c r="M70" i="1"/>
  <c r="AT69" i="1"/>
  <c r="AS69" i="1"/>
  <c r="AR69" i="1"/>
  <c r="AQ69" i="1"/>
  <c r="AP69" i="1"/>
  <c r="AO69" i="1"/>
  <c r="AN69" i="1"/>
  <c r="AM69" i="1"/>
  <c r="AL69" i="1"/>
  <c r="AK69" i="1"/>
  <c r="AJ69" i="1"/>
  <c r="AI69" i="1"/>
  <c r="AH69" i="1"/>
  <c r="V69" i="1"/>
  <c r="U69" i="1"/>
  <c r="M69" i="1"/>
  <c r="AT68" i="1"/>
  <c r="AS68" i="1"/>
  <c r="AR68" i="1"/>
  <c r="AQ68" i="1"/>
  <c r="AP68" i="1"/>
  <c r="AO68" i="1"/>
  <c r="AN68" i="1"/>
  <c r="AM68" i="1"/>
  <c r="AL68" i="1"/>
  <c r="AK68" i="1"/>
  <c r="AJ68" i="1"/>
  <c r="AI68" i="1"/>
  <c r="AH68" i="1"/>
  <c r="V68" i="1"/>
  <c r="U68" i="1"/>
  <c r="M68" i="1"/>
  <c r="AT67" i="1"/>
  <c r="AS67" i="1"/>
  <c r="AR67" i="1"/>
  <c r="AQ67" i="1"/>
  <c r="AP67" i="1"/>
  <c r="AO67" i="1"/>
  <c r="AN67" i="1"/>
  <c r="AM67" i="1"/>
  <c r="AL67" i="1"/>
  <c r="AK67" i="1"/>
  <c r="AJ67" i="1"/>
  <c r="AI67" i="1"/>
  <c r="AH67" i="1"/>
  <c r="V67" i="1"/>
  <c r="U67" i="1"/>
  <c r="M67" i="1"/>
  <c r="AT66" i="1"/>
  <c r="AS66" i="1"/>
  <c r="AR66" i="1"/>
  <c r="AQ66" i="1"/>
  <c r="AP66" i="1"/>
  <c r="AO66" i="1"/>
  <c r="AN66" i="1"/>
  <c r="AM66" i="1"/>
  <c r="AL66" i="1"/>
  <c r="AK66" i="1"/>
  <c r="AJ66" i="1"/>
  <c r="AI66" i="1"/>
  <c r="AH66" i="1"/>
  <c r="V66" i="1"/>
  <c r="U66" i="1"/>
  <c r="M66" i="1"/>
  <c r="AT65" i="1"/>
  <c r="AS65" i="1"/>
  <c r="AR65" i="1"/>
  <c r="AQ65" i="1"/>
  <c r="AP65" i="1"/>
  <c r="AO65" i="1"/>
  <c r="AN65" i="1"/>
  <c r="AM65" i="1"/>
  <c r="AL65" i="1"/>
  <c r="AK65" i="1"/>
  <c r="AJ65" i="1"/>
  <c r="AI65" i="1"/>
  <c r="AH65" i="1"/>
  <c r="V65" i="1"/>
  <c r="U65" i="1"/>
  <c r="M65" i="1"/>
  <c r="AT64" i="1"/>
  <c r="AS64" i="1"/>
  <c r="AR64" i="1"/>
  <c r="AQ64" i="1"/>
  <c r="AP64" i="1"/>
  <c r="AO64" i="1"/>
  <c r="AN64" i="1"/>
  <c r="AM64" i="1"/>
  <c r="AL64" i="1"/>
  <c r="AK64" i="1"/>
  <c r="AJ64" i="1"/>
  <c r="AI64" i="1"/>
  <c r="AH64" i="1"/>
  <c r="V64" i="1"/>
  <c r="U64" i="1"/>
  <c r="M64" i="1"/>
  <c r="AT63" i="1"/>
  <c r="AS63" i="1"/>
  <c r="AR63" i="1"/>
  <c r="AQ63" i="1"/>
  <c r="AP63" i="1"/>
  <c r="AO63" i="1"/>
  <c r="AN63" i="1"/>
  <c r="AM63" i="1"/>
  <c r="AL63" i="1"/>
  <c r="AK63" i="1"/>
  <c r="AJ63" i="1"/>
  <c r="AI63" i="1"/>
  <c r="AH63" i="1"/>
  <c r="V63" i="1"/>
  <c r="U63" i="1"/>
  <c r="M63" i="1"/>
  <c r="AT62" i="1"/>
  <c r="AS62" i="1"/>
  <c r="AR62" i="1"/>
  <c r="AQ62" i="1"/>
  <c r="AP62" i="1"/>
  <c r="AO62" i="1"/>
  <c r="AN62" i="1"/>
  <c r="AM62" i="1"/>
  <c r="AL62" i="1"/>
  <c r="AK62" i="1"/>
  <c r="AJ62" i="1"/>
  <c r="AI62" i="1"/>
  <c r="AH62" i="1"/>
  <c r="V62" i="1"/>
  <c r="U62" i="1"/>
  <c r="M62" i="1"/>
  <c r="AT61" i="1"/>
  <c r="AS61" i="1"/>
  <c r="AR61" i="1"/>
  <c r="AQ61" i="1"/>
  <c r="AP61" i="1"/>
  <c r="AO61" i="1"/>
  <c r="AN61" i="1"/>
  <c r="AM61" i="1"/>
  <c r="AL61" i="1"/>
  <c r="AK61" i="1"/>
  <c r="AJ61" i="1"/>
  <c r="AI61" i="1"/>
  <c r="AH61" i="1"/>
  <c r="V61" i="1"/>
  <c r="U61" i="1"/>
  <c r="M61" i="1"/>
  <c r="AT60" i="1"/>
  <c r="AS60" i="1"/>
  <c r="AR60" i="1"/>
  <c r="AQ60" i="1"/>
  <c r="AP60" i="1"/>
  <c r="AO60" i="1"/>
  <c r="AN60" i="1"/>
  <c r="AM60" i="1"/>
  <c r="AL60" i="1"/>
  <c r="AK60" i="1"/>
  <c r="AJ60" i="1"/>
  <c r="AI60" i="1"/>
  <c r="AH60" i="1"/>
  <c r="V60" i="1"/>
  <c r="U60" i="1"/>
  <c r="M60" i="1"/>
  <c r="AT59" i="1"/>
  <c r="AS59" i="1"/>
  <c r="AR59" i="1"/>
  <c r="AQ59" i="1"/>
  <c r="AP59" i="1"/>
  <c r="AO59" i="1"/>
  <c r="AN59" i="1"/>
  <c r="AM59" i="1"/>
  <c r="AL59" i="1"/>
  <c r="AK59" i="1"/>
  <c r="AJ59" i="1"/>
  <c r="AI59" i="1"/>
  <c r="AH59" i="1"/>
  <c r="V59" i="1"/>
  <c r="U59" i="1"/>
  <c r="M59" i="1"/>
  <c r="AT58" i="1"/>
  <c r="AS58" i="1"/>
  <c r="AR58" i="1"/>
  <c r="AQ58" i="1"/>
  <c r="AP58" i="1"/>
  <c r="AO58" i="1"/>
  <c r="AN58" i="1"/>
  <c r="AM58" i="1"/>
  <c r="AL58" i="1"/>
  <c r="AK58" i="1"/>
  <c r="AJ58" i="1"/>
  <c r="AI58" i="1"/>
  <c r="AH58" i="1"/>
  <c r="V58" i="1"/>
  <c r="U58" i="1"/>
  <c r="M58" i="1"/>
  <c r="AT57" i="1"/>
  <c r="AS57" i="1"/>
  <c r="AR57" i="1"/>
  <c r="AQ57" i="1"/>
  <c r="AP57" i="1"/>
  <c r="AO57" i="1"/>
  <c r="AN57" i="1"/>
  <c r="AM57" i="1"/>
  <c r="AL57" i="1"/>
  <c r="AK57" i="1"/>
  <c r="AJ57" i="1"/>
  <c r="AI57" i="1"/>
  <c r="AH57" i="1"/>
  <c r="V57" i="1"/>
  <c r="U57" i="1"/>
  <c r="M57" i="1"/>
  <c r="AT56" i="1"/>
  <c r="AS56" i="1"/>
  <c r="AR56" i="1"/>
  <c r="AQ56" i="1"/>
  <c r="AP56" i="1"/>
  <c r="AO56" i="1"/>
  <c r="AN56" i="1"/>
  <c r="AM56" i="1"/>
  <c r="AL56" i="1"/>
  <c r="AK56" i="1"/>
  <c r="AJ56" i="1"/>
  <c r="AI56" i="1"/>
  <c r="AH56" i="1"/>
  <c r="V56" i="1"/>
  <c r="U56" i="1"/>
  <c r="M56" i="1"/>
  <c r="AT55" i="1"/>
  <c r="AS55" i="1"/>
  <c r="AR55" i="1"/>
  <c r="AQ55" i="1"/>
  <c r="AP55" i="1"/>
  <c r="AO55" i="1"/>
  <c r="AN55" i="1"/>
  <c r="AM55" i="1"/>
  <c r="AL55" i="1"/>
  <c r="AK55" i="1"/>
  <c r="AJ55" i="1"/>
  <c r="AI55" i="1"/>
  <c r="AH55" i="1"/>
  <c r="V55" i="1"/>
  <c r="U55" i="1"/>
  <c r="M55" i="1"/>
  <c r="AT54" i="1"/>
  <c r="AS54" i="1"/>
  <c r="AR54" i="1"/>
  <c r="AQ54" i="1"/>
  <c r="AP54" i="1"/>
  <c r="AO54" i="1"/>
  <c r="AN54" i="1"/>
  <c r="AM54" i="1"/>
  <c r="AL54" i="1"/>
  <c r="AK54" i="1"/>
  <c r="AJ54" i="1"/>
  <c r="AI54" i="1"/>
  <c r="AH54" i="1"/>
  <c r="V54" i="1"/>
  <c r="U54" i="1"/>
  <c r="M54" i="1"/>
  <c r="AT53" i="1"/>
  <c r="AS53" i="1"/>
  <c r="AR53" i="1"/>
  <c r="AQ53" i="1"/>
  <c r="AP53" i="1"/>
  <c r="AO53" i="1"/>
  <c r="AN53" i="1"/>
  <c r="AM53" i="1"/>
  <c r="AL53" i="1"/>
  <c r="AK53" i="1"/>
  <c r="AJ53" i="1"/>
  <c r="AI53" i="1"/>
  <c r="AH53" i="1"/>
  <c r="V53" i="1"/>
  <c r="U53" i="1"/>
  <c r="M53" i="1"/>
  <c r="AT52" i="1"/>
  <c r="AS52" i="1"/>
  <c r="AR52" i="1"/>
  <c r="AQ52" i="1"/>
  <c r="AP52" i="1"/>
  <c r="AO52" i="1"/>
  <c r="AN52" i="1"/>
  <c r="AM52" i="1"/>
  <c r="AL52" i="1"/>
  <c r="AK52" i="1"/>
  <c r="AJ52" i="1"/>
  <c r="AI52" i="1"/>
  <c r="AH52" i="1"/>
  <c r="V52" i="1"/>
  <c r="U52" i="1"/>
  <c r="M52" i="1"/>
  <c r="AT51" i="1"/>
  <c r="AS51" i="1"/>
  <c r="AR51" i="1"/>
  <c r="AQ51" i="1"/>
  <c r="AP51" i="1"/>
  <c r="AO51" i="1"/>
  <c r="AN51" i="1"/>
  <c r="AM51" i="1"/>
  <c r="AL51" i="1"/>
  <c r="AK51" i="1"/>
  <c r="AJ51" i="1"/>
  <c r="AI51" i="1"/>
  <c r="AH51" i="1"/>
  <c r="V51" i="1"/>
  <c r="U51" i="1"/>
  <c r="M51" i="1"/>
  <c r="AT50" i="1"/>
  <c r="AS50" i="1"/>
  <c r="AR50" i="1"/>
  <c r="AQ50" i="1"/>
  <c r="AP50" i="1"/>
  <c r="AO50" i="1"/>
  <c r="AN50" i="1"/>
  <c r="AM50" i="1"/>
  <c r="AL50" i="1"/>
  <c r="AK50" i="1"/>
  <c r="AJ50" i="1"/>
  <c r="AI50" i="1"/>
  <c r="AH50" i="1"/>
  <c r="V50" i="1"/>
  <c r="U50" i="1"/>
  <c r="M50" i="1"/>
  <c r="AT49" i="1"/>
  <c r="AS49" i="1"/>
  <c r="AR49" i="1"/>
  <c r="AQ49" i="1"/>
  <c r="AP49" i="1"/>
  <c r="AO49" i="1"/>
  <c r="AN49" i="1"/>
  <c r="AM49" i="1"/>
  <c r="AL49" i="1"/>
  <c r="AK49" i="1"/>
  <c r="AJ49" i="1"/>
  <c r="AI49" i="1"/>
  <c r="AH49" i="1"/>
  <c r="V49" i="1"/>
  <c r="U49" i="1"/>
  <c r="M49" i="1"/>
  <c r="AT48" i="1"/>
  <c r="AS48" i="1"/>
  <c r="AR48" i="1"/>
  <c r="AQ48" i="1"/>
  <c r="AP48" i="1"/>
  <c r="AO48" i="1"/>
  <c r="AN48" i="1"/>
  <c r="AM48" i="1"/>
  <c r="AL48" i="1"/>
  <c r="AK48" i="1"/>
  <c r="AJ48" i="1"/>
  <c r="AI48" i="1"/>
  <c r="AH48" i="1"/>
  <c r="V48" i="1"/>
  <c r="U48" i="1"/>
  <c r="M48" i="1"/>
  <c r="AT47" i="1"/>
  <c r="AS47" i="1"/>
  <c r="AR47" i="1"/>
  <c r="AQ47" i="1"/>
  <c r="AP47" i="1"/>
  <c r="AO47" i="1"/>
  <c r="AN47" i="1"/>
  <c r="AM47" i="1"/>
  <c r="AL47" i="1"/>
  <c r="AK47" i="1"/>
  <c r="AJ47" i="1"/>
  <c r="AI47" i="1"/>
  <c r="AH47" i="1"/>
  <c r="V47" i="1"/>
  <c r="U47" i="1"/>
  <c r="M47" i="1"/>
  <c r="AT46" i="1"/>
  <c r="AS46" i="1"/>
  <c r="AR46" i="1"/>
  <c r="AQ46" i="1"/>
  <c r="AP46" i="1"/>
  <c r="AO46" i="1"/>
  <c r="AN46" i="1"/>
  <c r="AM46" i="1"/>
  <c r="AL46" i="1"/>
  <c r="AK46" i="1"/>
  <c r="AJ46" i="1"/>
  <c r="AI46" i="1"/>
  <c r="AH46" i="1"/>
  <c r="V46" i="1"/>
  <c r="U46" i="1"/>
  <c r="M46" i="1"/>
  <c r="AT45" i="1"/>
  <c r="AS45" i="1"/>
  <c r="AR45" i="1"/>
  <c r="AQ45" i="1"/>
  <c r="AP45" i="1"/>
  <c r="AO45" i="1"/>
  <c r="AN45" i="1"/>
  <c r="AM45" i="1"/>
  <c r="AL45" i="1"/>
  <c r="AK45" i="1"/>
  <c r="AJ45" i="1"/>
  <c r="AI45" i="1"/>
  <c r="AH45" i="1"/>
  <c r="V45" i="1"/>
  <c r="U45" i="1"/>
  <c r="M45" i="1"/>
  <c r="AT44" i="1"/>
  <c r="AS44" i="1"/>
  <c r="AR44" i="1"/>
  <c r="AQ44" i="1"/>
  <c r="AP44" i="1"/>
  <c r="AO44" i="1"/>
  <c r="AN44" i="1"/>
  <c r="AM44" i="1"/>
  <c r="AL44" i="1"/>
  <c r="AK44" i="1"/>
  <c r="AJ44" i="1"/>
  <c r="AI44" i="1"/>
  <c r="AH44" i="1"/>
  <c r="V44" i="1"/>
  <c r="U44" i="1"/>
  <c r="M44" i="1"/>
  <c r="AT43" i="1"/>
  <c r="AS43" i="1"/>
  <c r="AR43" i="1"/>
  <c r="AQ43" i="1"/>
  <c r="AP43" i="1"/>
  <c r="AO43" i="1"/>
  <c r="AN43" i="1"/>
  <c r="AM43" i="1"/>
  <c r="AL43" i="1"/>
  <c r="AK43" i="1"/>
  <c r="AJ43" i="1"/>
  <c r="AI43" i="1"/>
  <c r="AH43" i="1"/>
  <c r="V43" i="1"/>
  <c r="U43" i="1"/>
  <c r="M43" i="1"/>
  <c r="AT42" i="1"/>
  <c r="AS42" i="1"/>
  <c r="AR42" i="1"/>
  <c r="AQ42" i="1"/>
  <c r="AP42" i="1"/>
  <c r="AO42" i="1"/>
  <c r="AN42" i="1"/>
  <c r="AM42" i="1"/>
  <c r="AL42" i="1"/>
  <c r="AK42" i="1"/>
  <c r="AJ42" i="1"/>
  <c r="AI42" i="1"/>
  <c r="AH42" i="1"/>
  <c r="V42" i="1"/>
  <c r="U42" i="1"/>
  <c r="M42" i="1"/>
  <c r="AT41" i="1"/>
  <c r="AS41" i="1"/>
  <c r="AR41" i="1"/>
  <c r="AQ41" i="1"/>
  <c r="AP41" i="1"/>
  <c r="AO41" i="1"/>
  <c r="AN41" i="1"/>
  <c r="AM41" i="1"/>
  <c r="AL41" i="1"/>
  <c r="AK41" i="1"/>
  <c r="AJ41" i="1"/>
  <c r="AI41" i="1"/>
  <c r="AH41" i="1"/>
  <c r="V41" i="1"/>
  <c r="U41" i="1"/>
  <c r="M41" i="1"/>
  <c r="AT40" i="1"/>
  <c r="AS40" i="1"/>
  <c r="AR40" i="1"/>
  <c r="AQ40" i="1"/>
  <c r="AP40" i="1"/>
  <c r="AO40" i="1"/>
  <c r="AN40" i="1"/>
  <c r="AM40" i="1"/>
  <c r="AL40" i="1"/>
  <c r="AK40" i="1"/>
  <c r="AJ40" i="1"/>
  <c r="AI40" i="1"/>
  <c r="AH40" i="1"/>
  <c r="V40" i="1"/>
  <c r="U40" i="1"/>
  <c r="M40" i="1"/>
  <c r="AT39" i="1"/>
  <c r="AS39" i="1"/>
  <c r="AR39" i="1"/>
  <c r="AQ39" i="1"/>
  <c r="AP39" i="1"/>
  <c r="AO39" i="1"/>
  <c r="AN39" i="1"/>
  <c r="AM39" i="1"/>
  <c r="AL39" i="1"/>
  <c r="AK39" i="1"/>
  <c r="AJ39" i="1"/>
  <c r="AI39" i="1"/>
  <c r="AH39" i="1"/>
  <c r="V39" i="1"/>
  <c r="U39" i="1"/>
  <c r="M39" i="1"/>
  <c r="AT38" i="1"/>
  <c r="AS38" i="1"/>
  <c r="AR38" i="1"/>
  <c r="AQ38" i="1"/>
  <c r="AP38" i="1"/>
  <c r="AO38" i="1"/>
  <c r="AN38" i="1"/>
  <c r="AM38" i="1"/>
  <c r="AL38" i="1"/>
  <c r="AK38" i="1"/>
  <c r="AJ38" i="1"/>
  <c r="AI38" i="1"/>
  <c r="AH38" i="1"/>
  <c r="V38" i="1"/>
  <c r="U38" i="1"/>
  <c r="M38" i="1"/>
  <c r="AT37" i="1"/>
  <c r="AS37" i="1"/>
  <c r="AR37" i="1"/>
  <c r="AQ37" i="1"/>
  <c r="AP37" i="1"/>
  <c r="AO37" i="1"/>
  <c r="AN37" i="1"/>
  <c r="AM37" i="1"/>
  <c r="AL37" i="1"/>
  <c r="AK37" i="1"/>
  <c r="AJ37" i="1"/>
  <c r="AI37" i="1"/>
  <c r="AH37" i="1"/>
  <c r="V37" i="1"/>
  <c r="U37" i="1"/>
  <c r="M37" i="1"/>
  <c r="AT36" i="1"/>
  <c r="AS36" i="1"/>
  <c r="AR36" i="1"/>
  <c r="AQ36" i="1"/>
  <c r="AP36" i="1"/>
  <c r="AO36" i="1"/>
  <c r="AN36" i="1"/>
  <c r="AM36" i="1"/>
  <c r="AL36" i="1"/>
  <c r="AK36" i="1"/>
  <c r="AJ36" i="1"/>
  <c r="AI36" i="1"/>
  <c r="AH36" i="1"/>
  <c r="V36" i="1"/>
  <c r="U36" i="1"/>
  <c r="M36" i="1"/>
  <c r="AT35" i="1"/>
  <c r="AS35" i="1"/>
  <c r="AR35" i="1"/>
  <c r="AQ35" i="1"/>
  <c r="AP35" i="1"/>
  <c r="AO35" i="1"/>
  <c r="AN35" i="1"/>
  <c r="AM35" i="1"/>
  <c r="AL35" i="1"/>
  <c r="AK35" i="1"/>
  <c r="AJ35" i="1"/>
  <c r="AI35" i="1"/>
  <c r="AH35" i="1"/>
  <c r="V35" i="1"/>
  <c r="U35" i="1"/>
  <c r="M35" i="1"/>
  <c r="AT34" i="1"/>
  <c r="AS34" i="1"/>
  <c r="AR34" i="1"/>
  <c r="AQ34" i="1"/>
  <c r="AP34" i="1"/>
  <c r="AO34" i="1"/>
  <c r="AN34" i="1"/>
  <c r="AM34" i="1"/>
  <c r="AL34" i="1"/>
  <c r="AK34" i="1"/>
  <c r="AJ34" i="1"/>
  <c r="AI34" i="1"/>
  <c r="AH34" i="1"/>
  <c r="V34" i="1"/>
  <c r="U34" i="1"/>
  <c r="M34" i="1"/>
  <c r="AT33" i="1"/>
  <c r="AS33" i="1"/>
  <c r="AR33" i="1"/>
  <c r="AQ33" i="1"/>
  <c r="AP33" i="1"/>
  <c r="AO33" i="1"/>
  <c r="AN33" i="1"/>
  <c r="AM33" i="1"/>
  <c r="AL33" i="1"/>
  <c r="AK33" i="1"/>
  <c r="AJ33" i="1"/>
  <c r="AI33" i="1"/>
  <c r="AH33" i="1"/>
  <c r="V33" i="1"/>
  <c r="U33" i="1"/>
  <c r="M33" i="1"/>
  <c r="AT32" i="1"/>
  <c r="AS32" i="1"/>
  <c r="AR32" i="1"/>
  <c r="AQ32" i="1"/>
  <c r="AP32" i="1"/>
  <c r="AO32" i="1"/>
  <c r="AN32" i="1"/>
  <c r="AM32" i="1"/>
  <c r="AL32" i="1"/>
  <c r="AK32" i="1"/>
  <c r="AJ32" i="1"/>
  <c r="AI32" i="1"/>
  <c r="AH32" i="1"/>
  <c r="V32" i="1"/>
  <c r="U32" i="1"/>
  <c r="M32" i="1"/>
  <c r="AT31" i="1"/>
  <c r="AS31" i="1"/>
  <c r="AR31" i="1"/>
  <c r="AQ31" i="1"/>
  <c r="AP31" i="1"/>
  <c r="AO31" i="1"/>
  <c r="AN31" i="1"/>
  <c r="AM31" i="1"/>
  <c r="AL31" i="1"/>
  <c r="AK31" i="1"/>
  <c r="AJ31" i="1"/>
  <c r="AI31" i="1"/>
  <c r="AH31" i="1"/>
  <c r="V31" i="1"/>
  <c r="U31" i="1"/>
  <c r="M31" i="1"/>
  <c r="AT30" i="1"/>
  <c r="AS30" i="1"/>
  <c r="AR30" i="1"/>
  <c r="AQ30" i="1"/>
  <c r="AP30" i="1"/>
  <c r="AO30" i="1"/>
  <c r="AN30" i="1"/>
  <c r="AM30" i="1"/>
  <c r="AL30" i="1"/>
  <c r="AK30" i="1"/>
  <c r="AJ30" i="1"/>
  <c r="AI30" i="1"/>
  <c r="AH30" i="1"/>
  <c r="V30" i="1"/>
  <c r="U30" i="1"/>
  <c r="M30" i="1"/>
  <c r="AT29" i="1"/>
  <c r="AS29" i="1"/>
  <c r="AR29" i="1"/>
  <c r="AQ29" i="1"/>
  <c r="AP29" i="1"/>
  <c r="AO29" i="1"/>
  <c r="AN29" i="1"/>
  <c r="AM29" i="1"/>
  <c r="AL29" i="1"/>
  <c r="AK29" i="1"/>
  <c r="AJ29" i="1"/>
  <c r="AI29" i="1"/>
  <c r="AH29" i="1"/>
  <c r="V29" i="1"/>
  <c r="U29" i="1"/>
  <c r="M29" i="1"/>
  <c r="AT28" i="1"/>
  <c r="AS28" i="1"/>
  <c r="AR28" i="1"/>
  <c r="AQ28" i="1"/>
  <c r="AP28" i="1"/>
  <c r="AO28" i="1"/>
  <c r="AN28" i="1"/>
  <c r="AM28" i="1"/>
  <c r="AL28" i="1"/>
  <c r="AK28" i="1"/>
  <c r="AJ28" i="1"/>
  <c r="AI28" i="1"/>
  <c r="AH28" i="1"/>
  <c r="V28" i="1"/>
  <c r="U28" i="1"/>
  <c r="M28" i="1"/>
  <c r="AT27" i="1"/>
  <c r="AS27" i="1"/>
  <c r="AR27" i="1"/>
  <c r="AQ27" i="1"/>
  <c r="AP27" i="1"/>
  <c r="AO27" i="1"/>
  <c r="AN27" i="1"/>
  <c r="AM27" i="1"/>
  <c r="AL27" i="1"/>
  <c r="AK27" i="1"/>
  <c r="AJ27" i="1"/>
  <c r="AI27" i="1"/>
  <c r="AH27" i="1"/>
  <c r="V27" i="1"/>
  <c r="U27" i="1"/>
  <c r="M27" i="1"/>
  <c r="AT26" i="1"/>
  <c r="AS26" i="1"/>
  <c r="AR26" i="1"/>
  <c r="AQ26" i="1"/>
  <c r="AP26" i="1"/>
  <c r="AO26" i="1"/>
  <c r="AN26" i="1"/>
  <c r="AM26" i="1"/>
  <c r="AL26" i="1"/>
  <c r="AK26" i="1"/>
  <c r="AJ26" i="1"/>
  <c r="AI26" i="1"/>
  <c r="AH26" i="1"/>
  <c r="V26" i="1"/>
  <c r="U26" i="1"/>
  <c r="M26" i="1"/>
  <c r="AT25" i="1"/>
  <c r="AS25" i="1"/>
  <c r="AR25" i="1"/>
  <c r="AQ25" i="1"/>
  <c r="AP25" i="1"/>
  <c r="AO25" i="1"/>
  <c r="AN25" i="1"/>
  <c r="AM25" i="1"/>
  <c r="AL25" i="1"/>
  <c r="AK25" i="1"/>
  <c r="AJ25" i="1"/>
  <c r="AI25" i="1"/>
  <c r="AH25" i="1"/>
  <c r="V25" i="1"/>
  <c r="U25" i="1"/>
  <c r="M25" i="1"/>
  <c r="AT24" i="1"/>
  <c r="AS24" i="1"/>
  <c r="AR24" i="1"/>
  <c r="AQ24" i="1"/>
  <c r="AP24" i="1"/>
  <c r="AO24" i="1"/>
  <c r="AN24" i="1"/>
  <c r="AM24" i="1"/>
  <c r="AL24" i="1"/>
  <c r="AK24" i="1"/>
  <c r="AJ24" i="1"/>
  <c r="AI24" i="1"/>
  <c r="AH24" i="1"/>
  <c r="V24" i="1"/>
  <c r="U24" i="1"/>
  <c r="M24" i="1"/>
  <c r="AT23" i="1"/>
  <c r="AS23" i="1"/>
  <c r="AR23" i="1"/>
  <c r="AQ23" i="1"/>
  <c r="AP23" i="1"/>
  <c r="AO23" i="1"/>
  <c r="AN23" i="1"/>
  <c r="AM23" i="1"/>
  <c r="AL23" i="1"/>
  <c r="AK23" i="1"/>
  <c r="AJ23" i="1"/>
  <c r="AI23" i="1"/>
  <c r="AH23" i="1"/>
  <c r="V23" i="1"/>
  <c r="U23" i="1"/>
  <c r="M23" i="1"/>
  <c r="AT22" i="1"/>
  <c r="AS22" i="1"/>
  <c r="AR22" i="1"/>
  <c r="AQ22" i="1"/>
  <c r="AP22" i="1"/>
  <c r="AO22" i="1"/>
  <c r="AN22" i="1"/>
  <c r="AM22" i="1"/>
  <c r="AL22" i="1"/>
  <c r="AK22" i="1"/>
  <c r="AJ22" i="1"/>
  <c r="AI22" i="1"/>
  <c r="AH22" i="1"/>
  <c r="V22" i="1"/>
  <c r="U22" i="1"/>
  <c r="M22" i="1"/>
  <c r="AT21" i="1"/>
  <c r="AS21" i="1"/>
  <c r="AR21" i="1"/>
  <c r="AQ21" i="1"/>
  <c r="AP21" i="1"/>
  <c r="AO21" i="1"/>
  <c r="AN21" i="1"/>
  <c r="AM21" i="1"/>
  <c r="AL21" i="1"/>
  <c r="AK21" i="1"/>
  <c r="AJ21" i="1"/>
  <c r="AI21" i="1"/>
  <c r="AH21" i="1"/>
  <c r="V21" i="1"/>
  <c r="U21" i="1"/>
  <c r="M21" i="1"/>
  <c r="AT20" i="1"/>
  <c r="AS20" i="1"/>
  <c r="AR20" i="1"/>
  <c r="AQ20" i="1"/>
  <c r="AP20" i="1"/>
  <c r="AO20" i="1"/>
  <c r="AN20" i="1"/>
  <c r="AM20" i="1"/>
  <c r="AL20" i="1"/>
  <c r="AK20" i="1"/>
  <c r="AJ20" i="1"/>
  <c r="AI20" i="1"/>
  <c r="AH20" i="1"/>
  <c r="V20" i="1"/>
  <c r="U20" i="1"/>
  <c r="M20" i="1"/>
  <c r="AT19" i="1"/>
  <c r="AS19" i="1"/>
  <c r="AR19" i="1"/>
  <c r="AQ19" i="1"/>
  <c r="AP19" i="1"/>
  <c r="AO19" i="1"/>
  <c r="AN19" i="1"/>
  <c r="AM19" i="1"/>
  <c r="AL19" i="1"/>
  <c r="AK19" i="1"/>
  <c r="AJ19" i="1"/>
  <c r="AI19" i="1"/>
  <c r="AH19" i="1"/>
  <c r="V19" i="1"/>
  <c r="U19" i="1"/>
  <c r="M19" i="1"/>
  <c r="AT18" i="1"/>
  <c r="AS18" i="1"/>
  <c r="AR18" i="1"/>
  <c r="AQ18" i="1"/>
  <c r="AP18" i="1"/>
  <c r="AO18" i="1"/>
  <c r="AN18" i="1"/>
  <c r="AM18" i="1"/>
  <c r="AL18" i="1"/>
  <c r="AK18" i="1"/>
  <c r="AJ18" i="1"/>
  <c r="AI18" i="1"/>
  <c r="AH18" i="1"/>
  <c r="V18" i="1"/>
  <c r="U18" i="1"/>
  <c r="M18" i="1"/>
  <c r="AT17" i="1"/>
  <c r="AS17" i="1"/>
  <c r="AR17" i="1"/>
  <c r="AQ17" i="1"/>
  <c r="AP17" i="1"/>
  <c r="AO17" i="1"/>
  <c r="AN17" i="1"/>
  <c r="AM17" i="1"/>
  <c r="AL17" i="1"/>
  <c r="AK17" i="1"/>
  <c r="AJ17" i="1"/>
  <c r="AI17" i="1"/>
  <c r="AH17" i="1"/>
  <c r="V17" i="1"/>
  <c r="U17" i="1"/>
  <c r="M17" i="1"/>
  <c r="AT16" i="1"/>
  <c r="AS16" i="1"/>
  <c r="AR16" i="1"/>
  <c r="AQ16" i="1"/>
  <c r="AP16" i="1"/>
  <c r="AO16" i="1"/>
  <c r="AN16" i="1"/>
  <c r="AM16" i="1"/>
  <c r="AL16" i="1"/>
  <c r="AK16" i="1"/>
  <c r="AJ16" i="1"/>
  <c r="AI16" i="1"/>
  <c r="AH16" i="1"/>
  <c r="V16" i="1"/>
  <c r="U16" i="1"/>
  <c r="M16" i="1"/>
  <c r="AT15" i="1"/>
  <c r="AS15" i="1"/>
  <c r="AR15" i="1"/>
  <c r="AQ15" i="1"/>
  <c r="AP15" i="1"/>
  <c r="AO15" i="1"/>
  <c r="AN15" i="1"/>
  <c r="AM15" i="1"/>
  <c r="AL15" i="1"/>
  <c r="AK15" i="1"/>
  <c r="AJ15" i="1"/>
  <c r="AI15" i="1"/>
  <c r="AH15" i="1"/>
  <c r="AA15" i="1"/>
  <c r="V15" i="1"/>
  <c r="U15" i="1"/>
  <c r="M15" i="1"/>
  <c r="AT14" i="1"/>
  <c r="AS14" i="1"/>
  <c r="AR14" i="1"/>
  <c r="AQ14" i="1"/>
  <c r="AP14" i="1"/>
  <c r="AO14" i="1"/>
  <c r="AN14" i="1"/>
  <c r="AM14" i="1"/>
  <c r="AL14" i="1"/>
  <c r="AK14" i="1"/>
  <c r="AJ14" i="1"/>
  <c r="AI14" i="1"/>
  <c r="AH14" i="1"/>
  <c r="AA14" i="1"/>
  <c r="V14" i="1"/>
  <c r="U14" i="1"/>
  <c r="M14" i="1"/>
  <c r="AT13" i="1"/>
  <c r="AS13" i="1"/>
  <c r="AR13" i="1"/>
  <c r="AQ13" i="1"/>
  <c r="AP13" i="1"/>
  <c r="AO13" i="1"/>
  <c r="AN13" i="1"/>
  <c r="AM13" i="1"/>
  <c r="AL13" i="1"/>
  <c r="AK13" i="1"/>
  <c r="AJ13" i="1"/>
  <c r="AI13" i="1"/>
  <c r="AH13" i="1"/>
  <c r="AA13" i="1"/>
  <c r="V13" i="1"/>
  <c r="U13" i="1"/>
  <c r="M13" i="1"/>
  <c r="AT12" i="1"/>
  <c r="AS12" i="1"/>
  <c r="AR12" i="1"/>
  <c r="AQ12" i="1"/>
  <c r="AP12" i="1"/>
  <c r="AO12" i="1"/>
  <c r="AN12" i="1"/>
  <c r="AM12" i="1"/>
  <c r="AL12" i="1"/>
  <c r="AK12" i="1"/>
  <c r="AJ12" i="1"/>
  <c r="AI12" i="1"/>
  <c r="AH12" i="1"/>
  <c r="AA12" i="1"/>
  <c r="V12" i="1"/>
  <c r="U12" i="1"/>
  <c r="M12" i="1"/>
  <c r="AT11" i="1"/>
  <c r="AS11" i="1"/>
  <c r="AR11" i="1"/>
  <c r="AQ11" i="1"/>
  <c r="AP11" i="1"/>
  <c r="AO11" i="1"/>
  <c r="AN11" i="1"/>
  <c r="AM11" i="1"/>
  <c r="AL11" i="1"/>
  <c r="AK11" i="1"/>
  <c r="AJ11" i="1"/>
  <c r="AI11" i="1"/>
  <c r="AH11" i="1"/>
  <c r="V11" i="1"/>
  <c r="U11" i="1"/>
  <c r="M11" i="1"/>
  <c r="AT10" i="1"/>
  <c r="AS10" i="1"/>
  <c r="AR10" i="1"/>
  <c r="AQ10" i="1"/>
  <c r="AP10" i="1"/>
  <c r="AO10" i="1"/>
  <c r="AN10" i="1"/>
  <c r="AM10" i="1"/>
  <c r="AL10" i="1"/>
  <c r="AK10" i="1"/>
  <c r="AJ10" i="1"/>
  <c r="AI10" i="1"/>
  <c r="AH10" i="1"/>
  <c r="V10" i="1"/>
  <c r="U10" i="1"/>
  <c r="M10" i="1"/>
  <c r="AT9" i="1"/>
  <c r="AS9" i="1"/>
  <c r="AR9" i="1"/>
  <c r="AQ9" i="1"/>
  <c r="AP9" i="1"/>
  <c r="AO9" i="1"/>
  <c r="AN9" i="1"/>
  <c r="AM9" i="1"/>
  <c r="AL9" i="1"/>
  <c r="AK9" i="1"/>
  <c r="AJ9" i="1"/>
  <c r="AI9" i="1"/>
  <c r="AH9" i="1"/>
  <c r="V9" i="1"/>
  <c r="U9" i="1"/>
  <c r="M9" i="1"/>
  <c r="AT8" i="1"/>
  <c r="AS8" i="1"/>
  <c r="AR8" i="1"/>
  <c r="AQ8" i="1"/>
  <c r="AP8" i="1"/>
  <c r="AO8" i="1"/>
  <c r="AN8" i="1"/>
  <c r="AM8" i="1"/>
  <c r="AL8" i="1"/>
  <c r="AK8" i="1"/>
  <c r="AJ8" i="1"/>
  <c r="AI8" i="1"/>
  <c r="AH8" i="1"/>
  <c r="V8" i="1"/>
  <c r="U8" i="1"/>
  <c r="M8" i="1"/>
  <c r="AT7" i="1"/>
  <c r="AS7" i="1"/>
  <c r="AR7" i="1"/>
  <c r="AQ7" i="1"/>
  <c r="AP7" i="1"/>
  <c r="AO7" i="1"/>
  <c r="AN7" i="1"/>
  <c r="AM7" i="1"/>
  <c r="AL7" i="1"/>
  <c r="AK7" i="1"/>
  <c r="AJ7" i="1"/>
  <c r="AI7" i="1"/>
  <c r="AH7" i="1"/>
  <c r="V7" i="1"/>
  <c r="U7" i="1"/>
  <c r="M7" i="1"/>
  <c r="AT6" i="1"/>
  <c r="AS6" i="1"/>
  <c r="AR6" i="1"/>
  <c r="AQ6" i="1"/>
  <c r="AP6" i="1"/>
  <c r="AO6" i="1"/>
  <c r="AN6" i="1"/>
  <c r="AM6" i="1"/>
  <c r="AL6" i="1"/>
  <c r="AK6" i="1"/>
  <c r="AJ6" i="1"/>
  <c r="AI6" i="1"/>
  <c r="AH6" i="1"/>
  <c r="V6" i="1"/>
  <c r="U6" i="1"/>
  <c r="M6" i="1"/>
  <c r="AT5" i="1"/>
  <c r="AS5" i="1"/>
  <c r="AR5" i="1"/>
  <c r="AQ5" i="1"/>
  <c r="AP5" i="1"/>
  <c r="AO5" i="1"/>
  <c r="AN5" i="1"/>
  <c r="AM5" i="1"/>
  <c r="AL5" i="1"/>
  <c r="AK5" i="1"/>
  <c r="AJ5" i="1"/>
  <c r="AI5" i="1"/>
  <c r="AH5" i="1"/>
  <c r="V5" i="1"/>
  <c r="U5" i="1"/>
  <c r="M5" i="1"/>
  <c r="AT4" i="1"/>
  <c r="AS4" i="1"/>
  <c r="AR4" i="1"/>
  <c r="AQ4" i="1"/>
  <c r="AP4" i="1"/>
  <c r="AO4" i="1"/>
  <c r="AN4" i="1"/>
  <c r="AM4" i="1"/>
  <c r="AL4" i="1"/>
  <c r="AK4" i="1"/>
  <c r="AJ4" i="1"/>
  <c r="AI4" i="1"/>
  <c r="AH4" i="1"/>
  <c r="V4" i="1"/>
  <c r="U4" i="1"/>
  <c r="M4" i="1"/>
  <c r="AT3" i="1"/>
  <c r="AS3" i="1"/>
  <c r="AR3" i="1"/>
  <c r="AQ3" i="1"/>
  <c r="AP3" i="1"/>
  <c r="AO3" i="1"/>
  <c r="AN3" i="1"/>
  <c r="AM3" i="1"/>
  <c r="AL3" i="1"/>
  <c r="AK3" i="1"/>
  <c r="AJ3" i="1"/>
  <c r="AI3" i="1"/>
  <c r="AH3" i="1"/>
  <c r="AF3" i="1"/>
  <c r="AE3" i="1"/>
  <c r="AD3" i="1"/>
  <c r="AC3" i="1"/>
  <c r="X3" i="1"/>
  <c r="V3" i="1"/>
  <c r="U3" i="1"/>
  <c r="M3" i="1"/>
  <c r="I27" i="2"/>
  <c r="C36" i="2"/>
  <c r="E11" i="5" l="1"/>
  <c r="E7" i="5"/>
  <c r="E5" i="5"/>
  <c r="E14" i="5"/>
  <c r="E13" i="5"/>
</calcChain>
</file>

<file path=xl/sharedStrings.xml><?xml version="1.0" encoding="utf-8"?>
<sst xmlns="http://schemas.openxmlformats.org/spreadsheetml/2006/main" count="7346" uniqueCount="1087">
  <si>
    <t>Invoice ID</t>
  </si>
  <si>
    <t>Branch</t>
  </si>
  <si>
    <t>City</t>
  </si>
  <si>
    <t>Customer type</t>
  </si>
  <si>
    <t>Gender</t>
  </si>
  <si>
    <t>Product line</t>
  </si>
  <si>
    <t>Quantity</t>
  </si>
  <si>
    <t>Tax 5%</t>
  </si>
  <si>
    <t>Total</t>
  </si>
  <si>
    <t>Date</t>
  </si>
  <si>
    <t>Time</t>
  </si>
  <si>
    <t>Payment</t>
  </si>
  <si>
    <t>cogs</t>
  </si>
  <si>
    <t>gross margin percentage</t>
  </si>
  <si>
    <t>gross income</t>
  </si>
  <si>
    <t>Rating</t>
  </si>
  <si>
    <t>A</t>
  </si>
  <si>
    <t>Yangon</t>
  </si>
  <si>
    <t>Member</t>
  </si>
  <si>
    <t>Female</t>
  </si>
  <si>
    <t>Health and beauty</t>
  </si>
  <si>
    <t>Ewallet</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</si>
  <si>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</si>
  <si>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</si>
  <si>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</si>
  <si>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</si>
  <si>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</si>
  <si>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</si>
  <si>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</si>
  <si>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</si>
  <si>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</si>
  <si>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</si>
  <si>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</si>
  <si>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</si>
  <si>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</si>
  <si>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</si>
  <si>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</si>
  <si>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</si>
  <si>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</si>
  <si>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</si>
  <si>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</si>
  <si>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</si>
  <si>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</si>
  <si>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</si>
  <si>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</si>
  <si>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</si>
  <si>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</si>
  <si>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</si>
  <si>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</si>
  <si>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</si>
  <si>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</si>
  <si>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</si>
  <si>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</si>
  <si>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</si>
  <si>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</si>
  <si>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</si>
  <si>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</si>
  <si>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</si>
  <si>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</si>
  <si>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</si>
  <si>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</si>
  <si>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</si>
  <si>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</si>
  <si>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</si>
  <si>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</si>
  <si>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</si>
  <si>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</si>
  <si>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</si>
  <si>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</si>
  <si>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</si>
  <si>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</si>
  <si>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</si>
  <si>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</si>
  <si>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</si>
  <si>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</si>
  <si>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</si>
  <si>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</si>
  <si>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</si>
  <si>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</si>
  <si>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</si>
  <si>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</si>
  <si>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</si>
  <si>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</si>
  <si>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</si>
  <si>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</si>
  <si>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</si>
  <si>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</si>
  <si>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</si>
  <si>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</si>
  <si>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</si>
  <si>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</si>
  <si>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</si>
  <si>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</si>
  <si>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</si>
  <si>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</si>
  <si>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</si>
  <si>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</si>
  <si>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</si>
  <si>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</si>
  <si>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</si>
  <si>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</si>
  <si>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</si>
  <si>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</si>
  <si>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</si>
  <si>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</si>
  <si>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</si>
  <si>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</si>
  <si>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</si>
  <si>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</si>
  <si>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</si>
  <si>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</si>
  <si>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</si>
  <si>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</si>
  <si>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</si>
  <si>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</si>
  <si>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</si>
  <si>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</si>
  <si>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</si>
  <si>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</si>
  <si>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</si>
  <si>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</si>
  <si>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</si>
  <si>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</si>
  <si>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</si>
  <si>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</si>
  <si>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</si>
  <si>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</si>
  <si>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</si>
  <si>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</si>
  <si>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</si>
  <si>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</si>
  <si>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</si>
  <si>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</si>
  <si>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</si>
  <si>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</si>
  <si>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</si>
  <si>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</si>
  <si>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</si>
  <si>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</si>
  <si>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</si>
  <si>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</si>
  <si>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</si>
  <si>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</si>
  <si>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</si>
  <si>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</si>
  <si>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</si>
  <si>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</si>
  <si>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</si>
  <si>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</si>
  <si>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</si>
  <si>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</si>
  <si>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</si>
  <si>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</si>
  <si>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</si>
  <si>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</si>
  <si>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</si>
  <si>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</si>
  <si>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</si>
  <si>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</si>
  <si>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</si>
  <si>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</si>
  <si>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</si>
  <si>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</si>
  <si>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</si>
  <si>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</si>
  <si>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</si>
  <si>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</si>
  <si>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</si>
  <si>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</si>
  <si>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</si>
  <si>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</si>
  <si>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</si>
  <si>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</si>
  <si>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</si>
  <si>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</si>
  <si>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</si>
  <si>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</si>
  <si>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</si>
  <si>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</si>
  <si>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</si>
  <si>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</si>
  <si>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</si>
  <si>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</si>
  <si>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</si>
  <si>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</si>
  <si>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</si>
  <si>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</si>
  <si>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</si>
  <si>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</si>
  <si>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</si>
  <si>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</si>
  <si>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</si>
  <si>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</si>
  <si>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</si>
  <si>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</si>
  <si>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</si>
  <si>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</si>
  <si>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</si>
  <si>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</si>
  <si>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</si>
  <si>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</si>
  <si>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</si>
  <si>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</si>
  <si>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</si>
  <si>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</si>
  <si>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</si>
  <si>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</si>
  <si>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</si>
  <si>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</si>
  <si>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</si>
  <si>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</si>
  <si>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</si>
  <si>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</si>
  <si>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</si>
  <si>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</si>
  <si>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</si>
  <si>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</si>
  <si>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</si>
  <si>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</si>
  <si>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</si>
  <si>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</si>
  <si>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</si>
  <si>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</si>
  <si>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</si>
  <si>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</si>
  <si>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</si>
  <si>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</si>
  <si>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</si>
  <si>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</si>
  <si>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</si>
  <si>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</si>
  <si>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</si>
  <si>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</si>
  <si>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</si>
  <si>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</si>
  <si>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</si>
  <si>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</si>
  <si>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</si>
  <si>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</si>
  <si>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</si>
  <si>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</si>
  <si>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</si>
  <si>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</si>
  <si>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</si>
  <si>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</si>
  <si>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</si>
  <si>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</si>
  <si>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</si>
  <si>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</si>
  <si>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</si>
  <si>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</si>
  <si>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</si>
  <si>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</si>
  <si>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</si>
  <si>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</si>
  <si>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</si>
  <si>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</si>
  <si>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</si>
  <si>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</si>
  <si>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</si>
  <si>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</si>
  <si>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</si>
  <si>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</si>
  <si>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</si>
  <si>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</si>
  <si>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</si>
  <si>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</si>
  <si>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</si>
  <si>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</si>
  <si>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</si>
  <si>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</si>
  <si>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</si>
  <si>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</si>
  <si>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</si>
  <si>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</si>
  <si>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</si>
  <si>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</si>
  <si>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</si>
  <si>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</si>
  <si>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</si>
  <si>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</si>
  <si>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</si>
  <si>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</si>
  <si>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</si>
  <si>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</si>
  <si>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</si>
  <si>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</si>
  <si>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</si>
  <si>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</si>
  <si>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</si>
  <si>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</si>
  <si>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</si>
  <si>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</si>
  <si>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</si>
  <si>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</si>
  <si>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</si>
  <si>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</si>
  <si>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</si>
  <si>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</si>
  <si>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</si>
  <si>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</si>
  <si>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</si>
  <si>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</si>
  <si>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</si>
  <si>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</si>
  <si>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</si>
  <si>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</si>
  <si>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</si>
  <si>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</si>
  <si>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</si>
  <si>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</si>
  <si>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</si>
  <si>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</si>
  <si>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</si>
  <si>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</si>
  <si>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</si>
  <si>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</si>
  <si>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</si>
  <si>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</si>
  <si>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</si>
  <si>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</si>
  <si>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</si>
  <si>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</si>
  <si>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</si>
  <si>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</si>
  <si>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</si>
  <si>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</si>
  <si>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</si>
  <si>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</si>
  <si>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</si>
  <si>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</si>
  <si>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</si>
  <si>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</si>
  <si>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</si>
  <si>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</si>
  <si>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</si>
  <si>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</si>
  <si>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</si>
  <si>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</si>
  <si>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</si>
  <si>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</si>
  <si>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</si>
  <si>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</si>
  <si>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</si>
  <si>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</si>
  <si>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</si>
  <si>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</si>
  <si>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</si>
  <si>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</si>
  <si>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</si>
  <si>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</si>
  <si>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</si>
  <si>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</si>
  <si>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</si>
  <si>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</si>
  <si>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</si>
  <si>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</si>
  <si>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</si>
  <si>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</si>
  <si>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</si>
  <si>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</si>
  <si>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</si>
  <si>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</si>
  <si>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</si>
  <si>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</si>
  <si>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</si>
  <si>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</si>
  <si>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</si>
  <si>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</si>
  <si>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</si>
  <si>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</si>
  <si>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</si>
  <si>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</si>
  <si>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</si>
  <si>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</si>
  <si>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</si>
  <si>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</si>
  <si>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</si>
  <si>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</si>
  <si>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</si>
  <si>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</si>
  <si>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</si>
  <si>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</si>
  <si>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</si>
  <si>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</si>
  <si>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</si>
  <si>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</si>
  <si>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</si>
  <si>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</si>
  <si>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</si>
  <si>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</si>
  <si>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</si>
  <si>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</si>
  <si>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</si>
  <si>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</si>
  <si>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</si>
  <si>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</si>
  <si>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</si>
  <si>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</si>
  <si>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</si>
  <si>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</si>
  <si>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</si>
  <si>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</si>
  <si>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</si>
  <si>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</si>
  <si>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</si>
  <si>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</si>
  <si>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</si>
  <si>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</si>
  <si>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</si>
  <si>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</si>
  <si>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</si>
  <si>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</si>
  <si>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</si>
  <si>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</si>
  <si>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</si>
  <si>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</si>
  <si>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</si>
  <si>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</si>
  <si>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</si>
  <si>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</si>
  <si>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</si>
  <si>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</si>
  <si>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</si>
  <si>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</si>
  <si>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</si>
  <si>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</si>
  <si>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</si>
  <si>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</si>
  <si>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</si>
  <si>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</si>
  <si>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</si>
  <si>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</si>
  <si>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</si>
  <si>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</si>
  <si>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</si>
  <si>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</si>
  <si>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</si>
  <si>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</si>
  <si>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</si>
  <si>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</si>
  <si>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</si>
  <si>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</si>
  <si>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</si>
  <si>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</si>
  <si>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</si>
  <si>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</si>
  <si>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</si>
  <si>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</si>
  <si>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</si>
  <si>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</si>
  <si>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</si>
  <si>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</si>
  <si>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</si>
  <si>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</si>
  <si>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</si>
  <si>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</si>
  <si>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</si>
  <si>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</si>
  <si>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</si>
  <si>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</si>
  <si>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</si>
  <si>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</si>
  <si>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</si>
  <si>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</si>
  <si>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</si>
  <si>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</si>
  <si>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</si>
  <si>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</si>
  <si>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</si>
  <si>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</si>
  <si>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</si>
  <si>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</si>
  <si>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</si>
  <si>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</si>
  <si>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</si>
  <si>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</si>
  <si>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</si>
  <si>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</si>
  <si>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</si>
  <si>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</si>
  <si>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</si>
  <si>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</si>
  <si>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</si>
  <si>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</si>
  <si>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</si>
  <si>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</si>
  <si>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</si>
  <si>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</si>
  <si>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</si>
  <si>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</si>
  <si>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</si>
  <si>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</si>
  <si>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</si>
  <si>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</si>
  <si>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</si>
  <si>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</si>
  <si>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</si>
  <si>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</si>
  <si>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</si>
  <si>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</si>
  <si>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</si>
  <si>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</si>
  <si>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</si>
  <si>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</si>
  <si>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</si>
  <si>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</si>
  <si>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</si>
  <si>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</si>
  <si>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</si>
  <si>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</si>
  <si>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</si>
  <si>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</si>
  <si>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</si>
  <si>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</si>
  <si>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</si>
  <si>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</si>
  <si>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</si>
  <si>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</si>
  <si>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</si>
  <si>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</si>
  <si>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</si>
  <si>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</si>
  <si>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</si>
  <si>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</si>
  <si>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</si>
  <si>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</si>
  <si>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</si>
  <si>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</si>
  <si>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</si>
  <si>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</si>
  <si>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</si>
  <si>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</si>
  <si>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</si>
  <si>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</si>
  <si>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</si>
  <si>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</si>
  <si>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</si>
  <si>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</si>
  <si>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</si>
  <si>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</si>
  <si>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</si>
  <si>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</si>
  <si>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</si>
  <si>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</si>
  <si>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</si>
  <si>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</si>
  <si>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</si>
  <si>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</si>
  <si>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</si>
  <si>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</si>
  <si>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</si>
  <si>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</si>
  <si>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</si>
  <si>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</si>
  <si>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</si>
  <si>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</si>
  <si>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</si>
  <si>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</si>
  <si>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</si>
  <si>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</si>
  <si>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</si>
  <si>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</si>
  <si>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</si>
  <si>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</si>
  <si>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</si>
  <si>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</si>
  <si>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</si>
  <si>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</si>
  <si>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</si>
  <si>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</si>
  <si>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</si>
  <si>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</si>
  <si>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</si>
  <si>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</si>
  <si>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</si>
  <si>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</si>
  <si>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</si>
  <si>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</si>
  <si>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</si>
  <si>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</si>
  <si>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</si>
  <si>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</si>
  <si>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</si>
  <si>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</si>
  <si>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</si>
  <si>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</si>
  <si>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</si>
  <si>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</si>
  <si>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</si>
  <si>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</si>
  <si>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</si>
  <si>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</si>
  <si>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</si>
  <si>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</si>
  <si>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</si>
  <si>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</si>
  <si>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</si>
  <si>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</si>
  <si>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</si>
  <si>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</si>
  <si>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</si>
  <si>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</si>
  <si>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</si>
  <si>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</si>
  <si>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</si>
  <si>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</si>
  <si>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</si>
  <si>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</si>
  <si>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</si>
  <si>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</si>
  <si>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</si>
  <si>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</si>
  <si>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</si>
  <si>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</si>
  <si>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</si>
  <si>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</si>
  <si>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</si>
  <si>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</si>
  <si>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</si>
  <si>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</si>
  <si>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</si>
  <si>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</si>
  <si>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</si>
  <si>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</si>
  <si>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</si>
  <si>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</si>
  <si>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</si>
  <si>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</si>
  <si>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</si>
  <si>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</si>
  <si>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</si>
  <si>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</si>
  <si>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</si>
  <si>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</si>
  <si>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</si>
  <si>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</si>
  <si>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</si>
  <si>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</si>
  <si>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</si>
  <si>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</si>
  <si>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</si>
  <si>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</si>
  <si>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</si>
  <si>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</si>
  <si>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</si>
  <si>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</si>
  <si>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</si>
  <si>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</si>
  <si>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</si>
  <si>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</si>
  <si>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</si>
  <si>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</si>
  <si>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</si>
  <si>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</si>
  <si>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</si>
  <si>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</si>
  <si>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</si>
  <si>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</si>
  <si>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</si>
  <si>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</si>
  <si>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</si>
  <si>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</si>
  <si>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</si>
  <si>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</si>
  <si>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</si>
  <si>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</si>
  <si>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</si>
  <si>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</si>
  <si>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</si>
  <si>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</si>
  <si>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</si>
  <si>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</si>
  <si>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</si>
  <si>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</si>
  <si>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</si>
  <si>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</si>
  <si>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</si>
  <si>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</si>
  <si>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</si>
  <si>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</si>
  <si>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</si>
  <si>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</si>
  <si>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</si>
  <si>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</si>
  <si>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</si>
  <si>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</si>
  <si>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</si>
  <si>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</si>
  <si>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</si>
  <si>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</si>
  <si>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</si>
  <si>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</si>
  <si>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</si>
  <si>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</si>
  <si>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</si>
  <si>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</si>
  <si>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</si>
  <si>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</si>
  <si>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</si>
  <si>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</si>
  <si>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</si>
  <si>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</si>
  <si>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</si>
  <si>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</si>
  <si>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</si>
  <si>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</si>
  <si>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</si>
  <si>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</si>
  <si>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</si>
  <si>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</si>
  <si>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</si>
  <si>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</si>
  <si>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</si>
  <si>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</si>
  <si>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</si>
  <si>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</si>
  <si>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</si>
  <si>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</si>
  <si>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</si>
  <si>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</si>
  <si>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</si>
  <si>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</si>
  <si>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</si>
  <si>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</si>
  <si>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</si>
  <si>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</si>
  <si>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</si>
  <si>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</si>
  <si>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</si>
  <si>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</si>
  <si>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</si>
  <si>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</si>
  <si>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</si>
  <si>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</si>
  <si>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</si>
  <si>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</si>
  <si>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</si>
  <si>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</si>
  <si>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</si>
  <si>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</si>
  <si>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</si>
  <si>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</si>
  <si>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</si>
  <si>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</si>
  <si>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</si>
  <si>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</si>
  <si>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</si>
  <si>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</si>
  <si>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</si>
  <si>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</si>
  <si>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</si>
  <si>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</si>
  <si>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</si>
  <si>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</si>
  <si>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</si>
  <si>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</si>
  <si>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</si>
  <si>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</si>
  <si>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</si>
  <si>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</si>
  <si>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</si>
  <si>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</si>
  <si>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</si>
  <si>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</si>
  <si>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</si>
  <si>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</si>
  <si>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</si>
  <si>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</si>
  <si>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</si>
  <si>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</si>
  <si>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</si>
  <si>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</si>
  <si>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</si>
  <si>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</si>
  <si>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</si>
  <si>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</si>
  <si>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</si>
  <si>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</si>
  <si>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</si>
  <si>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</si>
  <si>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</si>
  <si>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</si>
  <si>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</si>
  <si>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</si>
  <si>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</si>
  <si>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</si>
  <si>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</si>
  <si>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</si>
  <si>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</si>
  <si>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</si>
  <si>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</si>
  <si>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</si>
  <si>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</si>
  <si>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</si>
  <si>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</si>
  <si>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</si>
  <si>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</si>
  <si>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</si>
  <si>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</si>
  <si>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</si>
  <si>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</si>
  <si>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</si>
  <si>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</si>
  <si>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</si>
  <si>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</si>
  <si>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</si>
  <si>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</si>
  <si>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</si>
  <si>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</si>
  <si>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</si>
  <si>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</si>
  <si>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</si>
  <si>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</si>
  <si>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</si>
  <si>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</si>
  <si>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</si>
  <si>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</si>
  <si>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</si>
  <si>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</si>
  <si>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</si>
  <si>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</si>
  <si>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</si>
  <si>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</si>
  <si>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</si>
  <si>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</si>
  <si>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</si>
  <si>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</si>
  <si>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</si>
  <si>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</si>
  <si>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</si>
  <si>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</si>
  <si>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</si>
  <si>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</si>
  <si>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</si>
  <si>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</si>
  <si>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</si>
  <si>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</si>
  <si>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</si>
  <si>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</si>
  <si>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</si>
  <si>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</si>
  <si>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</si>
  <si>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</si>
  <si>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</si>
  <si>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</si>
  <si>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</si>
  <si>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</si>
  <si>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</si>
  <si>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</si>
  <si>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</si>
  <si>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</si>
  <si>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</si>
  <si>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</si>
  <si>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</si>
  <si>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</si>
  <si>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</si>
  <si>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</si>
  <si>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</si>
  <si>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</si>
  <si>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</si>
  <si>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</si>
  <si>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</si>
  <si>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</si>
  <si>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</si>
  <si>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</si>
  <si>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</si>
  <si>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</si>
  <si>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</si>
  <si>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</si>
  <si>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</si>
  <si>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</si>
  <si>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</si>
  <si>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</si>
  <si>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</si>
  <si>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</si>
  <si>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</si>
  <si>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</si>
  <si>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</si>
  <si>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</si>
  <si>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</si>
  <si>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</si>
  <si>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</si>
  <si>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</si>
  <si>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</si>
  <si>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</si>
  <si>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</si>
  <si>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</si>
  <si>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</si>
  <si>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</si>
  <si>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</si>
  <si>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</si>
  <si>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</si>
  <si>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</si>
  <si>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</si>
  <si>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</si>
  <si>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</si>
  <si>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</si>
  <si>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</si>
  <si>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</si>
  <si>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</si>
  <si>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</si>
  <si>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</si>
  <si>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</si>
  <si>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</si>
  <si>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</si>
  <si>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</si>
  <si>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</si>
  <si>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</si>
  <si>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</si>
  <si>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</si>
  <si>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</si>
  <si>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</si>
  <si>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</si>
  <si>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</si>
  <si>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</si>
  <si>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</si>
  <si>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</si>
  <si>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</si>
  <si>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</si>
  <si>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</si>
  <si>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</si>
  <si>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</si>
  <si>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</si>
  <si>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</si>
  <si>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</si>
  <si>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</si>
  <si>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</si>
  <si>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</si>
  <si>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</si>
  <si>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</si>
  <si>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</si>
  <si>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</si>
  <si>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</si>
  <si>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</si>
  <si>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</si>
  <si>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</si>
  <si>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</si>
  <si>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</si>
  <si>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</si>
  <si>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</si>
  <si>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</si>
  <si>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</si>
  <si>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</si>
  <si>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</si>
  <si>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</si>
  <si>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</si>
  <si>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</si>
  <si>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</si>
  <si>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</si>
  <si>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</si>
  <si>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</si>
  <si>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</si>
  <si>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</si>
  <si>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</si>
  <si>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</si>
  <si>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</si>
  <si>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</si>
  <si>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</si>
  <si>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</si>
  <si>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</si>
  <si>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</si>
  <si>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</si>
  <si>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</si>
  <si>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</si>
  <si>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</si>
  <si>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</si>
  <si>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</si>
  <si>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</si>
  <si>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</si>
  <si>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</si>
  <si>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</si>
  <si>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</si>
  <si>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</si>
  <si>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</si>
  <si>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</si>
  <si>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</si>
  <si>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</si>
  <si>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</si>
  <si>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</si>
  <si>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</si>
  <si>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</si>
  <si>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</si>
  <si>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</si>
  <si>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</si>
  <si>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</si>
  <si>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</si>
  <si>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</si>
  <si>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</si>
  <si>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</si>
  <si>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</si>
  <si>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</si>
  <si>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</si>
  <si>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</si>
  <si>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</si>
  <si>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</si>
  <si>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</si>
  <si>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</si>
  <si>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</si>
  <si>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</si>
  <si>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</si>
  <si>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</si>
  <si>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</si>
  <si>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</si>
  <si>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</si>
  <si>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</si>
  <si>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</si>
  <si>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</si>
  <si>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</si>
  <si>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</si>
  <si>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</si>
  <si>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</si>
  <si>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</si>
  <si>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</si>
  <si>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</si>
  <si>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</si>
  <si>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</si>
  <si>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</si>
  <si>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</si>
  <si>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</si>
  <si>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</si>
  <si>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</si>
  <si>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</si>
  <si>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</si>
  <si>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</si>
  <si>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</si>
  <si>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</si>
  <si>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</si>
  <si>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</si>
  <si>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</si>
  <si>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</si>
  <si>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</si>
  <si>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</si>
  <si>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Unit price</t>
  </si>
  <si>
    <t>sales</t>
  </si>
  <si>
    <t>Total% sales</t>
  </si>
  <si>
    <t>Revenue in rs</t>
  </si>
  <si>
    <t>dolar rate</t>
  </si>
  <si>
    <t>Revenue in $</t>
  </si>
  <si>
    <t>Sum of Sales</t>
  </si>
  <si>
    <t>Average of Rating</t>
  </si>
  <si>
    <t>Min</t>
  </si>
  <si>
    <t>Max Unit Price</t>
  </si>
  <si>
    <t>Max rating</t>
  </si>
  <si>
    <t>Count of orders</t>
  </si>
  <si>
    <t>&gt;8</t>
  </si>
  <si>
    <t>Equal to</t>
  </si>
  <si>
    <t>and'</t>
  </si>
  <si>
    <t>or</t>
  </si>
  <si>
    <t>IF Function</t>
  </si>
  <si>
    <t>rating&gt;8 and Total&gt;500</t>
  </si>
  <si>
    <t>Price&gt;500, 10% dicount</t>
  </si>
  <si>
    <t>5% off</t>
  </si>
  <si>
    <t>Nested if</t>
  </si>
  <si>
    <t>sumif "Store C"</t>
  </si>
  <si>
    <t>Store B</t>
  </si>
  <si>
    <t>sumifs</t>
  </si>
  <si>
    <t>countif</t>
  </si>
  <si>
    <t>what is the total for this invoice id</t>
  </si>
  <si>
    <t>Index</t>
  </si>
  <si>
    <t>Start Date</t>
  </si>
  <si>
    <t>End Date</t>
  </si>
  <si>
    <t>Months--&gt;</t>
  </si>
  <si>
    <t>Day--&gt;</t>
  </si>
  <si>
    <t>Year--&gt;</t>
  </si>
  <si>
    <t>Week Day</t>
  </si>
  <si>
    <t>Row Labels</t>
  </si>
  <si>
    <t>Grand Total</t>
  </si>
  <si>
    <t>Sum of Total</t>
  </si>
  <si>
    <t>Sum of Branch</t>
  </si>
  <si>
    <t>Sum of M and F</t>
  </si>
  <si>
    <t>Rating Vs Branch</t>
  </si>
  <si>
    <t>Count of Invoice ID</t>
  </si>
  <si>
    <t>Sum of Quantity</t>
  </si>
  <si>
    <t>Max of Unit price</t>
  </si>
  <si>
    <t>Store C has the highest sales</t>
  </si>
  <si>
    <t xml:space="preserve">what shoiuld A and B </t>
  </si>
  <si>
    <t>Column Labels</t>
  </si>
  <si>
    <t>Sart date</t>
  </si>
  <si>
    <t>Years</t>
  </si>
  <si>
    <t>Nilesh</t>
  </si>
  <si>
    <t>Jan</t>
  </si>
  <si>
    <t>Feb</t>
  </si>
  <si>
    <t>Mar</t>
  </si>
  <si>
    <t>Weekday</t>
  </si>
  <si>
    <t>Weekend</t>
  </si>
  <si>
    <t>Superstore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</si>
</sst>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quot;$&quot;* #,##0.00_);_(&quot;$&quot;* \(#,##0.00\);_(&quot;$&quot;* &quot;-&quot;??_);_(@_)"/>
    <numFmt numFmtId="164" formatCode="&quot;$&quot;#,##0.00"/>
    <numFmt numFmtId="165" formatCode="0.0"/>
    <numFmt numFmtId="166" formatCode="[$-F400]h:mm:ss\ AM/PM"/>
    <numFmt numFmtId="167" formatCode="[$₹-439]#,##0.00"/>
    <numFmt numFmtId="168" formatCode="_([$$-409]* #,##0.00_);_([$$-409]* \(#,##0.00\);_([$$-409]* &quot;-&quot;??_);_(@_)"/>
    <numFmt numFmtId="169" formatCode="0.0%"/>
  </numFmts>
  <fonts count="7" x14ac:knownFonts="1">
    <font>
      <sz val="10"/>
      <color rgb="FF000000"/>
      <name val="Arial"/>
      <scheme val="minor"/>
    </font>
    <font>
      <sz val="10"/>
      <color theme="1"/>
      <name val="Arial"/>
    </font>
    <font>
      <sz val="10"/>
      <color rgb="FF000000"/>
      <name val="Arial"/>
      <scheme val="minor"/>
    </font>
    <font>
      <sz val="10"/>
      <color theme="1"/>
      <name val="Arial"/>
      <family val="2"/>
    </font>
    <font>
      <sz val="10"/>
      <color theme="0"/>
      <name val="Arial"/>
      <family val="2"/>
    </font>
    <font>
      <sz val="10"/>
      <color rgb="FF000000"/>
      <name val="Arial"/>
      <family val="2"/>
      <scheme val="minor"/>
    </font>
    <font>
      <sz val="22"/>
      <color rgb="FF000000"/>
      <name val="Arial"/>
      <family val="2"/>
      <scheme val="minor"/>
    </font>
  </fonts>
  <fills count="9">
    <fill>
      <patternFill patternType="none"/>
    </fill>
    <fill>
      <patternFill patternType="gray125"/>
    </fill>
    <fill>
      <patternFill patternType="solid">
        <fgColor theme="4"/>
        <bgColor indexed="64"/>
      </patternFill>
    </fill>
    <fill>
      <patternFill patternType="solid">
        <fgColor theme="9" tint="-0.249977111117893"/>
        <bgColor indexed="64"/>
      </patternFill>
    </fill>
    <fill>
      <patternFill patternType="solid">
        <fgColor rgb="FFFFFF0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6"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77">
    <xf numFmtId="0" fontId="0" fillId="0" borderId="0" xfId="0" applyFont="1" applyAlignment="1"/>
    <xf numFmtId="0" fontId="1" fillId="0" borderId="0" xfId="0" applyFont="1" applyAlignment="1"/>
    <xf numFmtId="0" fontId="1" fillId="0" borderId="1" xfId="0" applyFont="1" applyBorder="1"/>
    <xf numFmtId="0" fontId="4" fillId="2" borderId="1" xfId="0" applyFont="1" applyFill="1" applyBorder="1"/>
    <xf numFmtId="49" fontId="4" fillId="2" borderId="1" xfId="0" applyNumberFormat="1" applyFont="1" applyFill="1" applyBorder="1"/>
    <xf numFmtId="49" fontId="3" fillId="0" borderId="1" xfId="0" applyNumberFormat="1" applyFont="1" applyBorder="1"/>
    <xf numFmtId="49" fontId="1" fillId="0" borderId="1" xfId="0" applyNumberFormat="1" applyFont="1" applyBorder="1"/>
    <xf numFmtId="164" fontId="4" fillId="2" borderId="1" xfId="0" applyNumberFormat="1" applyFont="1" applyFill="1" applyBorder="1"/>
    <xf numFmtId="164" fontId="1" fillId="0" borderId="1" xfId="0" applyNumberFormat="1" applyFont="1" applyBorder="1"/>
    <xf numFmtId="165" fontId="4" fillId="2" borderId="1" xfId="0" applyNumberFormat="1" applyFont="1" applyFill="1" applyBorder="1"/>
    <xf numFmtId="165" fontId="1" fillId="0" borderId="1" xfId="0" applyNumberFormat="1" applyFont="1" applyBorder="1"/>
    <xf numFmtId="1" fontId="4" fillId="2" borderId="1" xfId="0" applyNumberFormat="1" applyFont="1" applyFill="1" applyBorder="1"/>
    <xf numFmtId="1" fontId="1" fillId="0" borderId="1" xfId="0" applyNumberFormat="1" applyFont="1" applyBorder="1"/>
    <xf numFmtId="14" fontId="4" fillId="2" borderId="1" xfId="0" applyNumberFormat="1" applyFont="1" applyFill="1" applyBorder="1"/>
    <xf numFmtId="14" fontId="1" fillId="0" borderId="1" xfId="0" applyNumberFormat="1" applyFont="1" applyBorder="1"/>
    <xf numFmtId="166" fontId="4" fillId="2" borderId="1" xfId="0" applyNumberFormat="1" applyFont="1" applyFill="1" applyBorder="1"/>
    <xf numFmtId="166" fontId="1" fillId="0" borderId="1" xfId="0" applyNumberFormat="1" applyFont="1" applyBorder="1"/>
    <xf numFmtId="44" fontId="4" fillId="2" borderId="1" xfId="1" applyFont="1" applyFill="1" applyBorder="1"/>
    <xf numFmtId="44" fontId="1" fillId="0" borderId="1" xfId="1" applyFont="1" applyBorder="1"/>
    <xf numFmtId="0" fontId="1" fillId="0" borderId="0" xfId="0" applyFont="1" applyBorder="1" applyAlignment="1"/>
    <xf numFmtId="0" fontId="4" fillId="3" borderId="1" xfId="0" applyFont="1" applyFill="1" applyBorder="1"/>
    <xf numFmtId="164" fontId="3" fillId="0" borderId="1" xfId="0" applyNumberFormat="1" applyFont="1" applyBorder="1"/>
    <xf numFmtId="164" fontId="1" fillId="0" borderId="0" xfId="0" applyNumberFormat="1" applyFont="1" applyAlignment="1"/>
    <xf numFmtId="9" fontId="0" fillId="0" borderId="0" xfId="2" applyFont="1" applyAlignment="1"/>
    <xf numFmtId="167" fontId="1" fillId="0" borderId="0" xfId="0" applyNumberFormat="1" applyFont="1" applyAlignment="1"/>
    <xf numFmtId="0" fontId="3" fillId="0" borderId="0" xfId="0" applyFont="1" applyAlignment="1"/>
    <xf numFmtId="0" fontId="5" fillId="0" borderId="0" xfId="0" applyFont="1" applyAlignment="1"/>
    <xf numFmtId="165" fontId="0" fillId="0" borderId="0" xfId="0" applyNumberFormat="1" applyFont="1" applyAlignment="1"/>
    <xf numFmtId="164" fontId="0" fillId="0" borderId="0" xfId="0" applyNumberFormat="1" applyFont="1" applyAlignment="1"/>
    <xf numFmtId="0" fontId="0" fillId="0" borderId="0" xfId="0" applyFont="1" applyAlignment="1">
      <alignment horizontal="left" indent="2"/>
    </xf>
    <xf numFmtId="0" fontId="5" fillId="0" borderId="0" xfId="0" applyFont="1" applyAlignment="1">
      <alignment horizontal="left" indent="2"/>
    </xf>
    <xf numFmtId="14" fontId="0" fillId="0" borderId="0" xfId="0" applyNumberFormat="1" applyFont="1" applyAlignment="1"/>
    <xf numFmtId="2" fontId="3" fillId="0" borderId="1" xfId="0" applyNumberFormat="1" applyFont="1" applyBorder="1"/>
    <xf numFmtId="165" fontId="1" fillId="0" borderId="0" xfId="0" applyNumberFormat="1"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5" fillId="4" borderId="0" xfId="0" applyFont="1" applyFill="1" applyAlignment="1"/>
    <xf numFmtId="0" fontId="5" fillId="4" borderId="0" xfId="0" applyFont="1" applyFill="1" applyAlignment="1">
      <alignment horizontal="left"/>
    </xf>
    <xf numFmtId="0" fontId="0" fillId="5" borderId="0" xfId="0" applyFont="1" applyFill="1" applyAlignment="1">
      <alignment horizontal="left"/>
    </xf>
    <xf numFmtId="0" fontId="0" fillId="5" borderId="0" xfId="0" applyNumberFormat="1" applyFont="1" applyFill="1" applyAlignment="1"/>
    <xf numFmtId="0" fontId="0" fillId="0" borderId="1" xfId="0" pivotButton="1" applyFont="1" applyBorder="1" applyAlignment="1"/>
    <xf numFmtId="0" fontId="0" fillId="0" borderId="1" xfId="0" applyFont="1" applyBorder="1" applyAlignment="1"/>
    <xf numFmtId="0" fontId="0" fillId="0" borderId="1" xfId="0" applyFont="1" applyBorder="1" applyAlignment="1">
      <alignment horizontal="left"/>
    </xf>
    <xf numFmtId="168" fontId="0" fillId="0" borderId="1" xfId="0" applyNumberFormat="1" applyFont="1" applyBorder="1" applyAlignment="1"/>
    <xf numFmtId="10" fontId="0" fillId="0" borderId="1" xfId="0" applyNumberFormat="1" applyFont="1" applyBorder="1" applyAlignment="1"/>
    <xf numFmtId="10" fontId="0" fillId="5" borderId="5" xfId="0" applyNumberFormat="1" applyFont="1" applyFill="1" applyBorder="1" applyAlignment="1"/>
    <xf numFmtId="0" fontId="0" fillId="5" borderId="2" xfId="0" applyFont="1" applyFill="1" applyBorder="1" applyAlignment="1">
      <alignment horizontal="left"/>
    </xf>
    <xf numFmtId="168" fontId="0" fillId="5" borderId="2" xfId="0" applyNumberFormat="1" applyFont="1" applyFill="1" applyBorder="1" applyAlignment="1"/>
    <xf numFmtId="169" fontId="0" fillId="0" borderId="1" xfId="0" applyNumberFormat="1" applyFont="1" applyBorder="1" applyAlignment="1"/>
    <xf numFmtId="14" fontId="0" fillId="0" borderId="6" xfId="0" applyNumberFormat="1" applyFont="1" applyBorder="1" applyAlignment="1"/>
    <xf numFmtId="14" fontId="0" fillId="0" borderId="7" xfId="0" applyNumberFormat="1" applyFont="1" applyBorder="1" applyAlignment="1"/>
    <xf numFmtId="0" fontId="0" fillId="0" borderId="7" xfId="0" applyFont="1" applyBorder="1" applyAlignment="1"/>
    <xf numFmtId="0" fontId="0" fillId="0" borderId="8" xfId="0" applyFont="1" applyBorder="1" applyAlignment="1"/>
    <xf numFmtId="0" fontId="0" fillId="4" borderId="0" xfId="0" applyFont="1" applyFill="1" applyAlignment="1"/>
    <xf numFmtId="0" fontId="0" fillId="0" borderId="1" xfId="0" pivotButton="1" applyBorder="1"/>
    <xf numFmtId="0" fontId="0" fillId="0" borderId="1" xfId="0" applyBorder="1"/>
    <xf numFmtId="0" fontId="0" fillId="6" borderId="1" xfId="0" applyFill="1" applyBorder="1" applyAlignment="1">
      <alignment horizontal="left"/>
    </xf>
    <xf numFmtId="10" fontId="0" fillId="6" borderId="1" xfId="0" applyNumberFormat="1" applyFill="1" applyBorder="1"/>
    <xf numFmtId="0" fontId="0" fillId="0" borderId="1" xfId="0" applyBorder="1" applyAlignment="1">
      <alignment horizontal="left"/>
    </xf>
    <xf numFmtId="10" fontId="0" fillId="0" borderId="1" xfId="0" applyNumberFormat="1" applyBorder="1"/>
    <xf numFmtId="10" fontId="0" fillId="7" borderId="1" xfId="0" applyNumberFormat="1" applyFill="1" applyBorder="1"/>
    <xf numFmtId="9" fontId="0" fillId="0" borderId="1" xfId="0" applyNumberFormat="1" applyBorder="1"/>
    <xf numFmtId="9" fontId="0" fillId="7" borderId="1" xfId="0" applyNumberFormat="1" applyFill="1" applyBorder="1"/>
    <xf numFmtId="168" fontId="0" fillId="5" borderId="3" xfId="0" applyNumberFormat="1" applyFont="1" applyFill="1" applyBorder="1" applyAlignment="1"/>
    <xf numFmtId="168" fontId="0" fillId="5" borderId="4" xfId="0" applyNumberFormat="1" applyFont="1" applyFill="1" applyBorder="1" applyAlignment="1"/>
    <xf numFmtId="168" fontId="0" fillId="5" borderId="5" xfId="0" applyNumberFormat="1" applyFont="1" applyFill="1" applyBorder="1" applyAlignment="1"/>
    <xf numFmtId="10" fontId="0" fillId="5" borderId="3" xfId="0" applyNumberFormat="1" applyFont="1" applyFill="1" applyBorder="1" applyAlignment="1"/>
    <xf numFmtId="0" fontId="0" fillId="0" borderId="1" xfId="0" applyFont="1" applyBorder="1" applyAlignment="1">
      <alignment horizontal="left" indent="1"/>
    </xf>
    <xf numFmtId="0" fontId="0" fillId="5" borderId="2" xfId="0" applyFont="1" applyFill="1" applyBorder="1" applyAlignment="1"/>
    <xf numFmtId="168" fontId="0" fillId="5" borderId="9" xfId="0" applyNumberFormat="1" applyFont="1" applyFill="1" applyBorder="1" applyAlignment="1"/>
    <xf numFmtId="168" fontId="0" fillId="5" borderId="10" xfId="0" applyNumberFormat="1" applyFont="1" applyFill="1" applyBorder="1" applyAlignment="1"/>
    <xf numFmtId="168" fontId="0" fillId="5" borderId="11" xfId="0" applyNumberFormat="1" applyFont="1" applyFill="1" applyBorder="1" applyAlignment="1"/>
    <xf numFmtId="0" fontId="6" fillId="8" borderId="0" xfId="0" applyFont="1" applyFill="1" applyAlignment="1">
      <alignment horizontal="center"/>
    </xf>
    <xf numFmtId="0" fontId="0" fillId="8" borderId="0" xfId="0" applyFont="1" applyFill="1" applyAlignment="1">
      <alignment horizontal="center"/>
    </xf>
    <xf numFmtId="169" fontId="0" fillId="5" borderId="3" xfId="0" applyNumberFormat="1" applyFont="1" applyFill="1" applyBorder="1" applyAlignment="1"/>
    <xf numFmtId="169" fontId="0" fillId="5" borderId="5" xfId="0" applyNumberFormat="1" applyFont="1" applyFill="1" applyBorder="1" applyAlignment="1"/>
  </cellXfs>
  <cellStyles count="3">
    <cellStyle name="Currency" xfId="1" builtinId="4"/>
    <cellStyle name="Normal" xfId="0" builtinId="0"/>
    <cellStyle name="Percent" xfId="2" builtinId="5"/>
  </cellStyles>
  <dxfs count="174">
    <dxf>
      <fill>
        <patternFill patternType="solid">
          <bgColor rgb="FFFFFF00"/>
        </patternFill>
      </fill>
    </dxf>
    <dxf>
      <fill>
        <patternFill patternType="solid">
          <bgColor rgb="FFFFFF00"/>
        </patternFill>
      </fill>
    </dxf>
    <dxf>
      <fill>
        <patternFill>
          <bgColor theme="4" tint="0.39997558519241921"/>
        </patternFill>
      </fill>
    </dxf>
    <dxf>
      <fill>
        <patternFill>
          <bgColor theme="4" tint="0.39997558519241921"/>
        </patternFill>
      </fill>
    </dxf>
    <dxf>
      <numFmt numFmtId="164" formatCode="&quot;$&quot;#,##0.00"/>
    </dxf>
    <dxf>
      <numFmt numFmtId="168"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4" tint="0.39997558519241921"/>
        </patternFill>
      </fill>
    </dxf>
    <dxf>
      <fill>
        <patternFill>
          <bgColor theme="4" tint="0.39997558519241921"/>
        </patternFill>
      </fill>
    </dxf>
    <dxf>
      <numFmt numFmtId="164" formatCode="&quot;$&quot;#,##0.00"/>
    </dxf>
    <dxf>
      <numFmt numFmtId="168"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4" tint="0.39997558519241921"/>
        </patternFill>
      </fill>
    </dxf>
    <dxf>
      <fill>
        <patternFill>
          <bgColor theme="4" tint="0.39997558519241921"/>
        </patternFill>
      </fill>
    </dxf>
    <dxf>
      <numFmt numFmtId="164" formatCode="&quot;$&quot;#,##0.00"/>
    </dxf>
    <dxf>
      <numFmt numFmtId="168"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4" tint="0.39997558519241921"/>
        </patternFill>
      </fill>
    </dxf>
    <dxf>
      <fill>
        <patternFill>
          <bgColor theme="4" tint="0.39997558519241921"/>
        </patternFill>
      </fill>
    </dxf>
    <dxf>
      <numFmt numFmtId="164" formatCode="&quot;$&quot;#,##0.00"/>
    </dxf>
    <dxf>
      <numFmt numFmtId="168" formatCode="_([$$-409]* #,##0.00_);_([$$-409]* \(#,##0.00\);_([$$-409]* &quot;-&quot;??_);_(@_)"/>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
    </dxf>
    <dxf>
      <fill>
        <patternFill patternType="solid">
          <bgColor rgb="FFFFFF00"/>
        </patternFill>
      </fill>
    </dxf>
    <dxf>
      <fill>
        <patternFill patternType="solid">
          <bgColor rgb="FFFFFF00"/>
        </patternFill>
      </fill>
    </dxf>
    <dxf>
      <fill>
        <patternFill>
          <bgColor theme="4" tint="0.39997558519241921"/>
        </patternFill>
      </fill>
    </dxf>
    <dxf>
      <fill>
        <patternFill>
          <bgColor theme="4" tint="0.39997558519241921"/>
        </patternFill>
      </fill>
    </dxf>
    <dxf>
      <numFmt numFmtId="164" formatCode="&quot;$&quot;#,##0.00"/>
    </dxf>
    <dxf>
      <numFmt numFmtId="168" formatCode="_([$$-409]* #,##0.00_);_([$$-409]* \(#,##0.00\);_([$$-409]* &quot;-&quot;??_);_(@_)"/>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4" tint="0.39997558519241921"/>
        </patternFill>
      </fill>
    </dxf>
    <dxf>
      <fill>
        <patternFill>
          <bgColor theme="4" tint="0.39997558519241921"/>
        </patternFill>
      </fill>
    </dxf>
    <dxf>
      <numFmt numFmtId="164" formatCode="&quot;$&quot;#,##0.00"/>
    </dxf>
    <dxf>
      <numFmt numFmtId="168"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4" tint="0.39997558519241921"/>
        </patternFill>
      </fill>
    </dxf>
    <dxf>
      <fill>
        <patternFill>
          <bgColor theme="4" tint="0.39997558519241921"/>
        </patternFill>
      </fill>
    </dxf>
    <dxf>
      <numFmt numFmtId="164" formatCode="&quot;$&quot;#,##0.00"/>
    </dxf>
    <dxf>
      <numFmt numFmtId="168" formatCode="_([$$-409]* #,##0.00_);_([$$-409]* \(#,##0.00\);_([$$-409]*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79998168889431442"/>
        </patternFill>
      </fill>
    </dxf>
    <dxf>
      <fill>
        <patternFill>
          <bgColor theme="4" tint="0.79998168889431442"/>
        </patternFill>
      </fill>
    </dxf>
    <dxf>
      <numFmt numFmtId="14" formatCode="0.00%"/>
    </dxf>
    <dxf>
      <numFmt numFmtId="2" formatCode="0.00"/>
    </dxf>
    <dxf>
      <numFmt numFmtId="2" formatCode="0.00"/>
    </dxf>
    <dxf>
      <numFmt numFmtId="169" formatCode="0.0%"/>
    </dxf>
    <dxf>
      <fill>
        <patternFill patternType="solid">
          <bgColor theme="9" tint="0.39997558519241921"/>
        </patternFill>
      </fill>
    </dxf>
    <dxf>
      <numFmt numFmtId="170" formatCode="_(&quot;$&quot;* #,##0.0_);_(&quot;$&quot;* \(#,##0.0\);_(&quot;$&quot;* &quot;-&quot;??_);_(@_)"/>
    </dxf>
    <dxf>
      <numFmt numFmtId="169"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8" formatCode="_([$$-409]* #,##0.00_);_([$$-409]* \(#,##0.00\);_([$$-409]* &quot;-&quot;??_);_(@_)"/>
    </dxf>
    <dxf>
      <numFmt numFmtId="164" formatCode="&quot;$&quot;#,##0.00"/>
    </dxf>
    <dxf>
      <fill>
        <patternFill>
          <bgColor theme="4" tint="0.39997558519241921"/>
        </patternFill>
      </fill>
    </dxf>
    <dxf>
      <fill>
        <patternFill>
          <bgColor theme="4" tint="0.39997558519241921"/>
        </patternFill>
      </fill>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_([$$-409]* #,##0.00_);_([$$-409]* \(#,##0.00\);_([$$-409]* &quot;-&quot;??_);_(@_)"/>
    </dxf>
    <dxf>
      <numFmt numFmtId="164" formatCode="&quot;$&quot;#,##0.00"/>
    </dxf>
    <dxf>
      <fill>
        <patternFill>
          <bgColor theme="4" tint="0.39997558519241921"/>
        </patternFill>
      </fill>
    </dxf>
    <dxf>
      <fill>
        <patternFill>
          <bgColor theme="4" tint="0.39997558519241921"/>
        </patternFill>
      </fill>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68" formatCode="_([$$-409]* #,##0.00_);_([$$-409]* \(#,##0.00\);_([$$-409]* &quot;-&quot;??_);_(@_)"/>
    </dxf>
    <dxf>
      <numFmt numFmtId="164" formatCode="&quot;$&quot;#,##0.00"/>
    </dxf>
    <dxf>
      <fill>
        <patternFill>
          <bgColor theme="4" tint="0.39997558519241921"/>
        </patternFill>
      </fill>
    </dxf>
    <dxf>
      <fill>
        <patternFill>
          <bgColor theme="4" tint="0.39997558519241921"/>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4" formatCode="0.00%"/>
    </dxf>
    <dxf>
      <fill>
        <patternFill patternType="solid">
          <bgColor theme="9" tint="0.39997558519241921"/>
        </patternFill>
      </fill>
    </dxf>
    <dxf>
      <numFmt numFmtId="170" formatCode="_(&quot;$&quot;* #,##0.0_);_(&quot;$&quot;* \(#,##0.0\);_(&quot;$&quot;* &quot;-&quot;??_);_(@_)"/>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_([$$-409]* #,##0.00_);_([$$-409]* \(#,##0.00\);_([$$-409]* &quot;-&quot;??_);_(@_)"/>
    </dxf>
    <dxf>
      <numFmt numFmtId="164" formatCode="&quot;$&quot;#,##0.00"/>
    </dxf>
    <dxf>
      <fill>
        <patternFill>
          <bgColor theme="4" tint="0.39997558519241921"/>
        </patternFill>
      </fill>
    </dxf>
    <dxf>
      <fill>
        <patternFill>
          <bgColor theme="4" tint="0.39997558519241921"/>
        </patternFill>
      </fill>
    </dxf>
    <dxf>
      <fill>
        <patternFill patternType="solid">
          <bgColor rgb="FFFFFF00"/>
        </patternFill>
      </fill>
    </dxf>
    <dxf>
      <fill>
        <patternFill patternType="solid">
          <bgColor rgb="FFFFFF00"/>
        </patternFill>
      </fill>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_([$$-409]* #,##0.00_);_([$$-409]* \(#,##0.00\);_([$$-409]* &quot;-&quot;??_);_(@_)"/>
    </dxf>
    <dxf>
      <numFmt numFmtId="164" formatCode="&quot;$&quot;#,##0.00"/>
    </dxf>
    <dxf>
      <fill>
        <patternFill>
          <bgColor theme="4" tint="0.39997558519241921"/>
        </patternFill>
      </fill>
    </dxf>
    <dxf>
      <fill>
        <patternFill>
          <bgColor theme="4" tint="0.39997558519241921"/>
        </patternFill>
      </fill>
    </dxf>
    <dxf>
      <fill>
        <patternFill patternType="solid">
          <bgColor rgb="FFFFFF00"/>
        </patternFill>
      </fill>
    </dxf>
    <dxf>
      <fill>
        <patternFill patternType="solid">
          <bgColor rgb="FFFFFF00"/>
        </patternFill>
      </fill>
    </dxf>
    <dxf>
      <fill>
        <patternFill>
          <bgColor theme="9" tint="0.39994506668294322"/>
        </patternFill>
      </fill>
    </dxf>
    <dxf>
      <fill>
        <patternFill>
          <bgColor theme="8" tint="0.59996337778862885"/>
        </patternFill>
      </fill>
    </dxf>
    <dxf>
      <font>
        <color rgb="FF9C0006"/>
      </font>
      <fill>
        <patternFill>
          <bgColor rgb="FFFFC7CE"/>
        </patternFill>
      </fill>
    </dxf>
    <dxf>
      <font>
        <color rgb="FF9C0006"/>
      </font>
      <fill>
        <patternFill>
          <bgColor rgb="FFFFC7CE"/>
        </patternFill>
      </fill>
    </dxf>
    <dxf>
      <fill>
        <patternFill>
          <bgColor theme="4" tint="0.39997558519241921"/>
        </patternFill>
      </fill>
    </dxf>
    <dxf>
      <fill>
        <patternFill>
          <bgColor theme="4" tint="0.39997558519241921"/>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 (Repaired) (Recovered).xlsx]Dashboard!PivotTable4</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Distribution of Gender</a:t>
            </a:r>
          </a:p>
        </c:rich>
      </c:tx>
      <c:layout>
        <c:manualLayout>
          <c:xMode val="edge"/>
          <c:yMode val="edge"/>
          <c:x val="0.12937709836886099"/>
          <c:y val="5.3491751031121111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pivotFmt>
      <c:pivotFmt>
        <c:idx val="5"/>
        <c:spPr>
          <a:solidFill>
            <a:schemeClr val="accent1">
              <a:alpha val="85000"/>
            </a:schemeClr>
          </a:solidFill>
          <a:ln w="9525" cap="flat" cmpd="sng" algn="ctr">
            <a:solidFill>
              <a:schemeClr val="lt1">
                <a:alpha val="50000"/>
              </a:schemeClr>
            </a:solidFill>
            <a:round/>
          </a:ln>
          <a:effectLst/>
        </c:spPr>
        <c:marker>
          <c:symbol val="none"/>
        </c:marker>
      </c:pivotFmt>
      <c:pivotFmt>
        <c:idx val="6"/>
        <c:spPr>
          <a:solidFill>
            <a:schemeClr val="accent1">
              <a:alpha val="85000"/>
            </a:schemeClr>
          </a:solidFill>
          <a:ln w="9525" cap="flat" cmpd="sng" algn="ctr">
            <a:solidFill>
              <a:schemeClr val="lt1">
                <a:alpha val="50000"/>
              </a:schemeClr>
            </a:solidFill>
            <a:round/>
          </a:ln>
          <a:effectLst/>
        </c:spPr>
        <c:marker>
          <c:symbol val="none"/>
        </c:marker>
      </c:pivotFmt>
      <c:pivotFmt>
        <c:idx val="7"/>
        <c:spPr>
          <a:solidFill>
            <a:schemeClr val="accent1">
              <a:alpha val="85000"/>
            </a:schemeClr>
          </a:solidFill>
          <a:ln w="9525" cap="flat" cmpd="sng" algn="ctr">
            <a:solidFill>
              <a:schemeClr val="lt1">
                <a:alpha val="50000"/>
              </a:schemeClr>
            </a:solidFill>
            <a:round/>
          </a:ln>
          <a:effectLst/>
        </c:spPr>
        <c:marker>
          <c:symbol val="none"/>
        </c:marker>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Dashboard!$C$21:$C$22</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Dashboard!$B$23:$B$25</c:f>
              <c:strCache>
                <c:ptCount val="3"/>
                <c:pt idx="0">
                  <c:v>A</c:v>
                </c:pt>
                <c:pt idx="1">
                  <c:v>B</c:v>
                </c:pt>
                <c:pt idx="2">
                  <c:v>C</c:v>
                </c:pt>
              </c:strCache>
            </c:strRef>
          </c:cat>
          <c:val>
            <c:numRef>
              <c:f>Dashboard!$C$23:$C$25</c:f>
              <c:numCache>
                <c:formatCode>0.0%</c:formatCode>
                <c:ptCount val="3"/>
                <c:pt idx="0">
                  <c:v>0.49885182025982538</c:v>
                </c:pt>
                <c:pt idx="1">
                  <c:v>0.4983941173399733</c:v>
                </c:pt>
                <c:pt idx="2">
                  <c:v>0.55789259866217222</c:v>
                </c:pt>
              </c:numCache>
            </c:numRef>
          </c:val>
          <c:extLst>
            <c:ext xmlns:c16="http://schemas.microsoft.com/office/drawing/2014/chart" uri="{C3380CC4-5D6E-409C-BE32-E72D297353CC}">
              <c16:uniqueId val="{00000000-6923-4350-B1A2-42B4EA16AEA0}"/>
            </c:ext>
          </c:extLst>
        </c:ser>
        <c:ser>
          <c:idx val="1"/>
          <c:order val="1"/>
          <c:tx>
            <c:strRef>
              <c:f>Dashboard!$D$21:$D$22</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Dashboard!$B$23:$B$25</c:f>
              <c:strCache>
                <c:ptCount val="3"/>
                <c:pt idx="0">
                  <c:v>A</c:v>
                </c:pt>
                <c:pt idx="1">
                  <c:v>B</c:v>
                </c:pt>
                <c:pt idx="2">
                  <c:v>C</c:v>
                </c:pt>
              </c:strCache>
            </c:strRef>
          </c:cat>
          <c:val>
            <c:numRef>
              <c:f>Dashboard!$D$23:$D$25</c:f>
              <c:numCache>
                <c:formatCode>0.0%</c:formatCode>
                <c:ptCount val="3"/>
                <c:pt idx="0">
                  <c:v>0.50114817974017456</c:v>
                </c:pt>
                <c:pt idx="1">
                  <c:v>0.5016058826600267</c:v>
                </c:pt>
                <c:pt idx="2">
                  <c:v>0.44210740133782778</c:v>
                </c:pt>
              </c:numCache>
            </c:numRef>
          </c:val>
          <c:extLst>
            <c:ext xmlns:c16="http://schemas.microsoft.com/office/drawing/2014/chart" uri="{C3380CC4-5D6E-409C-BE32-E72D297353CC}">
              <c16:uniqueId val="{00000000-5B4B-483C-A6A4-B1A2A36092C5}"/>
            </c:ext>
          </c:extLst>
        </c:ser>
        <c:dLbls>
          <c:dLblPos val="ctr"/>
          <c:showLegendKey val="0"/>
          <c:showVal val="1"/>
          <c:showCatName val="0"/>
          <c:showSerName val="0"/>
          <c:showPercent val="0"/>
          <c:showBubbleSize val="0"/>
        </c:dLbls>
        <c:gapWidth val="150"/>
        <c:overlap val="100"/>
        <c:axId val="380455168"/>
        <c:axId val="380455496"/>
      </c:barChart>
      <c:catAx>
        <c:axId val="3804551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80455496"/>
        <c:crosses val="autoZero"/>
        <c:auto val="1"/>
        <c:lblAlgn val="ctr"/>
        <c:lblOffset val="100"/>
        <c:noMultiLvlLbl val="0"/>
      </c:catAx>
      <c:valAx>
        <c:axId val="380455496"/>
        <c:scaling>
          <c:orientation val="minMax"/>
          <c:max val="1"/>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 of </a:t>
                </a:r>
              </a:p>
              <a:p>
                <a:pPr>
                  <a:defRPr/>
                </a:pPr>
                <a:r>
                  <a:rPr lang="en-US"/>
                  <a:t>Total Salesl</a:t>
                </a:r>
              </a:p>
            </c:rich>
          </c:tx>
          <c:layout>
            <c:manualLayout>
              <c:xMode val="edge"/>
              <c:yMode val="edge"/>
              <c:x val="0.3630481194124609"/>
              <c:y val="0.797979982792607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0"/>
        <c:majorTickMark val="none"/>
        <c:minorTickMark val="none"/>
        <c:tickLblPos val="nextTo"/>
        <c:crossAx val="380455168"/>
        <c:crosses val="autoZero"/>
        <c:crossBetween val="between"/>
        <c:majorUnit val="0.25"/>
      </c:valAx>
      <c:spPr>
        <a:noFill/>
        <a:ln>
          <a:noFill/>
        </a:ln>
        <a:effectLst/>
      </c:spPr>
    </c:plotArea>
    <c:legend>
      <c:legendPos val="b"/>
      <c:layout>
        <c:manualLayout>
          <c:xMode val="edge"/>
          <c:yMode val="edge"/>
          <c:x val="0.64829187907119323"/>
          <c:y val="0.80691737184304246"/>
          <c:w val="0.22514515924960135"/>
          <c:h val="9.3047195869080987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[Superstore Data (Repaired) (Recovered).xlsx]Dashboard!PivotTable6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Sales Over </a:t>
            </a:r>
          </a:p>
          <a:p>
            <a:pPr>
              <a:defRPr/>
            </a:pPr>
            <a:r>
              <a:rPr lang="en-US" sz="1400"/>
              <a:t>time</a:t>
            </a:r>
          </a:p>
        </c:rich>
      </c:tx>
      <c:layout>
        <c:manualLayout>
          <c:xMode val="edge"/>
          <c:yMode val="edge"/>
          <c:x val="0.31723071492419197"/>
          <c:y val="3.207331042382588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none"/>
        </c:marker>
      </c:pivotFmt>
      <c:pivotFmt>
        <c:idx val="12"/>
        <c:spPr>
          <a:ln w="34925" cap="rnd">
            <a:solidFill>
              <a:schemeClr val="accent2"/>
            </a:solidFill>
            <a:round/>
          </a:ln>
          <a:effectLst>
            <a:outerShdw blurRad="57150" dist="19050" dir="5400000" algn="ctr" rotWithShape="0">
              <a:srgbClr val="000000">
                <a:alpha val="63000"/>
              </a:srgbClr>
            </a:outerShdw>
          </a:effectLst>
        </c:spPr>
        <c:marker>
          <c:symbol val="none"/>
        </c:marker>
      </c:pivotFmt>
      <c:pivotFmt>
        <c:idx val="13"/>
        <c:spPr>
          <a:ln w="34925" cap="rnd">
            <a:solidFill>
              <a:schemeClr val="accent2"/>
            </a:solidFill>
            <a:round/>
          </a:ln>
          <a:effectLst>
            <a:outerShdw blurRad="57150" dist="19050" dir="5400000" algn="ctr" rotWithShape="0">
              <a:srgbClr val="000000">
                <a:alpha val="63000"/>
              </a:srgbClr>
            </a:outerShdw>
          </a:effectLst>
        </c:spPr>
        <c:marker>
          <c:symbol val="none"/>
        </c:marker>
      </c:pivotFmt>
      <c:pivotFmt>
        <c:idx val="14"/>
        <c:spPr>
          <a:ln w="34925" cap="rnd">
            <a:solidFill>
              <a:schemeClr val="accent2"/>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Dashboard!$C$48:$C$49</c:f>
              <c:strCache>
                <c:ptCount val="1"/>
                <c:pt idx="0">
                  <c:v>A</c:v>
                </c:pt>
              </c:strCache>
            </c:strRef>
          </c:tx>
          <c:spPr>
            <a:ln w="34925" cap="rnd">
              <a:solidFill>
                <a:schemeClr val="accent2">
                  <a:shade val="65000"/>
                </a:schemeClr>
              </a:solidFill>
              <a:round/>
            </a:ln>
            <a:effectLst>
              <a:outerShdw blurRad="57150" dist="19050" dir="5400000" algn="ctr" rotWithShape="0">
                <a:srgbClr val="000000">
                  <a:alpha val="63000"/>
                </a:srgbClr>
              </a:outerShdw>
            </a:effectLst>
          </c:spPr>
          <c:marker>
            <c:symbol val="none"/>
          </c:marker>
          <c:cat>
            <c:strRef>
              <c:f>Dashboard!$B$50:$B$53</c:f>
              <c:strCache>
                <c:ptCount val="3"/>
                <c:pt idx="0">
                  <c:v>Jan</c:v>
                </c:pt>
                <c:pt idx="1">
                  <c:v>Feb</c:v>
                </c:pt>
                <c:pt idx="2">
                  <c:v>Mar</c:v>
                </c:pt>
              </c:strCache>
            </c:strRef>
          </c:cat>
          <c:val>
            <c:numRef>
              <c:f>Dashboard!$C$50:$C$53</c:f>
              <c:numCache>
                <c:formatCode>_([$$-409]* #,##0.00_);_([$$-409]* \(#,##0.00\);_([$$-409]* "-"??_);_(@_)</c:formatCode>
                <c:ptCount val="3"/>
                <c:pt idx="0">
                  <c:v>38681.128499999999</c:v>
                </c:pt>
                <c:pt idx="1">
                  <c:v>29141.710500000005</c:v>
                </c:pt>
                <c:pt idx="2">
                  <c:v>37659.121500000008</c:v>
                </c:pt>
              </c:numCache>
            </c:numRef>
          </c:val>
          <c:smooth val="0"/>
          <c:extLst>
            <c:ext xmlns:c16="http://schemas.microsoft.com/office/drawing/2014/chart" uri="{C3380CC4-5D6E-409C-BE32-E72D297353CC}">
              <c16:uniqueId val="{00000000-94B5-451C-B530-24BBE688737E}"/>
            </c:ext>
          </c:extLst>
        </c:ser>
        <c:ser>
          <c:idx val="1"/>
          <c:order val="1"/>
          <c:tx>
            <c:strRef>
              <c:f>Dashboard!$D$48:$D$49</c:f>
              <c:strCache>
                <c:ptCount val="1"/>
                <c:pt idx="0">
                  <c:v>B</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Dashboard!$B$50:$B$53</c:f>
              <c:strCache>
                <c:ptCount val="3"/>
                <c:pt idx="0">
                  <c:v>Jan</c:v>
                </c:pt>
                <c:pt idx="1">
                  <c:v>Feb</c:v>
                </c:pt>
                <c:pt idx="2">
                  <c:v>Mar</c:v>
                </c:pt>
              </c:strCache>
            </c:strRef>
          </c:cat>
          <c:val>
            <c:numRef>
              <c:f>Dashboard!$D$50:$D$53</c:f>
              <c:numCache>
                <c:formatCode>_([$$-409]* #,##0.00_);_([$$-409]* \(#,##0.00\);_([$$-409]* "-"??_);_(@_)</c:formatCode>
                <c:ptCount val="3"/>
                <c:pt idx="0">
                  <c:v>37176.058500000014</c:v>
                </c:pt>
                <c:pt idx="1">
                  <c:v>34424.270999999993</c:v>
                </c:pt>
                <c:pt idx="2">
                  <c:v>34597.342499999999</c:v>
                </c:pt>
              </c:numCache>
            </c:numRef>
          </c:val>
          <c:smooth val="0"/>
          <c:extLst>
            <c:ext xmlns:c16="http://schemas.microsoft.com/office/drawing/2014/chart" uri="{C3380CC4-5D6E-409C-BE32-E72D297353CC}">
              <c16:uniqueId val="{00000001-94B5-451C-B530-24BBE688737E}"/>
            </c:ext>
          </c:extLst>
        </c:ser>
        <c:ser>
          <c:idx val="2"/>
          <c:order val="2"/>
          <c:tx>
            <c:strRef>
              <c:f>Dashboard!$E$48:$E$49</c:f>
              <c:strCache>
                <c:ptCount val="1"/>
                <c:pt idx="0">
                  <c:v>C</c:v>
                </c:pt>
              </c:strCache>
            </c:strRef>
          </c:tx>
          <c:spPr>
            <a:ln w="34925" cap="rnd">
              <a:solidFill>
                <a:schemeClr val="accent2">
                  <a:tint val="65000"/>
                </a:schemeClr>
              </a:solidFill>
              <a:round/>
            </a:ln>
            <a:effectLst>
              <a:outerShdw blurRad="57150" dist="19050" dir="5400000" algn="ctr" rotWithShape="0">
                <a:srgbClr val="000000">
                  <a:alpha val="63000"/>
                </a:srgbClr>
              </a:outerShdw>
            </a:effectLst>
          </c:spPr>
          <c:marker>
            <c:symbol val="none"/>
          </c:marker>
          <c:cat>
            <c:strRef>
              <c:f>Dashboard!$B$50:$B$53</c:f>
              <c:strCache>
                <c:ptCount val="3"/>
                <c:pt idx="0">
                  <c:v>Jan</c:v>
                </c:pt>
                <c:pt idx="1">
                  <c:v>Feb</c:v>
                </c:pt>
                <c:pt idx="2">
                  <c:v>Mar</c:v>
                </c:pt>
              </c:strCache>
            </c:strRef>
          </c:cat>
          <c:val>
            <c:numRef>
              <c:f>Dashboard!$E$50:$E$53</c:f>
              <c:numCache>
                <c:formatCode>_([$$-409]* #,##0.00_);_([$$-409]* \(#,##0.00\);_([$$-409]* "-"??_);_(@_)</c:formatCode>
                <c:ptCount val="3"/>
                <c:pt idx="0">
                  <c:v>40434.68099999999</c:v>
                </c:pt>
                <c:pt idx="1">
                  <c:v>32934.982500000006</c:v>
                </c:pt>
                <c:pt idx="2">
                  <c:v>37199.042999999998</c:v>
                </c:pt>
              </c:numCache>
            </c:numRef>
          </c:val>
          <c:smooth val="0"/>
          <c:extLst>
            <c:ext xmlns:c16="http://schemas.microsoft.com/office/drawing/2014/chart" uri="{C3380CC4-5D6E-409C-BE32-E72D297353CC}">
              <c16:uniqueId val="{00000002-94B5-451C-B530-24BBE688737E}"/>
            </c:ext>
          </c:extLst>
        </c:ser>
        <c:dLbls>
          <c:showLegendKey val="0"/>
          <c:showVal val="0"/>
          <c:showCatName val="0"/>
          <c:showSerName val="0"/>
          <c:showPercent val="0"/>
          <c:showBubbleSize val="0"/>
        </c:dLbls>
        <c:smooth val="0"/>
        <c:axId val="392819016"/>
        <c:axId val="392816392"/>
      </c:lineChart>
      <c:catAx>
        <c:axId val="3928190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816392"/>
        <c:crosses val="autoZero"/>
        <c:auto val="1"/>
        <c:lblAlgn val="ctr"/>
        <c:lblOffset val="100"/>
        <c:noMultiLvlLbl val="0"/>
      </c:catAx>
      <c:valAx>
        <c:axId val="3928163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Sales</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28190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529415</xdr:colOff>
      <xdr:row>9</xdr:row>
      <xdr:rowOff>87475</xdr:rowOff>
    </xdr:from>
    <xdr:to>
      <xdr:col>13</xdr:col>
      <xdr:colOff>576361</xdr:colOff>
      <xdr:row>22</xdr:row>
      <xdr:rowOff>155317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446898</xdr:colOff>
      <xdr:row>23</xdr:row>
      <xdr:rowOff>155510</xdr:rowOff>
    </xdr:from>
    <xdr:to>
      <xdr:col>13</xdr:col>
      <xdr:colOff>641480</xdr:colOff>
      <xdr:row>38</xdr:row>
      <xdr:rowOff>132961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135294</xdr:colOff>
      <xdr:row>2</xdr:row>
      <xdr:rowOff>124797</xdr:rowOff>
    </xdr:from>
    <xdr:to>
      <xdr:col>9</xdr:col>
      <xdr:colOff>694158</xdr:colOff>
      <xdr:row>8</xdr:row>
      <xdr:rowOff>143847</xdr:rowOff>
    </xdr:to>
    <mc:AlternateContent xmlns:mc="http://schemas.openxmlformats.org/markup-compatibility/2006" xmlns:a14="http://schemas.microsoft.com/office/drawing/2010/main">
      <mc:Choice Requires="a14">
        <xdr:graphicFrame macro="">
          <xdr:nvGraphicFramePr>
            <xdr:cNvPr id="4" name="Customer type"/>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5510115" y="455256"/>
              <a:ext cx="1832104" cy="10201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179615</xdr:colOff>
      <xdr:row>2</xdr:row>
      <xdr:rowOff>105358</xdr:rowOff>
    </xdr:from>
    <xdr:to>
      <xdr:col>13</xdr:col>
      <xdr:colOff>145597</xdr:colOff>
      <xdr:row>8</xdr:row>
      <xdr:rowOff>116633</xdr:rowOff>
    </xdr:to>
    <mc:AlternateContent xmlns:mc="http://schemas.openxmlformats.org/markup-compatibility/2006" xmlns:a14="http://schemas.microsoft.com/office/drawing/2010/main">
      <mc:Choice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624666" y="435817"/>
              <a:ext cx="1832104" cy="1012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Superstore%20Data%20-BI-5.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handrakant" refreshedDate="44807.852972106484" createdVersion="6" refreshedVersion="6" minRefreshableVersion="3" recordCount="998">
  <cacheSource type="worksheet">
    <worksheetSource ref="B2:S1000" sheet="Raw Data"/>
  </cacheSource>
  <cacheFields count="19">
    <cacheField name="Invoice ID" numFmtId="49">
      <sharedItems count="998">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49">
      <sharedItems count="3">
        <s v="A"/>
        <s v="C"/>
        <s v="B"/>
      </sharedItems>
    </cacheField>
    <cacheField name="City" numFmtId="49">
      <sharedItems/>
    </cacheField>
    <cacheField name="Customer type" numFmtId="49">
      <sharedItems count="2">
        <s v="Member"/>
        <s v="Normal"/>
      </sharedItems>
    </cacheField>
    <cacheField name="Gender" numFmtId="49">
      <sharedItems count="2">
        <s v="Female"/>
        <s v="Male"/>
      </sharedItems>
    </cacheField>
    <cacheField name="Product line" numFmtId="49">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1">
      <sharedItems containsSemiMixedTypes="0" containsString="0" containsNumber="1" containsInteger="1" minValue="1" maxValue="10"/>
    </cacheField>
    <cacheField name="Tax 5%" numFmtId="164">
      <sharedItems containsSemiMixedTypes="0" containsString="0" containsNumber="1" minValue="0.50849999999999995" maxValue="49.65"/>
    </cacheField>
    <cacheField name="Total" numFmtId="164">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base="10">
        <rangePr groupBy="days" startDate="2019-01-01T00:00:00" endDate="2019-03-31T00:00:00"/>
        <groupItems count="368">
          <s v="&lt;01-01-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19"/>
        </groupItems>
      </fieldGroup>
    </cacheField>
    <cacheField name="Week Day" numFmtId="2">
      <sharedItems count="2">
        <s v="Weekend"/>
        <s v="Weekday"/>
      </sharedItems>
    </cacheField>
    <cacheField name="Time" numFmtId="166">
      <sharedItems containsSemiMixedTypes="0" containsNonDate="0" containsDate="1" containsString="0" minDate="1899-12-30T10:00:00" maxDate="1899-12-30T20:59:00"/>
    </cacheField>
    <cacheField name="Payment" numFmtId="49">
      <sharedItems/>
    </cacheField>
    <cacheField name="cogs" numFmtId="44">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164">
      <sharedItems containsSemiMixedTypes="0" containsString="0" containsNumber="1" minValue="0.50849999999999995" maxValue="49.65"/>
    </cacheField>
    <cacheField name="Rating" numFmtId="165">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Months" numFmtId="0" databaseField="0">
      <fieldGroup base="10">
        <rangePr groupBy="months" startDate="2019-01-01T00:00:00" endDate="2019-03-31T00:00:00"/>
        <groupItems count="14">
          <s v="&lt;01-01-19"/>
          <s v="Jan"/>
          <s v="Feb"/>
          <s v="Mar"/>
          <s v="Apr"/>
          <s v="May"/>
          <s v="Jun"/>
          <s v="Jul"/>
          <s v="Aug"/>
          <s v="Sep"/>
          <s v="Oct"/>
          <s v="Nov"/>
          <s v="Dec"/>
          <s v="&gt;31-03-19"/>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4807.850755092593" createdVersion="8" refreshedVersion="8" minRefreshableVersion="3" recordCount="1000">
  <cacheSource type="worksheet">
    <worksheetSource ref="B2:S1001" sheet="Sheet1" r:id="rId2"/>
  </cacheSource>
  <cacheFields count="18">
    <cacheField name="Invoice ID" numFmtId="49">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49">
      <sharedItems count="3">
        <s v="A"/>
        <s v="C"/>
        <s v="B"/>
      </sharedItems>
    </cacheField>
    <cacheField name="City" numFmtId="49">
      <sharedItems/>
    </cacheField>
    <cacheField name="Customer type" numFmtId="49">
      <sharedItems count="2">
        <s v="Member"/>
        <s v="Normal"/>
      </sharedItems>
    </cacheField>
    <cacheField name="Gender" numFmtId="49">
      <sharedItems count="2">
        <s v="Female"/>
        <s v="Male"/>
      </sharedItems>
    </cacheField>
    <cacheField name="Product line" numFmtId="49">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1">
      <sharedItems containsSemiMixedTypes="0" containsString="0" containsNumber="1" containsInteger="1" minValue="1" maxValue="10" count="10">
        <n v="7"/>
        <n v="5"/>
        <n v="8"/>
        <n v="6"/>
        <n v="10"/>
        <n v="2"/>
        <n v="3"/>
        <n v="4"/>
        <n v="1"/>
        <n v="9"/>
      </sharedItems>
    </cacheField>
    <cacheField name="Tax 5%" numFmtId="164">
      <sharedItems containsSemiMixedTypes="0" containsString="0" containsNumber="1" minValue="0.50849999999999995" maxValue="49.65"/>
    </cacheField>
    <cacheField name="Total" numFmtId="164">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4">
      <sharedItems containsSemiMixedTypes="0" containsNonDate="0" containsDate="1" containsString="0" minDate="2019-01-01T00:00:00" maxDate="2019-03-31T00:00:00"/>
    </cacheField>
    <cacheField name="Time" numFmtId="166">
      <sharedItems containsSemiMixedTypes="0" containsNonDate="0" containsDate="1" containsString="0" minDate="1899-12-30T10:00:00" maxDate="1899-12-30T20:59:00"/>
    </cacheField>
    <cacheField name="Week day" numFmtId="1">
      <sharedItems/>
    </cacheField>
    <cacheField name="Payment" numFmtId="49">
      <sharedItems count="3">
        <s v="Ewallet"/>
        <s v="Cash"/>
        <s v="Credit card"/>
      </sharedItems>
    </cacheField>
    <cacheField name="cogs" numFmtId="164">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164">
      <sharedItems containsSemiMixedTypes="0" containsString="0" containsNumber="1" minValue="0.50849999999999995" maxValue="49.65"/>
    </cacheField>
    <cacheField name="Rating" numFmtId="165">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8">
  <r>
    <x v="0"/>
    <x v="0"/>
    <s v="Yangon"/>
    <x v="0"/>
    <x v="0"/>
    <x v="0"/>
    <n v="74.69"/>
    <n v="7"/>
    <n v="26.141500000000001"/>
    <n v="548.97149999999999"/>
    <x v="0"/>
    <x v="0"/>
    <d v="1899-12-30T13:08:00"/>
    <s v="Ewallet"/>
    <n v="522.83000000000004"/>
    <n v="4.7619047620000003"/>
    <n v="26.141500000000001"/>
    <x v="0"/>
  </r>
  <r>
    <x v="1"/>
    <x v="1"/>
    <s v="Naypyitaw"/>
    <x v="1"/>
    <x v="0"/>
    <x v="1"/>
    <n v="15.28"/>
    <n v="5"/>
    <n v="3.82"/>
    <n v="80.22"/>
    <x v="1"/>
    <x v="1"/>
    <d v="1899-12-30T10:29:00"/>
    <s v="Cash"/>
    <n v="76.400000000000006"/>
    <n v="4.7619047620000003"/>
    <n v="3.82"/>
    <x v="1"/>
  </r>
  <r>
    <x v="2"/>
    <x v="0"/>
    <s v="Yangon"/>
    <x v="1"/>
    <x v="1"/>
    <x v="2"/>
    <n v="46.33"/>
    <n v="7"/>
    <n v="16.215499999999999"/>
    <n v="340.52550000000002"/>
    <x v="2"/>
    <x v="0"/>
    <d v="1899-12-30T13:23:00"/>
    <s v="Credit card"/>
    <n v="324.31"/>
    <n v="4.7619047620000003"/>
    <n v="16.215499999999999"/>
    <x v="2"/>
  </r>
  <r>
    <x v="3"/>
    <x v="0"/>
    <s v="Yangon"/>
    <x v="0"/>
    <x v="1"/>
    <x v="0"/>
    <n v="58.22"/>
    <n v="8"/>
    <n v="23.288"/>
    <n v="489.048"/>
    <x v="3"/>
    <x v="0"/>
    <d v="1899-12-30T20:33:00"/>
    <s v="Ewallet"/>
    <n v="465.76"/>
    <n v="4.7619047620000003"/>
    <n v="23.288"/>
    <x v="3"/>
  </r>
  <r>
    <x v="4"/>
    <x v="0"/>
    <s v="Yangon"/>
    <x v="1"/>
    <x v="1"/>
    <x v="3"/>
    <n v="86.31"/>
    <n v="7"/>
    <n v="30.208500000000001"/>
    <n v="634.37850000000003"/>
    <x v="4"/>
    <x v="1"/>
    <d v="1899-12-30T10:37:00"/>
    <s v="Ewallet"/>
    <n v="604.16999999999996"/>
    <n v="4.7619047620000003"/>
    <n v="30.208500000000001"/>
    <x v="4"/>
  </r>
  <r>
    <x v="5"/>
    <x v="1"/>
    <s v="Naypyitaw"/>
    <x v="1"/>
    <x v="1"/>
    <x v="1"/>
    <n v="85.39"/>
    <n v="7"/>
    <n v="29.886500000000002"/>
    <n v="627.61649999999997"/>
    <x v="5"/>
    <x v="1"/>
    <d v="1899-12-30T18:30:00"/>
    <s v="Ewallet"/>
    <n v="597.73"/>
    <n v="4.7619047620000003"/>
    <n v="29.886500000000002"/>
    <x v="5"/>
  </r>
  <r>
    <x v="6"/>
    <x v="0"/>
    <s v="Yangon"/>
    <x v="0"/>
    <x v="0"/>
    <x v="1"/>
    <n v="68.84"/>
    <n v="6"/>
    <n v="20.652000000000001"/>
    <n v="433.69200000000001"/>
    <x v="6"/>
    <x v="1"/>
    <d v="1899-12-30T14:36:00"/>
    <s v="Ewallet"/>
    <n v="413.04"/>
    <n v="4.7619047620000003"/>
    <n v="20.652000000000001"/>
    <x v="6"/>
  </r>
  <r>
    <x v="7"/>
    <x v="1"/>
    <s v="Naypyitaw"/>
    <x v="1"/>
    <x v="0"/>
    <x v="2"/>
    <n v="73.56"/>
    <n v="10"/>
    <n v="36.78"/>
    <n v="772.38"/>
    <x v="7"/>
    <x v="0"/>
    <d v="1899-12-30T11:38:00"/>
    <s v="Ewallet"/>
    <n v="735.6"/>
    <n v="4.7619047620000003"/>
    <n v="36.78"/>
    <x v="7"/>
  </r>
  <r>
    <x v="8"/>
    <x v="0"/>
    <s v="Yangon"/>
    <x v="0"/>
    <x v="0"/>
    <x v="0"/>
    <n v="36.26"/>
    <n v="2"/>
    <n v="3.6259999999999999"/>
    <n v="76.146000000000001"/>
    <x v="8"/>
    <x v="1"/>
    <d v="1899-12-30T17:15:00"/>
    <s v="Credit card"/>
    <n v="72.52"/>
    <n v="4.7619047620000003"/>
    <n v="3.6259999999999999"/>
    <x v="8"/>
  </r>
  <r>
    <x v="9"/>
    <x v="2"/>
    <s v="Mandalay"/>
    <x v="0"/>
    <x v="0"/>
    <x v="4"/>
    <n v="54.84"/>
    <n v="3"/>
    <n v="8.2260000000000009"/>
    <n v="172.74600000000001"/>
    <x v="9"/>
    <x v="1"/>
    <d v="1899-12-30T13:27:00"/>
    <s v="Credit card"/>
    <n v="164.52"/>
    <n v="4.7619047620000003"/>
    <n v="8.2260000000000009"/>
    <x v="9"/>
  </r>
  <r>
    <x v="10"/>
    <x v="2"/>
    <s v="Mandalay"/>
    <x v="0"/>
    <x v="0"/>
    <x v="5"/>
    <n v="14.48"/>
    <n v="4"/>
    <n v="2.8959999999999999"/>
    <n v="60.816000000000003"/>
    <x v="10"/>
    <x v="1"/>
    <d v="1899-12-30T18:07:00"/>
    <s v="Ewallet"/>
    <n v="57.92"/>
    <n v="4.7619047620000003"/>
    <n v="2.8959999999999999"/>
    <x v="10"/>
  </r>
  <r>
    <x v="11"/>
    <x v="2"/>
    <s v="Mandalay"/>
    <x v="0"/>
    <x v="1"/>
    <x v="1"/>
    <n v="25.51"/>
    <n v="4"/>
    <n v="5.1020000000000003"/>
    <n v="107.142"/>
    <x v="11"/>
    <x v="0"/>
    <d v="1899-12-30T17:03:00"/>
    <s v="Cash"/>
    <n v="102.04"/>
    <n v="4.7619047620000003"/>
    <n v="5.1020000000000003"/>
    <x v="11"/>
  </r>
  <r>
    <x v="12"/>
    <x v="0"/>
    <s v="Yangon"/>
    <x v="1"/>
    <x v="0"/>
    <x v="1"/>
    <n v="46.95"/>
    <n v="5"/>
    <n v="11.737500000000001"/>
    <n v="246.48750000000001"/>
    <x v="12"/>
    <x v="1"/>
    <d v="1899-12-30T10:25:00"/>
    <s v="Ewallet"/>
    <n v="234.75"/>
    <n v="4.7619047620000003"/>
    <n v="11.737500000000001"/>
    <x v="12"/>
  </r>
  <r>
    <x v="13"/>
    <x v="0"/>
    <s v="Yangon"/>
    <x v="1"/>
    <x v="1"/>
    <x v="4"/>
    <n v="43.19"/>
    <n v="10"/>
    <n v="21.594999999999999"/>
    <n v="453.495"/>
    <x v="13"/>
    <x v="1"/>
    <d v="1899-12-30T16:48:00"/>
    <s v="Ewallet"/>
    <n v="431.9"/>
    <n v="4.7619047620000003"/>
    <n v="21.594999999999999"/>
    <x v="13"/>
  </r>
  <r>
    <x v="14"/>
    <x v="0"/>
    <s v="Yangon"/>
    <x v="1"/>
    <x v="0"/>
    <x v="0"/>
    <n v="71.38"/>
    <n v="10"/>
    <n v="35.69"/>
    <n v="749.49"/>
    <x v="14"/>
    <x v="1"/>
    <d v="1899-12-30T19:21:00"/>
    <s v="Cash"/>
    <n v="713.8"/>
    <n v="4.7619047620000003"/>
    <n v="35.69"/>
    <x v="14"/>
  </r>
  <r>
    <x v="15"/>
    <x v="2"/>
    <s v="Mandalay"/>
    <x v="0"/>
    <x v="0"/>
    <x v="3"/>
    <n v="93.72"/>
    <n v="6"/>
    <n v="28.116"/>
    <n v="590.43600000000004"/>
    <x v="15"/>
    <x v="1"/>
    <d v="1899-12-30T16:19:00"/>
    <s v="Cash"/>
    <n v="562.32000000000005"/>
    <n v="4.7619047620000003"/>
    <n v="28.116"/>
    <x v="10"/>
  </r>
  <r>
    <x v="16"/>
    <x v="0"/>
    <s v="Yangon"/>
    <x v="0"/>
    <x v="0"/>
    <x v="0"/>
    <n v="68.930000000000007"/>
    <n v="7"/>
    <n v="24.125499999999999"/>
    <n v="506.63549999999998"/>
    <x v="16"/>
    <x v="1"/>
    <d v="1899-12-30T11:03:00"/>
    <s v="Credit card"/>
    <n v="482.51"/>
    <n v="4.7619047620000003"/>
    <n v="24.125499999999999"/>
    <x v="15"/>
  </r>
  <r>
    <x v="17"/>
    <x v="0"/>
    <s v="Yangon"/>
    <x v="1"/>
    <x v="1"/>
    <x v="3"/>
    <n v="72.61"/>
    <n v="6"/>
    <n v="21.783000000000001"/>
    <n v="457.44299999999998"/>
    <x v="17"/>
    <x v="1"/>
    <d v="1899-12-30T10:39:00"/>
    <s v="Credit card"/>
    <n v="435.66"/>
    <n v="4.7619047620000003"/>
    <n v="21.783000000000001"/>
    <x v="16"/>
  </r>
  <r>
    <x v="18"/>
    <x v="0"/>
    <s v="Yangon"/>
    <x v="1"/>
    <x v="1"/>
    <x v="4"/>
    <n v="54.67"/>
    <n v="3"/>
    <n v="8.2004999999999999"/>
    <n v="172.2105"/>
    <x v="18"/>
    <x v="1"/>
    <d v="1899-12-30T18:00:00"/>
    <s v="Credit card"/>
    <n v="164.01"/>
    <n v="4.7619047620000003"/>
    <n v="8.2004999999999999"/>
    <x v="17"/>
  </r>
  <r>
    <x v="19"/>
    <x v="2"/>
    <s v="Mandalay"/>
    <x v="1"/>
    <x v="0"/>
    <x v="2"/>
    <n v="40.299999999999997"/>
    <n v="2"/>
    <n v="4.03"/>
    <n v="84.63"/>
    <x v="16"/>
    <x v="1"/>
    <d v="1899-12-30T15:30:00"/>
    <s v="Ewallet"/>
    <n v="80.599999999999994"/>
    <n v="4.7619047620000003"/>
    <n v="4.03"/>
    <x v="18"/>
  </r>
  <r>
    <x v="20"/>
    <x v="1"/>
    <s v="Naypyitaw"/>
    <x v="0"/>
    <x v="1"/>
    <x v="1"/>
    <n v="86.04"/>
    <n v="5"/>
    <n v="21.51"/>
    <n v="451.71"/>
    <x v="6"/>
    <x v="1"/>
    <d v="1899-12-30T11:24:00"/>
    <s v="Ewallet"/>
    <n v="430.2"/>
    <n v="4.7619047620000003"/>
    <n v="21.51"/>
    <x v="19"/>
  </r>
  <r>
    <x v="21"/>
    <x v="2"/>
    <s v="Mandalay"/>
    <x v="1"/>
    <x v="1"/>
    <x v="0"/>
    <n v="87.98"/>
    <n v="3"/>
    <n v="13.196999999999999"/>
    <n v="277.137"/>
    <x v="19"/>
    <x v="1"/>
    <d v="1899-12-30T10:40:00"/>
    <s v="Ewallet"/>
    <n v="263.94"/>
    <n v="4.7619047620000003"/>
    <n v="13.196999999999999"/>
    <x v="20"/>
  </r>
  <r>
    <x v="22"/>
    <x v="2"/>
    <s v="Mandalay"/>
    <x v="1"/>
    <x v="1"/>
    <x v="2"/>
    <n v="33.200000000000003"/>
    <n v="2"/>
    <n v="3.32"/>
    <n v="69.72"/>
    <x v="20"/>
    <x v="1"/>
    <d v="1899-12-30T12:20:00"/>
    <s v="Credit card"/>
    <n v="66.400000000000006"/>
    <n v="4.7619047620000003"/>
    <n v="3.32"/>
    <x v="18"/>
  </r>
  <r>
    <x v="23"/>
    <x v="0"/>
    <s v="Yangon"/>
    <x v="1"/>
    <x v="1"/>
    <x v="1"/>
    <n v="34.56"/>
    <n v="5"/>
    <n v="8.64"/>
    <n v="181.44"/>
    <x v="21"/>
    <x v="0"/>
    <d v="1899-12-30T11:15:00"/>
    <s v="Ewallet"/>
    <n v="172.8"/>
    <n v="4.7619047620000003"/>
    <n v="8.64"/>
    <x v="21"/>
  </r>
  <r>
    <x v="24"/>
    <x v="0"/>
    <s v="Yangon"/>
    <x v="0"/>
    <x v="1"/>
    <x v="3"/>
    <n v="88.63"/>
    <n v="3"/>
    <n v="13.294499999999999"/>
    <n v="279.18450000000001"/>
    <x v="22"/>
    <x v="0"/>
    <d v="1899-12-30T17:36:00"/>
    <s v="Ewallet"/>
    <n v="265.89"/>
    <n v="4.7619047620000003"/>
    <n v="13.294499999999999"/>
    <x v="22"/>
  </r>
  <r>
    <x v="25"/>
    <x v="0"/>
    <s v="Yangon"/>
    <x v="0"/>
    <x v="0"/>
    <x v="2"/>
    <n v="52.59"/>
    <n v="8"/>
    <n v="21.036000000000001"/>
    <n v="441.75599999999997"/>
    <x v="23"/>
    <x v="1"/>
    <d v="1899-12-30T19:20:00"/>
    <s v="Credit card"/>
    <n v="420.72"/>
    <n v="4.7619047620000003"/>
    <n v="21.036000000000001"/>
    <x v="23"/>
  </r>
  <r>
    <x v="26"/>
    <x v="2"/>
    <s v="Mandalay"/>
    <x v="1"/>
    <x v="1"/>
    <x v="5"/>
    <n v="33.520000000000003"/>
    <n v="1"/>
    <n v="1.6759999999999999"/>
    <n v="35.195999999999998"/>
    <x v="4"/>
    <x v="1"/>
    <d v="1899-12-30T15:31:00"/>
    <s v="Cash"/>
    <n v="33.520000000000003"/>
    <n v="4.7619047620000003"/>
    <n v="1.6759999999999999"/>
    <x v="24"/>
  </r>
  <r>
    <x v="27"/>
    <x v="0"/>
    <s v="Yangon"/>
    <x v="1"/>
    <x v="0"/>
    <x v="5"/>
    <n v="87.67"/>
    <n v="2"/>
    <n v="8.7669999999999995"/>
    <n v="184.107"/>
    <x v="24"/>
    <x v="0"/>
    <d v="1899-12-30T12:17:00"/>
    <s v="Credit card"/>
    <n v="175.34"/>
    <n v="4.7619047620000003"/>
    <n v="8.7669999999999995"/>
    <x v="25"/>
  </r>
  <r>
    <x v="28"/>
    <x v="2"/>
    <s v="Mandalay"/>
    <x v="1"/>
    <x v="0"/>
    <x v="4"/>
    <n v="88.36"/>
    <n v="5"/>
    <n v="22.09"/>
    <n v="463.89"/>
    <x v="25"/>
    <x v="1"/>
    <d v="1899-12-30T19:48:00"/>
    <s v="Cash"/>
    <n v="441.8"/>
    <n v="4.7619047620000003"/>
    <n v="22.09"/>
    <x v="1"/>
  </r>
  <r>
    <x v="29"/>
    <x v="0"/>
    <s v="Yangon"/>
    <x v="1"/>
    <x v="1"/>
    <x v="0"/>
    <n v="24.89"/>
    <n v="9"/>
    <n v="11.2005"/>
    <n v="235.2105"/>
    <x v="20"/>
    <x v="1"/>
    <d v="1899-12-30T15:36:00"/>
    <s v="Cash"/>
    <n v="224.01"/>
    <n v="4.7619047620000003"/>
    <n v="11.2005"/>
    <x v="2"/>
  </r>
  <r>
    <x v="30"/>
    <x v="2"/>
    <s v="Mandalay"/>
    <x v="1"/>
    <x v="1"/>
    <x v="5"/>
    <n v="94.13"/>
    <n v="5"/>
    <n v="23.532499999999999"/>
    <n v="494.1825"/>
    <x v="6"/>
    <x v="1"/>
    <d v="1899-12-30T19:39:00"/>
    <s v="Credit card"/>
    <n v="470.65"/>
    <n v="4.7619047620000003"/>
    <n v="23.532499999999999"/>
    <x v="19"/>
  </r>
  <r>
    <x v="31"/>
    <x v="2"/>
    <s v="Mandalay"/>
    <x v="0"/>
    <x v="1"/>
    <x v="3"/>
    <n v="78.069999999999993"/>
    <n v="9"/>
    <n v="35.131500000000003"/>
    <n v="737.76149999999996"/>
    <x v="26"/>
    <x v="1"/>
    <d v="1899-12-30T12:43:00"/>
    <s v="Cash"/>
    <n v="702.63"/>
    <n v="4.7619047620000003"/>
    <n v="35.131500000000003"/>
    <x v="10"/>
  </r>
  <r>
    <x v="32"/>
    <x v="2"/>
    <s v="Mandalay"/>
    <x v="1"/>
    <x v="1"/>
    <x v="3"/>
    <n v="83.78"/>
    <n v="8"/>
    <n v="33.512"/>
    <n v="703.75199999999995"/>
    <x v="8"/>
    <x v="1"/>
    <d v="1899-12-30T14:49:00"/>
    <s v="Cash"/>
    <n v="670.24"/>
    <n v="4.7619047620000003"/>
    <n v="33.512"/>
    <x v="20"/>
  </r>
  <r>
    <x v="33"/>
    <x v="0"/>
    <s v="Yangon"/>
    <x v="1"/>
    <x v="1"/>
    <x v="0"/>
    <n v="96.58"/>
    <n v="2"/>
    <n v="9.6579999999999995"/>
    <n v="202.81800000000001"/>
    <x v="20"/>
    <x v="1"/>
    <d v="1899-12-30T10:12:00"/>
    <s v="Credit card"/>
    <n v="193.16"/>
    <n v="4.7619047620000003"/>
    <n v="9.6579999999999995"/>
    <x v="20"/>
  </r>
  <r>
    <x v="34"/>
    <x v="1"/>
    <s v="Naypyitaw"/>
    <x v="0"/>
    <x v="0"/>
    <x v="4"/>
    <n v="99.42"/>
    <n v="4"/>
    <n v="19.884"/>
    <n v="417.56400000000002"/>
    <x v="10"/>
    <x v="1"/>
    <d v="1899-12-30T10:42:00"/>
    <s v="Ewallet"/>
    <n v="397.68"/>
    <n v="4.7619047620000003"/>
    <n v="19.884"/>
    <x v="26"/>
  </r>
  <r>
    <x v="35"/>
    <x v="1"/>
    <s v="Naypyitaw"/>
    <x v="0"/>
    <x v="0"/>
    <x v="3"/>
    <n v="68.12"/>
    <n v="1"/>
    <n v="3.4060000000000001"/>
    <n v="71.525999999999996"/>
    <x v="27"/>
    <x v="1"/>
    <d v="1899-12-30T12:28:00"/>
    <s v="Ewallet"/>
    <n v="68.12"/>
    <n v="4.7619047620000003"/>
    <n v="3.4060000000000001"/>
    <x v="11"/>
  </r>
  <r>
    <x v="36"/>
    <x v="0"/>
    <s v="Yangon"/>
    <x v="0"/>
    <x v="1"/>
    <x v="3"/>
    <n v="62.62"/>
    <n v="5"/>
    <n v="15.654999999999999"/>
    <n v="328.755"/>
    <x v="24"/>
    <x v="0"/>
    <d v="1899-12-30T19:15:00"/>
    <s v="Ewallet"/>
    <n v="313.10000000000002"/>
    <n v="4.7619047620000003"/>
    <n v="15.654999999999999"/>
    <x v="27"/>
  </r>
  <r>
    <x v="37"/>
    <x v="0"/>
    <s v="Yangon"/>
    <x v="1"/>
    <x v="0"/>
    <x v="1"/>
    <n v="60.88"/>
    <n v="9"/>
    <n v="27.396000000000001"/>
    <n v="575.31600000000003"/>
    <x v="15"/>
    <x v="1"/>
    <d v="1899-12-30T17:17:00"/>
    <s v="Ewallet"/>
    <n v="547.91999999999996"/>
    <n v="4.7619047620000003"/>
    <n v="27.396000000000001"/>
    <x v="28"/>
  </r>
  <r>
    <x v="38"/>
    <x v="1"/>
    <s v="Naypyitaw"/>
    <x v="1"/>
    <x v="0"/>
    <x v="0"/>
    <n v="54.92"/>
    <n v="8"/>
    <n v="21.968"/>
    <n v="461.32799999999997"/>
    <x v="28"/>
    <x v="0"/>
    <d v="1899-12-30T13:24:00"/>
    <s v="Ewallet"/>
    <n v="439.36"/>
    <n v="4.7619047620000003"/>
    <n v="21.968"/>
    <x v="29"/>
  </r>
  <r>
    <x v="39"/>
    <x v="2"/>
    <s v="Mandalay"/>
    <x v="0"/>
    <x v="1"/>
    <x v="2"/>
    <n v="30.12"/>
    <n v="8"/>
    <n v="12.048"/>
    <n v="253.00800000000001"/>
    <x v="2"/>
    <x v="0"/>
    <d v="1899-12-30T13:01:00"/>
    <s v="Cash"/>
    <n v="240.96"/>
    <n v="4.7619047620000003"/>
    <n v="12.048"/>
    <x v="25"/>
  </r>
  <r>
    <x v="40"/>
    <x v="2"/>
    <s v="Mandalay"/>
    <x v="0"/>
    <x v="0"/>
    <x v="2"/>
    <n v="86.72"/>
    <n v="1"/>
    <n v="4.3360000000000003"/>
    <n v="91.055999999999997"/>
    <x v="29"/>
    <x v="1"/>
    <d v="1899-12-30T18:45:00"/>
    <s v="Ewallet"/>
    <n v="86.72"/>
    <n v="4.7619047620000003"/>
    <n v="4.3360000000000003"/>
    <x v="30"/>
  </r>
  <r>
    <x v="41"/>
    <x v="1"/>
    <s v="Naypyitaw"/>
    <x v="0"/>
    <x v="1"/>
    <x v="2"/>
    <n v="56.11"/>
    <n v="2"/>
    <n v="5.6109999999999998"/>
    <n v="117.831"/>
    <x v="30"/>
    <x v="0"/>
    <d v="1899-12-30T10:11:00"/>
    <s v="Cash"/>
    <n v="112.22"/>
    <n v="4.7619047620000003"/>
    <n v="5.6109999999999998"/>
    <x v="31"/>
  </r>
  <r>
    <x v="42"/>
    <x v="2"/>
    <s v="Mandalay"/>
    <x v="0"/>
    <x v="0"/>
    <x v="3"/>
    <n v="69.12"/>
    <n v="6"/>
    <n v="20.736000000000001"/>
    <n v="435.45600000000002"/>
    <x v="4"/>
    <x v="1"/>
    <d v="1899-12-30T13:03:00"/>
    <s v="Cash"/>
    <n v="414.72"/>
    <n v="4.7619047620000003"/>
    <n v="20.736000000000001"/>
    <x v="32"/>
  </r>
  <r>
    <x v="43"/>
    <x v="1"/>
    <s v="Naypyitaw"/>
    <x v="0"/>
    <x v="0"/>
    <x v="4"/>
    <n v="98.7"/>
    <n v="8"/>
    <n v="39.479999999999997"/>
    <n v="829.08"/>
    <x v="31"/>
    <x v="1"/>
    <d v="1899-12-30T20:39:00"/>
    <s v="Cash"/>
    <n v="789.6"/>
    <n v="4.7619047620000003"/>
    <n v="39.479999999999997"/>
    <x v="29"/>
  </r>
  <r>
    <x v="44"/>
    <x v="1"/>
    <s v="Naypyitaw"/>
    <x v="0"/>
    <x v="1"/>
    <x v="0"/>
    <n v="15.37"/>
    <n v="2"/>
    <n v="1.5369999999999999"/>
    <n v="32.277000000000001"/>
    <x v="32"/>
    <x v="0"/>
    <d v="1899-12-30T19:47:00"/>
    <s v="Cash"/>
    <n v="30.74"/>
    <n v="4.7619047620000003"/>
    <n v="1.5369999999999999"/>
    <x v="8"/>
  </r>
  <r>
    <x v="45"/>
    <x v="2"/>
    <s v="Mandalay"/>
    <x v="0"/>
    <x v="0"/>
    <x v="1"/>
    <n v="93.96"/>
    <n v="4"/>
    <n v="18.792000000000002"/>
    <n v="394.63200000000001"/>
    <x v="11"/>
    <x v="0"/>
    <d v="1899-12-30T18:00:00"/>
    <s v="Cash"/>
    <n v="375.84"/>
    <n v="4.7619047620000003"/>
    <n v="18.792000000000002"/>
    <x v="33"/>
  </r>
  <r>
    <x v="46"/>
    <x v="2"/>
    <s v="Mandalay"/>
    <x v="0"/>
    <x v="1"/>
    <x v="0"/>
    <n v="56.69"/>
    <n v="9"/>
    <n v="25.5105"/>
    <n v="535.72050000000002"/>
    <x v="33"/>
    <x v="1"/>
    <d v="1899-12-30T17:24:00"/>
    <s v="Credit card"/>
    <n v="510.21"/>
    <n v="4.7619047620000003"/>
    <n v="25.5105"/>
    <x v="3"/>
  </r>
  <r>
    <x v="47"/>
    <x v="2"/>
    <s v="Mandalay"/>
    <x v="0"/>
    <x v="0"/>
    <x v="4"/>
    <n v="20.010000000000002"/>
    <n v="9"/>
    <n v="9.0045000000000002"/>
    <n v="189.09450000000001"/>
    <x v="10"/>
    <x v="1"/>
    <d v="1899-12-30T15:47:00"/>
    <s v="Ewallet"/>
    <n v="180.09"/>
    <n v="4.7619047620000003"/>
    <n v="9.0045000000000002"/>
    <x v="5"/>
  </r>
  <r>
    <x v="48"/>
    <x v="2"/>
    <s v="Mandalay"/>
    <x v="0"/>
    <x v="1"/>
    <x v="1"/>
    <n v="18.93"/>
    <n v="6"/>
    <n v="5.6790000000000003"/>
    <n v="119.259"/>
    <x v="34"/>
    <x v="0"/>
    <d v="1899-12-30T12:45:00"/>
    <s v="Credit card"/>
    <n v="113.58"/>
    <n v="4.7619047620000003"/>
    <n v="5.6790000000000003"/>
    <x v="34"/>
  </r>
  <r>
    <x v="49"/>
    <x v="1"/>
    <s v="Naypyitaw"/>
    <x v="0"/>
    <x v="0"/>
    <x v="5"/>
    <n v="82.63"/>
    <n v="10"/>
    <n v="41.314999999999998"/>
    <n v="867.61500000000001"/>
    <x v="35"/>
    <x v="1"/>
    <d v="1899-12-30T17:08:00"/>
    <s v="Ewallet"/>
    <n v="826.3"/>
    <n v="4.7619047620000003"/>
    <n v="41.314999999999998"/>
    <x v="30"/>
  </r>
  <r>
    <x v="50"/>
    <x v="1"/>
    <s v="Naypyitaw"/>
    <x v="0"/>
    <x v="1"/>
    <x v="4"/>
    <n v="91.4"/>
    <n v="7"/>
    <n v="31.99"/>
    <n v="671.79"/>
    <x v="36"/>
    <x v="0"/>
    <d v="1899-12-30T10:19:00"/>
    <s v="Cash"/>
    <n v="639.79999999999995"/>
    <n v="4.7619047620000003"/>
    <n v="31.99"/>
    <x v="33"/>
  </r>
  <r>
    <x v="51"/>
    <x v="0"/>
    <s v="Yangon"/>
    <x v="0"/>
    <x v="0"/>
    <x v="4"/>
    <n v="44.59"/>
    <n v="5"/>
    <n v="11.147500000000001"/>
    <n v="234.0975"/>
    <x v="34"/>
    <x v="0"/>
    <d v="1899-12-30T15:10:00"/>
    <s v="Cash"/>
    <n v="222.95"/>
    <n v="4.7619047620000003"/>
    <n v="11.147500000000001"/>
    <x v="23"/>
  </r>
  <r>
    <x v="52"/>
    <x v="2"/>
    <s v="Mandalay"/>
    <x v="0"/>
    <x v="0"/>
    <x v="5"/>
    <n v="17.87"/>
    <n v="4"/>
    <n v="3.5739999999999998"/>
    <n v="75.054000000000002"/>
    <x v="23"/>
    <x v="1"/>
    <d v="1899-12-30T14:42:00"/>
    <s v="Ewallet"/>
    <n v="71.48"/>
    <n v="4.7619047620000003"/>
    <n v="3.5739999999999998"/>
    <x v="35"/>
  </r>
  <r>
    <x v="53"/>
    <x v="1"/>
    <s v="Naypyitaw"/>
    <x v="0"/>
    <x v="1"/>
    <x v="5"/>
    <n v="15.43"/>
    <n v="1"/>
    <n v="0.77149999999999996"/>
    <n v="16.201499999999999"/>
    <x v="25"/>
    <x v="1"/>
    <d v="1899-12-30T15:46:00"/>
    <s v="Credit card"/>
    <n v="15.43"/>
    <n v="4.7619047620000003"/>
    <n v="0.77149999999999996"/>
    <x v="36"/>
  </r>
  <r>
    <x v="54"/>
    <x v="2"/>
    <s v="Mandalay"/>
    <x v="1"/>
    <x v="1"/>
    <x v="2"/>
    <n v="16.16"/>
    <n v="2"/>
    <n v="1.6160000000000001"/>
    <n v="33.936"/>
    <x v="37"/>
    <x v="1"/>
    <d v="1899-12-30T11:49:00"/>
    <s v="Ewallet"/>
    <n v="32.32"/>
    <n v="4.7619047620000003"/>
    <n v="1.6160000000000001"/>
    <x v="35"/>
  </r>
  <r>
    <x v="55"/>
    <x v="1"/>
    <s v="Naypyitaw"/>
    <x v="1"/>
    <x v="0"/>
    <x v="1"/>
    <n v="85.98"/>
    <n v="8"/>
    <n v="34.392000000000003"/>
    <n v="722.23199999999997"/>
    <x v="38"/>
    <x v="1"/>
    <d v="1899-12-30T19:01:00"/>
    <s v="Cash"/>
    <n v="687.84"/>
    <n v="4.7619047620000003"/>
    <n v="34.392000000000003"/>
    <x v="13"/>
  </r>
  <r>
    <x v="56"/>
    <x v="0"/>
    <s v="Yangon"/>
    <x v="0"/>
    <x v="1"/>
    <x v="2"/>
    <n v="44.34"/>
    <n v="2"/>
    <n v="4.4340000000000002"/>
    <n v="93.114000000000004"/>
    <x v="39"/>
    <x v="1"/>
    <d v="1899-12-30T11:26:00"/>
    <s v="Cash"/>
    <n v="88.68"/>
    <n v="4.7619047620000003"/>
    <n v="4.4340000000000002"/>
    <x v="6"/>
  </r>
  <r>
    <x v="57"/>
    <x v="0"/>
    <s v="Yangon"/>
    <x v="1"/>
    <x v="1"/>
    <x v="0"/>
    <n v="89.6"/>
    <n v="8"/>
    <n v="35.840000000000003"/>
    <n v="752.64"/>
    <x v="13"/>
    <x v="1"/>
    <d v="1899-12-30T11:28:00"/>
    <s v="Ewallet"/>
    <n v="716.8"/>
    <n v="4.7619047620000003"/>
    <n v="35.840000000000003"/>
    <x v="37"/>
  </r>
  <r>
    <x v="58"/>
    <x v="0"/>
    <s v="Yangon"/>
    <x v="0"/>
    <x v="0"/>
    <x v="2"/>
    <n v="72.349999999999994"/>
    <n v="10"/>
    <n v="36.174999999999997"/>
    <n v="759.67499999999995"/>
    <x v="40"/>
    <x v="0"/>
    <d v="1899-12-30T15:55:00"/>
    <s v="Cash"/>
    <n v="723.5"/>
    <n v="4.7619047620000003"/>
    <n v="36.174999999999997"/>
    <x v="38"/>
  </r>
  <r>
    <x v="59"/>
    <x v="1"/>
    <s v="Naypyitaw"/>
    <x v="1"/>
    <x v="1"/>
    <x v="1"/>
    <n v="30.61"/>
    <n v="6"/>
    <n v="9.1829999999999998"/>
    <n v="192.84299999999999"/>
    <x v="41"/>
    <x v="1"/>
    <d v="1899-12-30T20:36:00"/>
    <s v="Cash"/>
    <n v="183.66"/>
    <n v="4.7619047620000003"/>
    <n v="9.1829999999999998"/>
    <x v="39"/>
  </r>
  <r>
    <x v="60"/>
    <x v="1"/>
    <s v="Naypyitaw"/>
    <x v="0"/>
    <x v="0"/>
    <x v="3"/>
    <n v="24.74"/>
    <n v="3"/>
    <n v="3.7109999999999999"/>
    <n v="77.930999999999997"/>
    <x v="42"/>
    <x v="1"/>
    <d v="1899-12-30T17:47:00"/>
    <s v="Credit card"/>
    <n v="74.22"/>
    <n v="4.7619047620000003"/>
    <n v="3.7109999999999999"/>
    <x v="40"/>
  </r>
  <r>
    <x v="61"/>
    <x v="1"/>
    <s v="Naypyitaw"/>
    <x v="1"/>
    <x v="1"/>
    <x v="2"/>
    <n v="55.73"/>
    <n v="6"/>
    <n v="16.719000000000001"/>
    <n v="351.09899999999999"/>
    <x v="7"/>
    <x v="0"/>
    <d v="1899-12-30T10:55:00"/>
    <s v="Ewallet"/>
    <n v="334.38"/>
    <n v="4.7619047620000003"/>
    <n v="16.719000000000001"/>
    <x v="27"/>
  </r>
  <r>
    <x v="62"/>
    <x v="2"/>
    <s v="Mandalay"/>
    <x v="0"/>
    <x v="0"/>
    <x v="3"/>
    <n v="55.07"/>
    <n v="9"/>
    <n v="24.781500000000001"/>
    <n v="520.41150000000005"/>
    <x v="36"/>
    <x v="0"/>
    <d v="1899-12-30T13:40:00"/>
    <s v="Ewallet"/>
    <n v="495.63"/>
    <n v="4.7619047620000003"/>
    <n v="24.781500000000001"/>
    <x v="40"/>
  </r>
  <r>
    <x v="63"/>
    <x v="0"/>
    <s v="Yangon"/>
    <x v="0"/>
    <x v="1"/>
    <x v="3"/>
    <n v="15.81"/>
    <n v="10"/>
    <n v="7.9050000000000002"/>
    <n v="166.005"/>
    <x v="43"/>
    <x v="1"/>
    <d v="1899-12-30T12:27:00"/>
    <s v="Credit card"/>
    <n v="158.1"/>
    <n v="4.7619047620000003"/>
    <n v="7.9050000000000002"/>
    <x v="17"/>
  </r>
  <r>
    <x v="64"/>
    <x v="2"/>
    <s v="Mandalay"/>
    <x v="0"/>
    <x v="1"/>
    <x v="0"/>
    <n v="75.739999999999995"/>
    <n v="4"/>
    <n v="15.148"/>
    <n v="318.108"/>
    <x v="44"/>
    <x v="1"/>
    <d v="1899-12-30T14:35:00"/>
    <s v="Cash"/>
    <n v="302.95999999999998"/>
    <n v="4.7619047620000003"/>
    <n v="15.148"/>
    <x v="29"/>
  </r>
  <r>
    <x v="65"/>
    <x v="0"/>
    <s v="Yangon"/>
    <x v="0"/>
    <x v="1"/>
    <x v="0"/>
    <n v="15.87"/>
    <n v="10"/>
    <n v="7.9349999999999996"/>
    <n v="166.63499999999999"/>
    <x v="45"/>
    <x v="1"/>
    <d v="1899-12-30T16:40:00"/>
    <s v="Cash"/>
    <n v="158.69999999999999"/>
    <n v="4.7619047620000003"/>
    <n v="7.9349999999999996"/>
    <x v="6"/>
  </r>
  <r>
    <x v="66"/>
    <x v="1"/>
    <s v="Naypyitaw"/>
    <x v="1"/>
    <x v="0"/>
    <x v="0"/>
    <n v="33.47"/>
    <n v="2"/>
    <n v="3.347"/>
    <n v="70.287000000000006"/>
    <x v="34"/>
    <x v="0"/>
    <d v="1899-12-30T15:43:00"/>
    <s v="Ewallet"/>
    <n v="66.94"/>
    <n v="4.7619047620000003"/>
    <n v="3.347"/>
    <x v="24"/>
  </r>
  <r>
    <x v="67"/>
    <x v="2"/>
    <s v="Mandalay"/>
    <x v="0"/>
    <x v="0"/>
    <x v="5"/>
    <n v="97.61"/>
    <n v="6"/>
    <n v="29.283000000000001"/>
    <n v="614.94299999999998"/>
    <x v="27"/>
    <x v="1"/>
    <d v="1899-12-30T15:01:00"/>
    <s v="Ewallet"/>
    <n v="585.66"/>
    <n v="4.7619047620000003"/>
    <n v="29.283000000000001"/>
    <x v="21"/>
  </r>
  <r>
    <x v="68"/>
    <x v="0"/>
    <s v="Yangon"/>
    <x v="1"/>
    <x v="1"/>
    <x v="3"/>
    <n v="78.77"/>
    <n v="10"/>
    <n v="39.384999999999998"/>
    <n v="827.08500000000004"/>
    <x v="46"/>
    <x v="1"/>
    <d v="1899-12-30T10:04:00"/>
    <s v="Cash"/>
    <n v="787.7"/>
    <n v="4.7619047620000003"/>
    <n v="39.384999999999998"/>
    <x v="41"/>
  </r>
  <r>
    <x v="69"/>
    <x v="0"/>
    <s v="Yangon"/>
    <x v="0"/>
    <x v="0"/>
    <x v="0"/>
    <n v="18.329999999999998"/>
    <n v="1"/>
    <n v="0.91649999999999998"/>
    <n v="19.246500000000001"/>
    <x v="30"/>
    <x v="0"/>
    <d v="1899-12-30T18:50:00"/>
    <s v="Cash"/>
    <n v="18.329999999999998"/>
    <n v="4.7619047620000003"/>
    <n v="0.91649999999999998"/>
    <x v="42"/>
  </r>
  <r>
    <x v="70"/>
    <x v="1"/>
    <s v="Naypyitaw"/>
    <x v="1"/>
    <x v="1"/>
    <x v="4"/>
    <n v="89.48"/>
    <n v="10"/>
    <n v="44.74"/>
    <n v="939.54"/>
    <x v="47"/>
    <x v="0"/>
    <d v="1899-12-30T12:46:00"/>
    <s v="Credit card"/>
    <n v="894.8"/>
    <n v="4.7619047620000003"/>
    <n v="44.74"/>
    <x v="1"/>
  </r>
  <r>
    <x v="71"/>
    <x v="1"/>
    <s v="Naypyitaw"/>
    <x v="1"/>
    <x v="1"/>
    <x v="5"/>
    <n v="62.12"/>
    <n v="10"/>
    <n v="31.06"/>
    <n v="652.26"/>
    <x v="48"/>
    <x v="1"/>
    <d v="1899-12-30T16:19:00"/>
    <s v="Cash"/>
    <n v="621.20000000000005"/>
    <n v="4.7619047620000003"/>
    <n v="31.06"/>
    <x v="9"/>
  </r>
  <r>
    <x v="72"/>
    <x v="2"/>
    <s v="Mandalay"/>
    <x v="0"/>
    <x v="0"/>
    <x v="4"/>
    <n v="48.52"/>
    <n v="3"/>
    <n v="7.2779999999999996"/>
    <n v="152.83799999999999"/>
    <x v="19"/>
    <x v="1"/>
    <d v="1899-12-30T18:17:00"/>
    <s v="Ewallet"/>
    <n v="145.56"/>
    <n v="4.7619047620000003"/>
    <n v="7.2779999999999996"/>
    <x v="43"/>
  </r>
  <r>
    <x v="73"/>
    <x v="1"/>
    <s v="Naypyitaw"/>
    <x v="1"/>
    <x v="0"/>
    <x v="1"/>
    <n v="75.91"/>
    <n v="6"/>
    <n v="22.773"/>
    <n v="478.233"/>
    <x v="11"/>
    <x v="0"/>
    <d v="1899-12-30T18:21:00"/>
    <s v="Cash"/>
    <n v="455.46"/>
    <n v="4.7619047620000003"/>
    <n v="22.773"/>
    <x v="44"/>
  </r>
  <r>
    <x v="74"/>
    <x v="0"/>
    <s v="Yangon"/>
    <x v="1"/>
    <x v="1"/>
    <x v="2"/>
    <n v="74.67"/>
    <n v="9"/>
    <n v="33.601500000000001"/>
    <n v="705.63149999999996"/>
    <x v="49"/>
    <x v="1"/>
    <d v="1899-12-30T10:55:00"/>
    <s v="Ewallet"/>
    <n v="672.03"/>
    <n v="4.7619047620000003"/>
    <n v="33.601500000000001"/>
    <x v="45"/>
  </r>
  <r>
    <x v="75"/>
    <x v="1"/>
    <s v="Naypyitaw"/>
    <x v="1"/>
    <x v="0"/>
    <x v="1"/>
    <n v="41.65"/>
    <n v="10"/>
    <n v="20.824999999999999"/>
    <n v="437.32499999999999"/>
    <x v="50"/>
    <x v="0"/>
    <d v="1899-12-30T17:04:00"/>
    <s v="Credit card"/>
    <n v="416.5"/>
    <n v="4.7619047620000003"/>
    <n v="20.824999999999999"/>
    <x v="38"/>
  </r>
  <r>
    <x v="76"/>
    <x v="1"/>
    <s v="Naypyitaw"/>
    <x v="0"/>
    <x v="1"/>
    <x v="5"/>
    <n v="49.04"/>
    <n v="9"/>
    <n v="22.068000000000001"/>
    <n v="463.428"/>
    <x v="51"/>
    <x v="1"/>
    <d v="1899-12-30T14:20:00"/>
    <s v="Credit card"/>
    <n v="441.36"/>
    <n v="4.7619047620000003"/>
    <n v="22.068000000000001"/>
    <x v="17"/>
  </r>
  <r>
    <x v="77"/>
    <x v="0"/>
    <s v="Yangon"/>
    <x v="0"/>
    <x v="0"/>
    <x v="5"/>
    <n v="20.010000000000002"/>
    <n v="9"/>
    <n v="9.0045000000000002"/>
    <n v="189.09450000000001"/>
    <x v="52"/>
    <x v="0"/>
    <d v="1899-12-30T15:48:00"/>
    <s v="Credit card"/>
    <n v="180.09"/>
    <n v="4.7619047620000003"/>
    <n v="9.0045000000000002"/>
    <x v="14"/>
  </r>
  <r>
    <x v="78"/>
    <x v="1"/>
    <s v="Naypyitaw"/>
    <x v="0"/>
    <x v="0"/>
    <x v="4"/>
    <n v="78.31"/>
    <n v="10"/>
    <n v="39.155000000000001"/>
    <n v="822.255"/>
    <x v="19"/>
    <x v="1"/>
    <d v="1899-12-30T16:24:00"/>
    <s v="Ewallet"/>
    <n v="783.1"/>
    <n v="4.7619047620000003"/>
    <n v="39.155000000000001"/>
    <x v="37"/>
  </r>
  <r>
    <x v="79"/>
    <x v="1"/>
    <s v="Naypyitaw"/>
    <x v="1"/>
    <x v="0"/>
    <x v="0"/>
    <n v="20.38"/>
    <n v="5"/>
    <n v="5.0949999999999998"/>
    <n v="106.995"/>
    <x v="49"/>
    <x v="1"/>
    <d v="1899-12-30T18:56:00"/>
    <s v="Cash"/>
    <n v="101.9"/>
    <n v="4.7619047620000003"/>
    <n v="5.0949999999999998"/>
    <x v="22"/>
  </r>
  <r>
    <x v="80"/>
    <x v="1"/>
    <s v="Naypyitaw"/>
    <x v="1"/>
    <x v="0"/>
    <x v="0"/>
    <n v="99.19"/>
    <n v="6"/>
    <n v="29.757000000000001"/>
    <n v="624.89700000000005"/>
    <x v="18"/>
    <x v="1"/>
    <d v="1899-12-30T14:42:00"/>
    <s v="Credit card"/>
    <n v="595.14"/>
    <n v="4.7619047620000003"/>
    <n v="29.757000000000001"/>
    <x v="46"/>
  </r>
  <r>
    <x v="81"/>
    <x v="2"/>
    <s v="Mandalay"/>
    <x v="1"/>
    <x v="0"/>
    <x v="4"/>
    <n v="96.68"/>
    <n v="3"/>
    <n v="14.502000000000001"/>
    <n v="304.54199999999997"/>
    <x v="53"/>
    <x v="0"/>
    <d v="1899-12-30T19:56:00"/>
    <s v="Ewallet"/>
    <n v="290.04000000000002"/>
    <n v="4.7619047620000003"/>
    <n v="14.502000000000001"/>
    <x v="41"/>
  </r>
  <r>
    <x v="82"/>
    <x v="1"/>
    <s v="Naypyitaw"/>
    <x v="1"/>
    <x v="1"/>
    <x v="4"/>
    <n v="19.25"/>
    <n v="8"/>
    <n v="7.7"/>
    <n v="161.69999999999999"/>
    <x v="54"/>
    <x v="1"/>
    <d v="1899-12-30T18:37:00"/>
    <s v="Ewallet"/>
    <n v="154"/>
    <n v="4.7619047620000003"/>
    <n v="7.7"/>
    <x v="37"/>
  </r>
  <r>
    <x v="83"/>
    <x v="1"/>
    <s v="Naypyitaw"/>
    <x v="0"/>
    <x v="0"/>
    <x v="4"/>
    <n v="80.36"/>
    <n v="4"/>
    <n v="16.071999999999999"/>
    <n v="337.512"/>
    <x v="55"/>
    <x v="0"/>
    <d v="1899-12-30T18:45:00"/>
    <s v="Credit card"/>
    <n v="321.44"/>
    <n v="4.7619047620000003"/>
    <n v="16.071999999999999"/>
    <x v="47"/>
  </r>
  <r>
    <x v="84"/>
    <x v="1"/>
    <s v="Naypyitaw"/>
    <x v="0"/>
    <x v="1"/>
    <x v="3"/>
    <n v="48.91"/>
    <n v="5"/>
    <n v="12.227499999999999"/>
    <n v="256.77749999999997"/>
    <x v="11"/>
    <x v="0"/>
    <d v="1899-12-30T10:17:00"/>
    <s v="Cash"/>
    <n v="244.55"/>
    <n v="4.7619047620000003"/>
    <n v="12.227499999999999"/>
    <x v="37"/>
  </r>
  <r>
    <x v="85"/>
    <x v="1"/>
    <s v="Naypyitaw"/>
    <x v="1"/>
    <x v="0"/>
    <x v="3"/>
    <n v="83.06"/>
    <n v="7"/>
    <n v="29.071000000000002"/>
    <n v="610.49099999999999"/>
    <x v="19"/>
    <x v="1"/>
    <d v="1899-12-30T14:31:00"/>
    <s v="Ewallet"/>
    <n v="581.41999999999996"/>
    <n v="4.7619047620000003"/>
    <n v="29.071000000000002"/>
    <x v="43"/>
  </r>
  <r>
    <x v="86"/>
    <x v="1"/>
    <s v="Naypyitaw"/>
    <x v="1"/>
    <x v="1"/>
    <x v="5"/>
    <n v="76.52"/>
    <n v="5"/>
    <n v="19.13"/>
    <n v="401.73"/>
    <x v="5"/>
    <x v="1"/>
    <d v="1899-12-30T10:23:00"/>
    <s v="Cash"/>
    <n v="382.6"/>
    <n v="4.7619047620000003"/>
    <n v="19.13"/>
    <x v="21"/>
  </r>
  <r>
    <x v="87"/>
    <x v="0"/>
    <s v="Yangon"/>
    <x v="0"/>
    <x v="1"/>
    <x v="4"/>
    <n v="49.38"/>
    <n v="7"/>
    <n v="17.283000000000001"/>
    <n v="362.94299999999998"/>
    <x v="39"/>
    <x v="1"/>
    <d v="1899-12-30T20:35:00"/>
    <s v="Credit card"/>
    <n v="345.66"/>
    <n v="4.7619047620000003"/>
    <n v="17.283000000000001"/>
    <x v="48"/>
  </r>
  <r>
    <x v="88"/>
    <x v="0"/>
    <s v="Yangon"/>
    <x v="1"/>
    <x v="1"/>
    <x v="3"/>
    <n v="42.47"/>
    <n v="1"/>
    <n v="2.1234999999999999"/>
    <n v="44.593499999999999"/>
    <x v="56"/>
    <x v="1"/>
    <d v="1899-12-30T16:57:00"/>
    <s v="Cash"/>
    <n v="42.47"/>
    <n v="4.7619047620000003"/>
    <n v="2.1234999999999999"/>
    <x v="14"/>
  </r>
  <r>
    <x v="89"/>
    <x v="2"/>
    <s v="Mandalay"/>
    <x v="1"/>
    <x v="0"/>
    <x v="0"/>
    <n v="76.989999999999995"/>
    <n v="6"/>
    <n v="23.097000000000001"/>
    <n v="485.03699999999998"/>
    <x v="33"/>
    <x v="1"/>
    <d v="1899-12-30T17:55:00"/>
    <s v="Cash"/>
    <n v="461.94"/>
    <n v="4.7619047620000003"/>
    <n v="23.097000000000001"/>
    <x v="36"/>
  </r>
  <r>
    <x v="90"/>
    <x v="1"/>
    <s v="Naypyitaw"/>
    <x v="0"/>
    <x v="0"/>
    <x v="2"/>
    <n v="47.38"/>
    <n v="4"/>
    <n v="9.4760000000000009"/>
    <n v="198.99600000000001"/>
    <x v="54"/>
    <x v="1"/>
    <d v="1899-12-30T10:25:00"/>
    <s v="Cash"/>
    <n v="189.52"/>
    <n v="4.7619047620000003"/>
    <n v="9.4760000000000009"/>
    <x v="12"/>
  </r>
  <r>
    <x v="91"/>
    <x v="1"/>
    <s v="Naypyitaw"/>
    <x v="1"/>
    <x v="0"/>
    <x v="3"/>
    <n v="44.86"/>
    <n v="10"/>
    <n v="22.43"/>
    <n v="471.03"/>
    <x v="53"/>
    <x v="0"/>
    <d v="1899-12-30T19:54:00"/>
    <s v="Ewallet"/>
    <n v="448.6"/>
    <n v="4.7619047620000003"/>
    <n v="22.43"/>
    <x v="13"/>
  </r>
  <r>
    <x v="92"/>
    <x v="0"/>
    <s v="Yangon"/>
    <x v="0"/>
    <x v="0"/>
    <x v="3"/>
    <n v="21.98"/>
    <n v="7"/>
    <n v="7.6929999999999996"/>
    <n v="161.553"/>
    <x v="8"/>
    <x v="1"/>
    <d v="1899-12-30T16:42:00"/>
    <s v="Ewallet"/>
    <n v="153.86000000000001"/>
    <n v="4.7619047620000003"/>
    <n v="7.6929999999999996"/>
    <x v="20"/>
  </r>
  <r>
    <x v="93"/>
    <x v="2"/>
    <s v="Mandalay"/>
    <x v="0"/>
    <x v="1"/>
    <x v="0"/>
    <n v="64.36"/>
    <n v="9"/>
    <n v="28.962"/>
    <n v="608.202"/>
    <x v="41"/>
    <x v="1"/>
    <d v="1899-12-30T12:09:00"/>
    <s v="Credit card"/>
    <n v="579.24"/>
    <n v="4.7619047620000003"/>
    <n v="28.962"/>
    <x v="17"/>
  </r>
  <r>
    <x v="94"/>
    <x v="1"/>
    <s v="Naypyitaw"/>
    <x v="1"/>
    <x v="1"/>
    <x v="0"/>
    <n v="89.75"/>
    <n v="1"/>
    <n v="4.4874999999999998"/>
    <n v="94.237499999999997"/>
    <x v="10"/>
    <x v="1"/>
    <d v="1899-12-30T20:05:00"/>
    <s v="Credit card"/>
    <n v="89.75"/>
    <n v="4.7619047620000003"/>
    <n v="4.4874999999999998"/>
    <x v="37"/>
  </r>
  <r>
    <x v="95"/>
    <x v="0"/>
    <s v="Yangon"/>
    <x v="1"/>
    <x v="1"/>
    <x v="1"/>
    <n v="97.16"/>
    <n v="1"/>
    <n v="4.8579999999999997"/>
    <n v="102.018"/>
    <x v="1"/>
    <x v="1"/>
    <d v="1899-12-30T20:38:00"/>
    <s v="Ewallet"/>
    <n v="97.16"/>
    <n v="4.7619047620000003"/>
    <n v="4.8579999999999997"/>
    <x v="8"/>
  </r>
  <r>
    <x v="96"/>
    <x v="2"/>
    <s v="Mandalay"/>
    <x v="1"/>
    <x v="1"/>
    <x v="0"/>
    <n v="87.87"/>
    <n v="10"/>
    <n v="43.935000000000002"/>
    <n v="922.63499999999999"/>
    <x v="14"/>
    <x v="1"/>
    <d v="1899-12-30T10:25:00"/>
    <s v="Ewallet"/>
    <n v="878.7"/>
    <n v="4.7619047620000003"/>
    <n v="43.935000000000002"/>
    <x v="20"/>
  </r>
  <r>
    <x v="97"/>
    <x v="1"/>
    <s v="Naypyitaw"/>
    <x v="1"/>
    <x v="0"/>
    <x v="1"/>
    <n v="12.45"/>
    <n v="6"/>
    <n v="3.7349999999999999"/>
    <n v="78.435000000000002"/>
    <x v="57"/>
    <x v="0"/>
    <d v="1899-12-30T13:11:00"/>
    <s v="Cash"/>
    <n v="74.7"/>
    <n v="4.7619047620000003"/>
    <n v="3.7349999999999999"/>
    <x v="5"/>
  </r>
  <r>
    <x v="98"/>
    <x v="0"/>
    <s v="Yangon"/>
    <x v="1"/>
    <x v="1"/>
    <x v="4"/>
    <n v="52.75"/>
    <n v="3"/>
    <n v="7.9124999999999996"/>
    <n v="166.16249999999999"/>
    <x v="28"/>
    <x v="0"/>
    <d v="1899-12-30T10:16:00"/>
    <s v="Ewallet"/>
    <n v="158.25"/>
    <n v="4.7619047620000003"/>
    <n v="7.9124999999999996"/>
    <x v="39"/>
  </r>
  <r>
    <x v="99"/>
    <x v="2"/>
    <s v="Mandalay"/>
    <x v="1"/>
    <x v="1"/>
    <x v="2"/>
    <n v="82.7"/>
    <n v="6"/>
    <n v="24.81"/>
    <n v="521.01"/>
    <x v="19"/>
    <x v="1"/>
    <d v="1899-12-30T18:14:00"/>
    <s v="Cash"/>
    <n v="496.2"/>
    <n v="4.7619047620000003"/>
    <n v="24.81"/>
    <x v="2"/>
  </r>
  <r>
    <x v="100"/>
    <x v="1"/>
    <s v="Naypyitaw"/>
    <x v="0"/>
    <x v="1"/>
    <x v="5"/>
    <n v="48.71"/>
    <n v="1"/>
    <n v="2.4355000000000002"/>
    <n v="51.145499999999998"/>
    <x v="58"/>
    <x v="1"/>
    <d v="1899-12-30T19:20:00"/>
    <s v="Cash"/>
    <n v="48.71"/>
    <n v="4.7619047620000003"/>
    <n v="2.4355000000000002"/>
    <x v="5"/>
  </r>
  <r>
    <x v="101"/>
    <x v="1"/>
    <s v="Naypyitaw"/>
    <x v="1"/>
    <x v="1"/>
    <x v="5"/>
    <n v="78.55"/>
    <n v="9"/>
    <n v="35.347499999999997"/>
    <n v="742.29750000000001"/>
    <x v="59"/>
    <x v="1"/>
    <d v="1899-12-30T13:22:00"/>
    <s v="Cash"/>
    <n v="706.95"/>
    <n v="4.7619047620000003"/>
    <n v="35.347499999999997"/>
    <x v="8"/>
  </r>
  <r>
    <x v="102"/>
    <x v="1"/>
    <s v="Naypyitaw"/>
    <x v="1"/>
    <x v="0"/>
    <x v="1"/>
    <n v="23.07"/>
    <n v="9"/>
    <n v="10.381500000000001"/>
    <n v="218.01150000000001"/>
    <x v="60"/>
    <x v="1"/>
    <d v="1899-12-30T11:27:00"/>
    <s v="Cash"/>
    <n v="207.63"/>
    <n v="4.7619047620000003"/>
    <n v="10.381500000000001"/>
    <x v="49"/>
  </r>
  <r>
    <x v="103"/>
    <x v="0"/>
    <s v="Yangon"/>
    <x v="1"/>
    <x v="1"/>
    <x v="4"/>
    <n v="58.26"/>
    <n v="6"/>
    <n v="17.478000000000002"/>
    <n v="367.03800000000001"/>
    <x v="61"/>
    <x v="1"/>
    <d v="1899-12-30T16:44:00"/>
    <s v="Cash"/>
    <n v="349.56"/>
    <n v="4.7619047620000003"/>
    <n v="17.478000000000002"/>
    <x v="21"/>
  </r>
  <r>
    <x v="104"/>
    <x v="2"/>
    <s v="Mandalay"/>
    <x v="1"/>
    <x v="1"/>
    <x v="0"/>
    <n v="30.35"/>
    <n v="7"/>
    <n v="10.6225"/>
    <n v="223.07249999999999"/>
    <x v="35"/>
    <x v="1"/>
    <d v="1899-12-30T18:19:00"/>
    <s v="Cash"/>
    <n v="212.45"/>
    <n v="4.7619047620000003"/>
    <n v="10.6225"/>
    <x v="7"/>
  </r>
  <r>
    <x v="105"/>
    <x v="0"/>
    <s v="Yangon"/>
    <x v="0"/>
    <x v="1"/>
    <x v="1"/>
    <n v="88.67"/>
    <n v="10"/>
    <n v="44.335000000000001"/>
    <n v="931.03499999999997"/>
    <x v="52"/>
    <x v="0"/>
    <d v="1899-12-30T14:50:00"/>
    <s v="Ewallet"/>
    <n v="886.7"/>
    <n v="4.7619047620000003"/>
    <n v="44.335000000000001"/>
    <x v="48"/>
  </r>
  <r>
    <x v="106"/>
    <x v="1"/>
    <s v="Naypyitaw"/>
    <x v="1"/>
    <x v="1"/>
    <x v="5"/>
    <n v="27.38"/>
    <n v="6"/>
    <n v="8.2140000000000004"/>
    <n v="172.494"/>
    <x v="0"/>
    <x v="0"/>
    <d v="1899-12-30T20:54:00"/>
    <s v="Credit card"/>
    <n v="164.28"/>
    <n v="4.7619047620000003"/>
    <n v="8.2140000000000004"/>
    <x v="30"/>
  </r>
  <r>
    <x v="107"/>
    <x v="0"/>
    <s v="Yangon"/>
    <x v="1"/>
    <x v="1"/>
    <x v="3"/>
    <n v="62.13"/>
    <n v="6"/>
    <n v="18.638999999999999"/>
    <n v="391.41899999999998"/>
    <x v="23"/>
    <x v="1"/>
    <d v="1899-12-30T20:19:00"/>
    <s v="Cash"/>
    <n v="372.78"/>
    <n v="4.7619047620000003"/>
    <n v="18.638999999999999"/>
    <x v="2"/>
  </r>
  <r>
    <x v="108"/>
    <x v="1"/>
    <s v="Naypyitaw"/>
    <x v="1"/>
    <x v="0"/>
    <x v="4"/>
    <n v="33.979999999999997"/>
    <n v="9"/>
    <n v="15.291"/>
    <n v="321.11099999999999"/>
    <x v="62"/>
    <x v="0"/>
    <d v="1899-12-30T10:43:00"/>
    <s v="Cash"/>
    <n v="305.82"/>
    <n v="4.7619047620000003"/>
    <n v="15.291"/>
    <x v="50"/>
  </r>
  <r>
    <x v="109"/>
    <x v="1"/>
    <s v="Naypyitaw"/>
    <x v="0"/>
    <x v="1"/>
    <x v="1"/>
    <n v="81.97"/>
    <n v="10"/>
    <n v="40.984999999999999"/>
    <n v="860.68499999999995"/>
    <x v="2"/>
    <x v="0"/>
    <d v="1899-12-30T14:30:00"/>
    <s v="Cash"/>
    <n v="819.7"/>
    <n v="4.7619047620000003"/>
    <n v="40.984999999999999"/>
    <x v="51"/>
  </r>
  <r>
    <x v="110"/>
    <x v="2"/>
    <s v="Mandalay"/>
    <x v="0"/>
    <x v="0"/>
    <x v="3"/>
    <n v="16.489999999999998"/>
    <n v="2"/>
    <n v="1.649"/>
    <n v="34.628999999999998"/>
    <x v="63"/>
    <x v="1"/>
    <d v="1899-12-30T11:32:00"/>
    <s v="Ewallet"/>
    <n v="32.979999999999997"/>
    <n v="4.7619047620000003"/>
    <n v="1.649"/>
    <x v="15"/>
  </r>
  <r>
    <x v="111"/>
    <x v="1"/>
    <s v="Naypyitaw"/>
    <x v="0"/>
    <x v="0"/>
    <x v="0"/>
    <n v="98.21"/>
    <n v="3"/>
    <n v="14.7315"/>
    <n v="309.36149999999998"/>
    <x v="63"/>
    <x v="1"/>
    <d v="1899-12-30T10:41:00"/>
    <s v="Credit card"/>
    <n v="294.63"/>
    <n v="4.7619047620000003"/>
    <n v="14.7315"/>
    <x v="52"/>
  </r>
  <r>
    <x v="112"/>
    <x v="2"/>
    <s v="Mandalay"/>
    <x v="1"/>
    <x v="0"/>
    <x v="5"/>
    <n v="72.84"/>
    <n v="7"/>
    <n v="25.494"/>
    <n v="535.37400000000002"/>
    <x v="42"/>
    <x v="1"/>
    <d v="1899-12-30T12:44:00"/>
    <s v="Cash"/>
    <n v="509.88"/>
    <n v="4.7619047620000003"/>
    <n v="25.494"/>
    <x v="3"/>
  </r>
  <r>
    <x v="113"/>
    <x v="0"/>
    <s v="Yangon"/>
    <x v="0"/>
    <x v="1"/>
    <x v="2"/>
    <n v="58.07"/>
    <n v="9"/>
    <n v="26.131499999999999"/>
    <n v="548.76149999999996"/>
    <x v="64"/>
    <x v="0"/>
    <d v="1899-12-30T20:07:00"/>
    <s v="Ewallet"/>
    <n v="522.63"/>
    <n v="4.7619047620000003"/>
    <n v="26.131499999999999"/>
    <x v="42"/>
  </r>
  <r>
    <x v="114"/>
    <x v="1"/>
    <s v="Naypyitaw"/>
    <x v="0"/>
    <x v="0"/>
    <x v="2"/>
    <n v="80.790000000000006"/>
    <n v="9"/>
    <n v="36.355499999999999"/>
    <n v="763.46550000000002"/>
    <x v="60"/>
    <x v="1"/>
    <d v="1899-12-30T20:31:00"/>
    <s v="Credit card"/>
    <n v="727.11"/>
    <n v="4.7619047620000003"/>
    <n v="36.355499999999999"/>
    <x v="33"/>
  </r>
  <r>
    <x v="115"/>
    <x v="1"/>
    <s v="Naypyitaw"/>
    <x v="1"/>
    <x v="0"/>
    <x v="5"/>
    <n v="27.02"/>
    <n v="3"/>
    <n v="4.0529999999999999"/>
    <n v="85.113"/>
    <x v="22"/>
    <x v="0"/>
    <d v="1899-12-30T13:01:00"/>
    <s v="Credit card"/>
    <n v="81.06"/>
    <n v="4.7619047620000003"/>
    <n v="4.0529999999999999"/>
    <x v="12"/>
  </r>
  <r>
    <x v="116"/>
    <x v="2"/>
    <s v="Mandalay"/>
    <x v="0"/>
    <x v="1"/>
    <x v="5"/>
    <n v="21.94"/>
    <n v="5"/>
    <n v="5.4850000000000003"/>
    <n v="115.185"/>
    <x v="19"/>
    <x v="1"/>
    <d v="1899-12-30T12:29:00"/>
    <s v="Ewallet"/>
    <n v="109.7"/>
    <n v="4.7619047620000003"/>
    <n v="5.4850000000000003"/>
    <x v="4"/>
  </r>
  <r>
    <x v="117"/>
    <x v="2"/>
    <s v="Mandalay"/>
    <x v="0"/>
    <x v="1"/>
    <x v="5"/>
    <n v="51.36"/>
    <n v="1"/>
    <n v="2.5680000000000001"/>
    <n v="53.927999999999997"/>
    <x v="65"/>
    <x v="1"/>
    <d v="1899-12-30T15:26:00"/>
    <s v="Ewallet"/>
    <n v="51.36"/>
    <n v="4.7619047620000003"/>
    <n v="2.5680000000000001"/>
    <x v="53"/>
  </r>
  <r>
    <x v="118"/>
    <x v="0"/>
    <s v="Yangon"/>
    <x v="1"/>
    <x v="0"/>
    <x v="4"/>
    <n v="10.96"/>
    <n v="10"/>
    <n v="5.48"/>
    <n v="115.08"/>
    <x v="30"/>
    <x v="0"/>
    <d v="1899-12-30T20:48:00"/>
    <s v="Ewallet"/>
    <n v="109.6"/>
    <n v="4.7619047620000003"/>
    <n v="5.48"/>
    <x v="22"/>
  </r>
  <r>
    <x v="119"/>
    <x v="2"/>
    <s v="Mandalay"/>
    <x v="1"/>
    <x v="1"/>
    <x v="2"/>
    <n v="53.44"/>
    <n v="2"/>
    <n v="5.3440000000000003"/>
    <n v="112.224"/>
    <x v="40"/>
    <x v="0"/>
    <d v="1899-12-30T20:38:00"/>
    <s v="Ewallet"/>
    <n v="106.88"/>
    <n v="4.7619047620000003"/>
    <n v="5.3440000000000003"/>
    <x v="5"/>
  </r>
  <r>
    <x v="120"/>
    <x v="0"/>
    <s v="Yangon"/>
    <x v="1"/>
    <x v="0"/>
    <x v="1"/>
    <n v="99.56"/>
    <n v="8"/>
    <n v="39.823999999999998"/>
    <n v="836.30399999999997"/>
    <x v="44"/>
    <x v="1"/>
    <d v="1899-12-30T17:03:00"/>
    <s v="Credit card"/>
    <n v="796.48"/>
    <n v="4.7619047620000003"/>
    <n v="39.823999999999998"/>
    <x v="53"/>
  </r>
  <r>
    <x v="121"/>
    <x v="1"/>
    <s v="Naypyitaw"/>
    <x v="0"/>
    <x v="1"/>
    <x v="3"/>
    <n v="57.12"/>
    <n v="7"/>
    <n v="19.992000000000001"/>
    <n v="419.83199999999999"/>
    <x v="52"/>
    <x v="0"/>
    <d v="1899-12-30T12:02:00"/>
    <s v="Credit card"/>
    <n v="399.84"/>
    <n v="4.7619047620000003"/>
    <n v="19.992000000000001"/>
    <x v="35"/>
  </r>
  <r>
    <x v="122"/>
    <x v="2"/>
    <s v="Mandalay"/>
    <x v="0"/>
    <x v="1"/>
    <x v="3"/>
    <n v="99.96"/>
    <n v="9"/>
    <n v="44.981999999999999"/>
    <n v="944.62199999999996"/>
    <x v="11"/>
    <x v="0"/>
    <d v="1899-12-30T17:26:00"/>
    <s v="Credit card"/>
    <n v="899.64"/>
    <n v="4.7619047620000003"/>
    <n v="44.981999999999999"/>
    <x v="50"/>
  </r>
  <r>
    <x v="123"/>
    <x v="1"/>
    <s v="Naypyitaw"/>
    <x v="0"/>
    <x v="1"/>
    <x v="2"/>
    <n v="63.91"/>
    <n v="8"/>
    <n v="25.564"/>
    <n v="536.84400000000005"/>
    <x v="45"/>
    <x v="1"/>
    <d v="1899-12-30T19:52:00"/>
    <s v="Credit card"/>
    <n v="511.28"/>
    <n v="4.7619047620000003"/>
    <n v="25.564"/>
    <x v="15"/>
  </r>
  <r>
    <x v="124"/>
    <x v="2"/>
    <s v="Mandalay"/>
    <x v="0"/>
    <x v="0"/>
    <x v="5"/>
    <n v="56.47"/>
    <n v="8"/>
    <n v="22.588000000000001"/>
    <n v="474.34800000000001"/>
    <x v="11"/>
    <x v="0"/>
    <d v="1899-12-30T14:57:00"/>
    <s v="Ewallet"/>
    <n v="451.76"/>
    <n v="4.7619047620000003"/>
    <n v="22.588000000000001"/>
    <x v="48"/>
  </r>
  <r>
    <x v="125"/>
    <x v="0"/>
    <s v="Yangon"/>
    <x v="1"/>
    <x v="0"/>
    <x v="2"/>
    <n v="93.69"/>
    <n v="7"/>
    <n v="32.791499999999999"/>
    <n v="688.62149999999997"/>
    <x v="24"/>
    <x v="0"/>
    <d v="1899-12-30T18:44:00"/>
    <s v="Credit card"/>
    <n v="655.83"/>
    <n v="4.7619047620000003"/>
    <n v="32.791499999999999"/>
    <x v="10"/>
  </r>
  <r>
    <x v="126"/>
    <x v="0"/>
    <s v="Yangon"/>
    <x v="1"/>
    <x v="0"/>
    <x v="3"/>
    <n v="32.25"/>
    <n v="5"/>
    <n v="8.0625"/>
    <n v="169.3125"/>
    <x v="3"/>
    <x v="0"/>
    <d v="1899-12-30T13:26:00"/>
    <s v="Cash"/>
    <n v="161.25"/>
    <n v="4.7619047620000003"/>
    <n v="8.0625"/>
    <x v="54"/>
  </r>
  <r>
    <x v="127"/>
    <x v="1"/>
    <s v="Naypyitaw"/>
    <x v="1"/>
    <x v="0"/>
    <x v="5"/>
    <n v="31.73"/>
    <n v="9"/>
    <n v="14.278499999999999"/>
    <n v="299.8485"/>
    <x v="66"/>
    <x v="1"/>
    <d v="1899-12-30T16:17:00"/>
    <s v="Credit card"/>
    <n v="285.57"/>
    <n v="4.7619047620000003"/>
    <n v="14.278499999999999"/>
    <x v="9"/>
  </r>
  <r>
    <x v="128"/>
    <x v="1"/>
    <s v="Naypyitaw"/>
    <x v="0"/>
    <x v="0"/>
    <x v="4"/>
    <n v="68.540000000000006"/>
    <n v="8"/>
    <n v="27.416"/>
    <n v="575.73599999999999"/>
    <x v="66"/>
    <x v="1"/>
    <d v="1899-12-30T15:57:00"/>
    <s v="Ewallet"/>
    <n v="548.32000000000005"/>
    <n v="4.7619047620000003"/>
    <n v="27.416"/>
    <x v="23"/>
  </r>
  <r>
    <x v="129"/>
    <x v="2"/>
    <s v="Mandalay"/>
    <x v="1"/>
    <x v="0"/>
    <x v="3"/>
    <n v="90.28"/>
    <n v="9"/>
    <n v="40.625999999999998"/>
    <n v="853.14599999999996"/>
    <x v="4"/>
    <x v="1"/>
    <d v="1899-12-30T11:15:00"/>
    <s v="Ewallet"/>
    <n v="812.52"/>
    <n v="4.7619047620000003"/>
    <n v="40.625999999999998"/>
    <x v="8"/>
  </r>
  <r>
    <x v="130"/>
    <x v="2"/>
    <s v="Mandalay"/>
    <x v="1"/>
    <x v="0"/>
    <x v="5"/>
    <n v="39.619999999999997"/>
    <n v="7"/>
    <n v="13.867000000000001"/>
    <n v="291.20699999999999"/>
    <x v="25"/>
    <x v="1"/>
    <d v="1899-12-30T13:18:00"/>
    <s v="Cash"/>
    <n v="277.33999999999997"/>
    <n v="4.7619047620000003"/>
    <n v="13.867000000000001"/>
    <x v="26"/>
  </r>
  <r>
    <x v="131"/>
    <x v="0"/>
    <s v="Yangon"/>
    <x v="0"/>
    <x v="0"/>
    <x v="3"/>
    <n v="92.13"/>
    <n v="6"/>
    <n v="27.638999999999999"/>
    <n v="580.41899999999998"/>
    <x v="43"/>
    <x v="1"/>
    <d v="1899-12-30T20:34:00"/>
    <s v="Cash"/>
    <n v="552.78"/>
    <n v="4.7619047620000003"/>
    <n v="27.638999999999999"/>
    <x v="47"/>
  </r>
  <r>
    <x v="132"/>
    <x v="2"/>
    <s v="Mandalay"/>
    <x v="1"/>
    <x v="0"/>
    <x v="3"/>
    <n v="34.840000000000003"/>
    <n v="4"/>
    <n v="6.968"/>
    <n v="146.328"/>
    <x v="34"/>
    <x v="0"/>
    <d v="1899-12-30T18:36:00"/>
    <s v="Cash"/>
    <n v="139.36000000000001"/>
    <n v="4.7619047620000003"/>
    <n v="6.968"/>
    <x v="2"/>
  </r>
  <r>
    <x v="133"/>
    <x v="2"/>
    <s v="Mandalay"/>
    <x v="0"/>
    <x v="1"/>
    <x v="1"/>
    <n v="87.45"/>
    <n v="6"/>
    <n v="26.234999999999999"/>
    <n v="550.93499999999995"/>
    <x v="21"/>
    <x v="0"/>
    <d v="1899-12-30T14:40:00"/>
    <s v="Credit card"/>
    <n v="524.70000000000005"/>
    <n v="4.7619047620000003"/>
    <n v="26.234999999999999"/>
    <x v="55"/>
  </r>
  <r>
    <x v="134"/>
    <x v="1"/>
    <s v="Naypyitaw"/>
    <x v="1"/>
    <x v="0"/>
    <x v="0"/>
    <n v="81.3"/>
    <n v="6"/>
    <n v="24.39"/>
    <n v="512.19000000000005"/>
    <x v="1"/>
    <x v="1"/>
    <d v="1899-12-30T16:43:00"/>
    <s v="Ewallet"/>
    <n v="487.8"/>
    <n v="4.7619047620000003"/>
    <n v="24.39"/>
    <x v="4"/>
  </r>
  <r>
    <x v="135"/>
    <x v="1"/>
    <s v="Naypyitaw"/>
    <x v="1"/>
    <x v="1"/>
    <x v="5"/>
    <n v="90.22"/>
    <n v="3"/>
    <n v="13.532999999999999"/>
    <n v="284.19299999999998"/>
    <x v="67"/>
    <x v="1"/>
    <d v="1899-12-30T19:39:00"/>
    <s v="Cash"/>
    <n v="270.66000000000003"/>
    <n v="4.7619047620000003"/>
    <n v="13.532999999999999"/>
    <x v="56"/>
  </r>
  <r>
    <x v="136"/>
    <x v="0"/>
    <s v="Yangon"/>
    <x v="1"/>
    <x v="0"/>
    <x v="1"/>
    <n v="26.31"/>
    <n v="5"/>
    <n v="6.5774999999999997"/>
    <n v="138.1275"/>
    <x v="68"/>
    <x v="1"/>
    <d v="1899-12-30T20:59:00"/>
    <s v="Credit card"/>
    <n v="131.55000000000001"/>
    <n v="4.7619047620000003"/>
    <n v="6.5774999999999997"/>
    <x v="55"/>
  </r>
  <r>
    <x v="137"/>
    <x v="0"/>
    <s v="Yangon"/>
    <x v="0"/>
    <x v="0"/>
    <x v="2"/>
    <n v="34.42"/>
    <n v="6"/>
    <n v="10.326000000000001"/>
    <n v="216.846"/>
    <x v="67"/>
    <x v="1"/>
    <d v="1899-12-30T15:39:00"/>
    <s v="Cash"/>
    <n v="206.52"/>
    <n v="4.7619047620000003"/>
    <n v="10.326000000000001"/>
    <x v="57"/>
  </r>
  <r>
    <x v="138"/>
    <x v="2"/>
    <s v="Mandalay"/>
    <x v="1"/>
    <x v="1"/>
    <x v="3"/>
    <n v="51.91"/>
    <n v="10"/>
    <n v="25.954999999999998"/>
    <n v="545.05499999999995"/>
    <x v="69"/>
    <x v="0"/>
    <d v="1899-12-30T12:21:00"/>
    <s v="Cash"/>
    <n v="519.1"/>
    <n v="4.7619047620000003"/>
    <n v="25.954999999999998"/>
    <x v="13"/>
  </r>
  <r>
    <x v="139"/>
    <x v="0"/>
    <s v="Yangon"/>
    <x v="1"/>
    <x v="1"/>
    <x v="3"/>
    <n v="72.5"/>
    <n v="8"/>
    <n v="29"/>
    <n v="609"/>
    <x v="32"/>
    <x v="0"/>
    <d v="1899-12-30T19:25:00"/>
    <s v="Ewallet"/>
    <n v="580"/>
    <n v="4.7619047620000003"/>
    <n v="29"/>
    <x v="51"/>
  </r>
  <r>
    <x v="140"/>
    <x v="1"/>
    <s v="Naypyitaw"/>
    <x v="0"/>
    <x v="0"/>
    <x v="3"/>
    <n v="89.8"/>
    <n v="10"/>
    <n v="44.9"/>
    <n v="942.9"/>
    <x v="54"/>
    <x v="1"/>
    <d v="1899-12-30T13:00:00"/>
    <s v="Credit card"/>
    <n v="898"/>
    <n v="4.7619047620000003"/>
    <n v="44.9"/>
    <x v="38"/>
  </r>
  <r>
    <x v="141"/>
    <x v="1"/>
    <s v="Naypyitaw"/>
    <x v="0"/>
    <x v="1"/>
    <x v="0"/>
    <n v="90.5"/>
    <n v="10"/>
    <n v="45.25"/>
    <n v="950.25"/>
    <x v="25"/>
    <x v="1"/>
    <d v="1899-12-30T13:48:00"/>
    <s v="Cash"/>
    <n v="905"/>
    <n v="4.7619047620000003"/>
    <n v="45.25"/>
    <x v="34"/>
  </r>
  <r>
    <x v="142"/>
    <x v="1"/>
    <s v="Naypyitaw"/>
    <x v="0"/>
    <x v="0"/>
    <x v="0"/>
    <n v="68.599999999999994"/>
    <n v="10"/>
    <n v="34.299999999999997"/>
    <n v="720.3"/>
    <x v="63"/>
    <x v="1"/>
    <d v="1899-12-30T19:57:00"/>
    <s v="Cash"/>
    <n v="686"/>
    <n v="4.7619047620000003"/>
    <n v="34.299999999999997"/>
    <x v="0"/>
  </r>
  <r>
    <x v="143"/>
    <x v="1"/>
    <s v="Naypyitaw"/>
    <x v="0"/>
    <x v="0"/>
    <x v="4"/>
    <n v="30.41"/>
    <n v="1"/>
    <n v="1.5205"/>
    <n v="31.930499999999999"/>
    <x v="70"/>
    <x v="1"/>
    <d v="1899-12-30T10:36:00"/>
    <s v="Credit card"/>
    <n v="30.41"/>
    <n v="4.7619047620000003"/>
    <n v="1.5205"/>
    <x v="3"/>
  </r>
  <r>
    <x v="144"/>
    <x v="0"/>
    <s v="Yangon"/>
    <x v="1"/>
    <x v="0"/>
    <x v="2"/>
    <n v="77.95"/>
    <n v="6"/>
    <n v="23.385000000000002"/>
    <n v="491.08499999999998"/>
    <x v="18"/>
    <x v="1"/>
    <d v="1899-12-30T16:37:00"/>
    <s v="Ewallet"/>
    <n v="467.7"/>
    <n v="4.7619047620000003"/>
    <n v="23.385000000000002"/>
    <x v="7"/>
  </r>
  <r>
    <x v="145"/>
    <x v="1"/>
    <s v="Naypyitaw"/>
    <x v="1"/>
    <x v="0"/>
    <x v="0"/>
    <n v="46.26"/>
    <n v="6"/>
    <n v="13.878"/>
    <n v="291.43799999999999"/>
    <x v="1"/>
    <x v="1"/>
    <d v="1899-12-30T17:11:00"/>
    <s v="Credit card"/>
    <n v="277.56"/>
    <n v="4.7619047620000003"/>
    <n v="13.878"/>
    <x v="33"/>
  </r>
  <r>
    <x v="146"/>
    <x v="0"/>
    <s v="Yangon"/>
    <x v="0"/>
    <x v="0"/>
    <x v="5"/>
    <n v="30.14"/>
    <n v="10"/>
    <n v="15.07"/>
    <n v="316.47000000000003"/>
    <x v="34"/>
    <x v="0"/>
    <d v="1899-12-30T12:28:00"/>
    <s v="Ewallet"/>
    <n v="301.39999999999998"/>
    <n v="4.7619047620000003"/>
    <n v="15.07"/>
    <x v="51"/>
  </r>
  <r>
    <x v="147"/>
    <x v="1"/>
    <s v="Naypyitaw"/>
    <x v="1"/>
    <x v="1"/>
    <x v="0"/>
    <n v="66.14"/>
    <n v="4"/>
    <n v="13.228"/>
    <n v="277.78800000000001"/>
    <x v="35"/>
    <x v="1"/>
    <d v="1899-12-30T12:46:00"/>
    <s v="Credit card"/>
    <n v="264.56"/>
    <n v="4.7619047620000003"/>
    <n v="13.228"/>
    <x v="32"/>
  </r>
  <r>
    <x v="148"/>
    <x v="2"/>
    <s v="Mandalay"/>
    <x v="0"/>
    <x v="1"/>
    <x v="2"/>
    <n v="71.86"/>
    <n v="8"/>
    <n v="28.744"/>
    <n v="603.62400000000002"/>
    <x v="43"/>
    <x v="1"/>
    <d v="1899-12-30T15:07:00"/>
    <s v="Credit card"/>
    <n v="574.88"/>
    <n v="4.7619047620000003"/>
    <n v="28.744"/>
    <x v="56"/>
  </r>
  <r>
    <x v="149"/>
    <x v="0"/>
    <s v="Yangon"/>
    <x v="1"/>
    <x v="1"/>
    <x v="0"/>
    <n v="32.46"/>
    <n v="8"/>
    <n v="12.984"/>
    <n v="272.66399999999999"/>
    <x v="39"/>
    <x v="1"/>
    <d v="1899-12-30T13:48:00"/>
    <s v="Credit card"/>
    <n v="259.68"/>
    <n v="4.7619047620000003"/>
    <n v="12.984"/>
    <x v="49"/>
  </r>
  <r>
    <x v="150"/>
    <x v="2"/>
    <s v="Mandalay"/>
    <x v="0"/>
    <x v="0"/>
    <x v="5"/>
    <n v="91.54"/>
    <n v="4"/>
    <n v="18.308"/>
    <n v="384.46800000000002"/>
    <x v="28"/>
    <x v="0"/>
    <d v="1899-12-30T19:20:00"/>
    <s v="Credit card"/>
    <n v="366.16"/>
    <n v="4.7619047620000003"/>
    <n v="18.308"/>
    <x v="19"/>
  </r>
  <r>
    <x v="151"/>
    <x v="1"/>
    <s v="Naypyitaw"/>
    <x v="0"/>
    <x v="1"/>
    <x v="3"/>
    <n v="34.56"/>
    <n v="7"/>
    <n v="12.096"/>
    <n v="254.01599999999999"/>
    <x v="16"/>
    <x v="1"/>
    <d v="1899-12-30T16:07:00"/>
    <s v="Credit card"/>
    <n v="241.92"/>
    <n v="4.7619047620000003"/>
    <n v="12.096"/>
    <x v="48"/>
  </r>
  <r>
    <x v="152"/>
    <x v="0"/>
    <s v="Yangon"/>
    <x v="1"/>
    <x v="1"/>
    <x v="5"/>
    <n v="83.24"/>
    <n v="9"/>
    <n v="37.457999999999998"/>
    <n v="786.61800000000005"/>
    <x v="71"/>
    <x v="1"/>
    <d v="1899-12-30T11:56:00"/>
    <s v="Credit card"/>
    <n v="749.16"/>
    <n v="4.7619047620000003"/>
    <n v="37.457999999999998"/>
    <x v="2"/>
  </r>
  <r>
    <x v="153"/>
    <x v="1"/>
    <s v="Naypyitaw"/>
    <x v="1"/>
    <x v="0"/>
    <x v="4"/>
    <n v="16.48"/>
    <n v="6"/>
    <n v="4.944"/>
    <n v="103.824"/>
    <x v="13"/>
    <x v="1"/>
    <d v="1899-12-30T18:23:00"/>
    <s v="Ewallet"/>
    <n v="98.88"/>
    <n v="4.7619047620000003"/>
    <n v="4.944"/>
    <x v="21"/>
  </r>
  <r>
    <x v="154"/>
    <x v="1"/>
    <s v="Naypyitaw"/>
    <x v="1"/>
    <x v="0"/>
    <x v="3"/>
    <n v="80.97"/>
    <n v="8"/>
    <n v="32.387999999999998"/>
    <n v="680.14800000000002"/>
    <x v="26"/>
    <x v="1"/>
    <d v="1899-12-30T13:05:00"/>
    <s v="Cash"/>
    <n v="647.76"/>
    <n v="4.7619047620000003"/>
    <n v="32.387999999999998"/>
    <x v="39"/>
  </r>
  <r>
    <x v="155"/>
    <x v="0"/>
    <s v="Yangon"/>
    <x v="0"/>
    <x v="1"/>
    <x v="4"/>
    <n v="92.29"/>
    <n v="5"/>
    <n v="23.072500000000002"/>
    <n v="484.52249999999998"/>
    <x v="9"/>
    <x v="1"/>
    <d v="1899-12-30T15:55:00"/>
    <s v="Credit card"/>
    <n v="461.45"/>
    <n v="4.7619047620000003"/>
    <n v="23.072500000000002"/>
    <x v="54"/>
  </r>
  <r>
    <x v="156"/>
    <x v="2"/>
    <s v="Mandalay"/>
    <x v="0"/>
    <x v="1"/>
    <x v="1"/>
    <n v="72.17"/>
    <n v="1"/>
    <n v="3.6084999999999998"/>
    <n v="75.778499999999994"/>
    <x v="72"/>
    <x v="1"/>
    <d v="1899-12-30T19:40:00"/>
    <s v="Cash"/>
    <n v="72.17"/>
    <n v="4.7619047620000003"/>
    <n v="3.6084999999999998"/>
    <x v="36"/>
  </r>
  <r>
    <x v="157"/>
    <x v="2"/>
    <s v="Mandalay"/>
    <x v="1"/>
    <x v="1"/>
    <x v="2"/>
    <n v="50.28"/>
    <n v="5"/>
    <n v="12.57"/>
    <n v="263.97000000000003"/>
    <x v="37"/>
    <x v="1"/>
    <d v="1899-12-30T13:58:00"/>
    <s v="Ewallet"/>
    <n v="251.4"/>
    <n v="4.7619047620000003"/>
    <n v="12.57"/>
    <x v="58"/>
  </r>
  <r>
    <x v="158"/>
    <x v="2"/>
    <s v="Mandalay"/>
    <x v="0"/>
    <x v="1"/>
    <x v="0"/>
    <n v="97.22"/>
    <n v="9"/>
    <n v="43.749000000000002"/>
    <n v="918.72900000000004"/>
    <x v="73"/>
    <x v="0"/>
    <d v="1899-12-30T14:43:00"/>
    <s v="Ewallet"/>
    <n v="874.98"/>
    <n v="4.7619047620000003"/>
    <n v="43.749000000000002"/>
    <x v="22"/>
  </r>
  <r>
    <x v="159"/>
    <x v="2"/>
    <s v="Mandalay"/>
    <x v="1"/>
    <x v="1"/>
    <x v="3"/>
    <n v="93.39"/>
    <n v="6"/>
    <n v="28.016999999999999"/>
    <n v="588.35699999999997"/>
    <x v="39"/>
    <x v="1"/>
    <d v="1899-12-30T19:18:00"/>
    <s v="Ewallet"/>
    <n v="560.34"/>
    <n v="4.7619047620000003"/>
    <n v="28.016999999999999"/>
    <x v="40"/>
  </r>
  <r>
    <x v="160"/>
    <x v="1"/>
    <s v="Naypyitaw"/>
    <x v="1"/>
    <x v="0"/>
    <x v="4"/>
    <n v="43.18"/>
    <n v="8"/>
    <n v="17.271999999999998"/>
    <n v="362.71199999999999"/>
    <x v="64"/>
    <x v="0"/>
    <d v="1899-12-30T19:39:00"/>
    <s v="Credit card"/>
    <n v="345.44"/>
    <n v="4.7619047620000003"/>
    <n v="17.271999999999998"/>
    <x v="47"/>
  </r>
  <r>
    <x v="161"/>
    <x v="0"/>
    <s v="Yangon"/>
    <x v="1"/>
    <x v="1"/>
    <x v="3"/>
    <n v="63.69"/>
    <n v="1"/>
    <n v="3.1844999999999999"/>
    <n v="66.874499999999998"/>
    <x v="6"/>
    <x v="1"/>
    <d v="1899-12-30T16:21:00"/>
    <s v="Cash"/>
    <n v="63.69"/>
    <n v="4.7619047620000003"/>
    <n v="3.1844999999999999"/>
    <x v="22"/>
  </r>
  <r>
    <x v="162"/>
    <x v="0"/>
    <s v="Yangon"/>
    <x v="1"/>
    <x v="1"/>
    <x v="4"/>
    <n v="45.79"/>
    <n v="7"/>
    <n v="16.026499999999999"/>
    <n v="336.55650000000003"/>
    <x v="45"/>
    <x v="1"/>
    <d v="1899-12-30T19:44:00"/>
    <s v="Credit card"/>
    <n v="320.52999999999997"/>
    <n v="4.7619047620000003"/>
    <n v="16.026499999999999"/>
    <x v="27"/>
  </r>
  <r>
    <x v="163"/>
    <x v="1"/>
    <s v="Naypyitaw"/>
    <x v="1"/>
    <x v="1"/>
    <x v="3"/>
    <n v="76.400000000000006"/>
    <n v="2"/>
    <n v="7.64"/>
    <n v="160.44"/>
    <x v="74"/>
    <x v="1"/>
    <d v="1899-12-30T19:42:00"/>
    <s v="Ewallet"/>
    <n v="152.80000000000001"/>
    <n v="4.7619047620000003"/>
    <n v="7.64"/>
    <x v="35"/>
  </r>
  <r>
    <x v="164"/>
    <x v="2"/>
    <s v="Mandalay"/>
    <x v="1"/>
    <x v="1"/>
    <x v="4"/>
    <n v="39.9"/>
    <n v="10"/>
    <n v="19.95"/>
    <n v="418.95"/>
    <x v="9"/>
    <x v="1"/>
    <d v="1899-12-30T15:24:00"/>
    <s v="Credit card"/>
    <n v="399"/>
    <n v="4.7619047620000003"/>
    <n v="19.95"/>
    <x v="9"/>
  </r>
  <r>
    <x v="165"/>
    <x v="2"/>
    <s v="Mandalay"/>
    <x v="0"/>
    <x v="1"/>
    <x v="0"/>
    <n v="42.57"/>
    <n v="8"/>
    <n v="17.027999999999999"/>
    <n v="357.58800000000002"/>
    <x v="6"/>
    <x v="1"/>
    <d v="1899-12-30T14:12:00"/>
    <s v="Ewallet"/>
    <n v="340.56"/>
    <n v="4.7619047620000003"/>
    <n v="17.027999999999999"/>
    <x v="32"/>
  </r>
  <r>
    <x v="166"/>
    <x v="1"/>
    <s v="Naypyitaw"/>
    <x v="1"/>
    <x v="1"/>
    <x v="2"/>
    <n v="95.58"/>
    <n v="10"/>
    <n v="47.79"/>
    <n v="1003.59"/>
    <x v="65"/>
    <x v="1"/>
    <d v="1899-12-30T13:32:00"/>
    <s v="Cash"/>
    <n v="955.8"/>
    <n v="4.7619047620000003"/>
    <n v="47.79"/>
    <x v="19"/>
  </r>
  <r>
    <x v="167"/>
    <x v="0"/>
    <s v="Yangon"/>
    <x v="1"/>
    <x v="1"/>
    <x v="5"/>
    <n v="98.98"/>
    <n v="10"/>
    <n v="49.49"/>
    <n v="1039.29"/>
    <x v="4"/>
    <x v="1"/>
    <d v="1899-12-30T16:20:00"/>
    <s v="Credit card"/>
    <n v="989.8"/>
    <n v="4.7619047620000003"/>
    <n v="49.49"/>
    <x v="44"/>
  </r>
  <r>
    <x v="168"/>
    <x v="0"/>
    <s v="Yangon"/>
    <x v="1"/>
    <x v="1"/>
    <x v="4"/>
    <n v="51.28"/>
    <n v="6"/>
    <n v="15.384"/>
    <n v="323.06400000000002"/>
    <x v="64"/>
    <x v="0"/>
    <d v="1899-12-30T16:31:00"/>
    <s v="Cash"/>
    <n v="307.68"/>
    <n v="4.7619047620000003"/>
    <n v="15.384"/>
    <x v="35"/>
  </r>
  <r>
    <x v="169"/>
    <x v="0"/>
    <s v="Yangon"/>
    <x v="0"/>
    <x v="1"/>
    <x v="3"/>
    <n v="69.52"/>
    <n v="7"/>
    <n v="24.332000000000001"/>
    <n v="510.97199999999998"/>
    <x v="60"/>
    <x v="1"/>
    <d v="1899-12-30T15:10:00"/>
    <s v="Credit card"/>
    <n v="486.64"/>
    <n v="4.7619047620000003"/>
    <n v="24.332000000000001"/>
    <x v="23"/>
  </r>
  <r>
    <x v="170"/>
    <x v="0"/>
    <s v="Yangon"/>
    <x v="1"/>
    <x v="1"/>
    <x v="0"/>
    <n v="70.010000000000005"/>
    <n v="5"/>
    <n v="17.502500000000001"/>
    <n v="367.55250000000001"/>
    <x v="75"/>
    <x v="1"/>
    <d v="1899-12-30T11:36:00"/>
    <s v="Ewallet"/>
    <n v="350.05"/>
    <n v="4.7619047620000003"/>
    <n v="17.502500000000001"/>
    <x v="46"/>
  </r>
  <r>
    <x v="171"/>
    <x v="2"/>
    <s v="Mandalay"/>
    <x v="0"/>
    <x v="1"/>
    <x v="4"/>
    <n v="80.05"/>
    <n v="5"/>
    <n v="20.012499999999999"/>
    <n v="420.26249999999999"/>
    <x v="53"/>
    <x v="0"/>
    <d v="1899-12-30T12:45:00"/>
    <s v="Credit card"/>
    <n v="400.25"/>
    <n v="4.7619047620000003"/>
    <n v="20.012499999999999"/>
    <x v="45"/>
  </r>
  <r>
    <x v="172"/>
    <x v="1"/>
    <s v="Naypyitaw"/>
    <x v="1"/>
    <x v="1"/>
    <x v="1"/>
    <n v="20.85"/>
    <n v="8"/>
    <n v="8.34"/>
    <n v="175.14"/>
    <x v="2"/>
    <x v="0"/>
    <d v="1899-12-30T19:17:00"/>
    <s v="Cash"/>
    <n v="166.8"/>
    <n v="4.7619047620000003"/>
    <n v="8.34"/>
    <x v="31"/>
  </r>
  <r>
    <x v="173"/>
    <x v="2"/>
    <s v="Mandalay"/>
    <x v="0"/>
    <x v="1"/>
    <x v="1"/>
    <n v="52.89"/>
    <n v="6"/>
    <n v="15.867000000000001"/>
    <n v="333.20699999999999"/>
    <x v="64"/>
    <x v="0"/>
    <d v="1899-12-30T17:34:00"/>
    <s v="Credit card"/>
    <n v="317.33999999999997"/>
    <n v="4.7619047620000003"/>
    <n v="15.867000000000001"/>
    <x v="57"/>
  </r>
  <r>
    <x v="174"/>
    <x v="2"/>
    <s v="Mandalay"/>
    <x v="1"/>
    <x v="1"/>
    <x v="4"/>
    <n v="19.79"/>
    <n v="8"/>
    <n v="7.9160000000000004"/>
    <n v="166.23599999999999"/>
    <x v="68"/>
    <x v="1"/>
    <d v="1899-12-30T12:04:00"/>
    <s v="Ewallet"/>
    <n v="158.32"/>
    <n v="4.7619047620000003"/>
    <n v="7.9160000000000004"/>
    <x v="44"/>
  </r>
  <r>
    <x v="175"/>
    <x v="0"/>
    <s v="Yangon"/>
    <x v="0"/>
    <x v="1"/>
    <x v="2"/>
    <n v="33.840000000000003"/>
    <n v="9"/>
    <n v="15.228"/>
    <n v="319.78800000000001"/>
    <x v="76"/>
    <x v="1"/>
    <d v="1899-12-30T16:21:00"/>
    <s v="Ewallet"/>
    <n v="304.56"/>
    <n v="4.7619047620000003"/>
    <n v="15.228"/>
    <x v="55"/>
  </r>
  <r>
    <x v="176"/>
    <x v="0"/>
    <s v="Yangon"/>
    <x v="0"/>
    <x v="1"/>
    <x v="4"/>
    <n v="22.17"/>
    <n v="8"/>
    <n v="8.8680000000000003"/>
    <n v="186.22800000000001"/>
    <x v="2"/>
    <x v="0"/>
    <d v="1899-12-30T17:01:00"/>
    <s v="Credit card"/>
    <n v="177.36"/>
    <n v="4.7619047620000003"/>
    <n v="8.8680000000000003"/>
    <x v="1"/>
  </r>
  <r>
    <x v="177"/>
    <x v="1"/>
    <s v="Naypyitaw"/>
    <x v="1"/>
    <x v="0"/>
    <x v="5"/>
    <n v="22.51"/>
    <n v="7"/>
    <n v="7.8784999999999998"/>
    <n v="165.4485"/>
    <x v="77"/>
    <x v="1"/>
    <d v="1899-12-30T10:50:00"/>
    <s v="Credit card"/>
    <n v="157.57"/>
    <n v="4.7619047620000003"/>
    <n v="7.8784999999999998"/>
    <x v="19"/>
  </r>
  <r>
    <x v="178"/>
    <x v="0"/>
    <s v="Yangon"/>
    <x v="1"/>
    <x v="1"/>
    <x v="4"/>
    <n v="73.88"/>
    <n v="6"/>
    <n v="22.164000000000001"/>
    <n v="465.44400000000002"/>
    <x v="28"/>
    <x v="0"/>
    <d v="1899-12-30T19:16:00"/>
    <s v="Ewallet"/>
    <n v="443.28"/>
    <n v="4.7619047620000003"/>
    <n v="22.164000000000001"/>
    <x v="18"/>
  </r>
  <r>
    <x v="179"/>
    <x v="1"/>
    <s v="Naypyitaw"/>
    <x v="0"/>
    <x v="1"/>
    <x v="0"/>
    <n v="86.8"/>
    <n v="3"/>
    <n v="13.02"/>
    <n v="273.42"/>
    <x v="26"/>
    <x v="1"/>
    <d v="1899-12-30T16:47:00"/>
    <s v="Ewallet"/>
    <n v="260.39999999999998"/>
    <n v="4.7619047620000003"/>
    <n v="13.02"/>
    <x v="21"/>
  </r>
  <r>
    <x v="180"/>
    <x v="1"/>
    <s v="Naypyitaw"/>
    <x v="1"/>
    <x v="1"/>
    <x v="5"/>
    <n v="64.260000000000005"/>
    <n v="7"/>
    <n v="22.491"/>
    <n v="472.31099999999998"/>
    <x v="57"/>
    <x v="0"/>
    <d v="1899-12-30T10:00:00"/>
    <s v="Cash"/>
    <n v="449.82"/>
    <n v="4.7619047620000003"/>
    <n v="22.491"/>
    <x v="14"/>
  </r>
  <r>
    <x v="181"/>
    <x v="1"/>
    <s v="Naypyitaw"/>
    <x v="0"/>
    <x v="1"/>
    <x v="4"/>
    <n v="38.47"/>
    <n v="8"/>
    <n v="15.388"/>
    <n v="323.14800000000002"/>
    <x v="54"/>
    <x v="1"/>
    <d v="1899-12-30T11:51:00"/>
    <s v="Cash"/>
    <n v="307.76"/>
    <n v="4.7619047620000003"/>
    <n v="15.388"/>
    <x v="25"/>
  </r>
  <r>
    <x v="182"/>
    <x v="0"/>
    <s v="Yangon"/>
    <x v="0"/>
    <x v="1"/>
    <x v="3"/>
    <n v="15.5"/>
    <n v="10"/>
    <n v="7.75"/>
    <n v="162.75"/>
    <x v="28"/>
    <x v="0"/>
    <d v="1899-12-30T10:55:00"/>
    <s v="Ewallet"/>
    <n v="155"/>
    <n v="4.7619047620000003"/>
    <n v="7.75"/>
    <x v="7"/>
  </r>
  <r>
    <x v="183"/>
    <x v="1"/>
    <s v="Naypyitaw"/>
    <x v="1"/>
    <x v="1"/>
    <x v="0"/>
    <n v="34.31"/>
    <n v="8"/>
    <n v="13.724"/>
    <n v="288.20400000000001"/>
    <x v="25"/>
    <x v="1"/>
    <d v="1899-12-30T15:00:00"/>
    <s v="Ewallet"/>
    <n v="274.48"/>
    <n v="4.7619047620000003"/>
    <n v="13.724"/>
    <x v="14"/>
  </r>
  <r>
    <x v="184"/>
    <x v="0"/>
    <s v="Yangon"/>
    <x v="1"/>
    <x v="0"/>
    <x v="3"/>
    <n v="12.34"/>
    <n v="7"/>
    <n v="4.319"/>
    <n v="90.698999999999998"/>
    <x v="31"/>
    <x v="1"/>
    <d v="1899-12-30T11:19:00"/>
    <s v="Credit card"/>
    <n v="86.38"/>
    <n v="4.7619047620000003"/>
    <n v="4.319"/>
    <x v="24"/>
  </r>
  <r>
    <x v="185"/>
    <x v="2"/>
    <s v="Mandalay"/>
    <x v="0"/>
    <x v="1"/>
    <x v="4"/>
    <n v="18.079999999999998"/>
    <n v="3"/>
    <n v="2.7120000000000002"/>
    <n v="56.951999999999998"/>
    <x v="19"/>
    <x v="1"/>
    <d v="1899-12-30T19:46:00"/>
    <s v="Ewallet"/>
    <n v="54.24"/>
    <n v="4.7619047620000003"/>
    <n v="2.7120000000000002"/>
    <x v="7"/>
  </r>
  <r>
    <x v="186"/>
    <x v="2"/>
    <s v="Mandalay"/>
    <x v="0"/>
    <x v="0"/>
    <x v="2"/>
    <n v="94.49"/>
    <n v="8"/>
    <n v="37.795999999999999"/>
    <n v="793.71600000000001"/>
    <x v="2"/>
    <x v="0"/>
    <d v="1899-12-30T19:00:00"/>
    <s v="Ewallet"/>
    <n v="755.92"/>
    <n v="4.7619047620000003"/>
    <n v="37.795999999999999"/>
    <x v="26"/>
  </r>
  <r>
    <x v="187"/>
    <x v="2"/>
    <s v="Mandalay"/>
    <x v="0"/>
    <x v="1"/>
    <x v="2"/>
    <n v="46.47"/>
    <n v="4"/>
    <n v="9.2940000000000005"/>
    <n v="195.17400000000001"/>
    <x v="4"/>
    <x v="1"/>
    <d v="1899-12-30T10:53:00"/>
    <s v="Cash"/>
    <n v="185.88"/>
    <n v="4.7619047620000003"/>
    <n v="9.2940000000000005"/>
    <x v="27"/>
  </r>
  <r>
    <x v="188"/>
    <x v="0"/>
    <s v="Yangon"/>
    <x v="1"/>
    <x v="1"/>
    <x v="2"/>
    <n v="74.069999999999993"/>
    <n v="1"/>
    <n v="3.7035"/>
    <n v="77.773499999999999"/>
    <x v="34"/>
    <x v="0"/>
    <d v="1899-12-30T12:50:00"/>
    <s v="Ewallet"/>
    <n v="74.069999999999993"/>
    <n v="4.7619047620000003"/>
    <n v="3.7035"/>
    <x v="21"/>
  </r>
  <r>
    <x v="189"/>
    <x v="1"/>
    <s v="Naypyitaw"/>
    <x v="1"/>
    <x v="0"/>
    <x v="2"/>
    <n v="69.81"/>
    <n v="4"/>
    <n v="13.962"/>
    <n v="293.202"/>
    <x v="26"/>
    <x v="1"/>
    <d v="1899-12-30T20:50:00"/>
    <s v="Credit card"/>
    <n v="279.24"/>
    <n v="4.7619047620000003"/>
    <n v="13.962"/>
    <x v="9"/>
  </r>
  <r>
    <x v="190"/>
    <x v="2"/>
    <s v="Mandalay"/>
    <x v="1"/>
    <x v="0"/>
    <x v="2"/>
    <n v="77.040000000000006"/>
    <n v="3"/>
    <n v="11.555999999999999"/>
    <n v="242.67599999999999"/>
    <x v="48"/>
    <x v="1"/>
    <d v="1899-12-30T10:39:00"/>
    <s v="Credit card"/>
    <n v="231.12"/>
    <n v="4.7619047620000003"/>
    <n v="11.555999999999999"/>
    <x v="8"/>
  </r>
  <r>
    <x v="191"/>
    <x v="2"/>
    <s v="Mandalay"/>
    <x v="1"/>
    <x v="0"/>
    <x v="5"/>
    <n v="73.52"/>
    <n v="2"/>
    <n v="7.3520000000000003"/>
    <n v="154.392"/>
    <x v="15"/>
    <x v="1"/>
    <d v="1899-12-30T13:41:00"/>
    <s v="Ewallet"/>
    <n v="147.04"/>
    <n v="4.7619047620000003"/>
    <n v="7.3520000000000003"/>
    <x v="15"/>
  </r>
  <r>
    <x v="192"/>
    <x v="1"/>
    <s v="Naypyitaw"/>
    <x v="1"/>
    <x v="0"/>
    <x v="4"/>
    <n v="87.8"/>
    <n v="9"/>
    <n v="39.51"/>
    <n v="829.71"/>
    <x v="32"/>
    <x v="0"/>
    <d v="1899-12-30T19:08:00"/>
    <s v="Cash"/>
    <n v="790.2"/>
    <n v="4.7619047620000003"/>
    <n v="39.51"/>
    <x v="51"/>
  </r>
  <r>
    <x v="193"/>
    <x v="2"/>
    <s v="Mandalay"/>
    <x v="1"/>
    <x v="1"/>
    <x v="2"/>
    <n v="25.55"/>
    <n v="4"/>
    <n v="5.1100000000000003"/>
    <n v="107.31"/>
    <x v="53"/>
    <x v="0"/>
    <d v="1899-12-30T20:23:00"/>
    <s v="Ewallet"/>
    <n v="102.2"/>
    <n v="4.7619047620000003"/>
    <n v="5.1100000000000003"/>
    <x v="14"/>
  </r>
  <r>
    <x v="194"/>
    <x v="0"/>
    <s v="Yangon"/>
    <x v="1"/>
    <x v="1"/>
    <x v="1"/>
    <n v="32.71"/>
    <n v="5"/>
    <n v="8.1775000000000002"/>
    <n v="171.72749999999999"/>
    <x v="35"/>
    <x v="1"/>
    <d v="1899-12-30T11:30:00"/>
    <s v="Credit card"/>
    <n v="163.55000000000001"/>
    <n v="4.7619047620000003"/>
    <n v="8.1775000000000002"/>
    <x v="21"/>
  </r>
  <r>
    <x v="195"/>
    <x v="1"/>
    <s v="Naypyitaw"/>
    <x v="0"/>
    <x v="0"/>
    <x v="5"/>
    <n v="74.290000000000006"/>
    <n v="1"/>
    <n v="3.7145000000000001"/>
    <n v="78.004499999999993"/>
    <x v="50"/>
    <x v="0"/>
    <d v="1899-12-30T19:30:00"/>
    <s v="Cash"/>
    <n v="74.290000000000006"/>
    <n v="4.7619047620000003"/>
    <n v="3.7145000000000001"/>
    <x v="59"/>
  </r>
  <r>
    <x v="196"/>
    <x v="1"/>
    <s v="Naypyitaw"/>
    <x v="0"/>
    <x v="1"/>
    <x v="0"/>
    <n v="43.7"/>
    <n v="2"/>
    <n v="4.37"/>
    <n v="91.77"/>
    <x v="58"/>
    <x v="1"/>
    <d v="1899-12-30T18:03:00"/>
    <s v="Cash"/>
    <n v="87.4"/>
    <n v="4.7619047620000003"/>
    <n v="4.37"/>
    <x v="49"/>
  </r>
  <r>
    <x v="197"/>
    <x v="0"/>
    <s v="Yangon"/>
    <x v="1"/>
    <x v="0"/>
    <x v="2"/>
    <n v="25.29"/>
    <n v="1"/>
    <n v="1.2645"/>
    <n v="26.554500000000001"/>
    <x v="28"/>
    <x v="0"/>
    <d v="1899-12-30T10:13:00"/>
    <s v="Ewallet"/>
    <n v="25.29"/>
    <n v="4.7619047620000003"/>
    <n v="1.2645"/>
    <x v="36"/>
  </r>
  <r>
    <x v="198"/>
    <x v="1"/>
    <s v="Naypyitaw"/>
    <x v="1"/>
    <x v="1"/>
    <x v="0"/>
    <n v="41.5"/>
    <n v="4"/>
    <n v="8.3000000000000007"/>
    <n v="174.3"/>
    <x v="41"/>
    <x v="1"/>
    <d v="1899-12-30T19:58:00"/>
    <s v="Credit card"/>
    <n v="166"/>
    <n v="4.7619047620000003"/>
    <n v="8.3000000000000007"/>
    <x v="13"/>
  </r>
  <r>
    <x v="199"/>
    <x v="1"/>
    <s v="Naypyitaw"/>
    <x v="0"/>
    <x v="0"/>
    <x v="4"/>
    <n v="71.39"/>
    <n v="5"/>
    <n v="17.8475"/>
    <n v="374.79750000000001"/>
    <x v="21"/>
    <x v="0"/>
    <d v="1899-12-30T19:57:00"/>
    <s v="Credit card"/>
    <n v="356.95"/>
    <n v="4.7619047620000003"/>
    <n v="17.8475"/>
    <x v="46"/>
  </r>
  <r>
    <x v="200"/>
    <x v="1"/>
    <s v="Naypyitaw"/>
    <x v="0"/>
    <x v="0"/>
    <x v="3"/>
    <n v="19.149999999999999"/>
    <n v="6"/>
    <n v="5.7450000000000001"/>
    <n v="120.645"/>
    <x v="71"/>
    <x v="1"/>
    <d v="1899-12-30T10:01:00"/>
    <s v="Credit card"/>
    <n v="114.9"/>
    <n v="4.7619047620000003"/>
    <n v="5.7450000000000001"/>
    <x v="11"/>
  </r>
  <r>
    <x v="201"/>
    <x v="2"/>
    <s v="Mandalay"/>
    <x v="0"/>
    <x v="0"/>
    <x v="1"/>
    <n v="57.49"/>
    <n v="4"/>
    <n v="11.497999999999999"/>
    <n v="241.458"/>
    <x v="20"/>
    <x v="1"/>
    <d v="1899-12-30T11:57:00"/>
    <s v="Cash"/>
    <n v="229.96"/>
    <n v="4.7619047620000003"/>
    <n v="11.497999999999999"/>
    <x v="37"/>
  </r>
  <r>
    <x v="202"/>
    <x v="1"/>
    <s v="Naypyitaw"/>
    <x v="1"/>
    <x v="1"/>
    <x v="1"/>
    <n v="61.41"/>
    <n v="7"/>
    <n v="21.493500000000001"/>
    <n v="451.36349999999999"/>
    <x v="78"/>
    <x v="1"/>
    <d v="1899-12-30T10:02:00"/>
    <s v="Cash"/>
    <n v="429.87"/>
    <n v="4.7619047620000003"/>
    <n v="21.493500000000001"/>
    <x v="57"/>
  </r>
  <r>
    <x v="203"/>
    <x v="2"/>
    <s v="Mandalay"/>
    <x v="0"/>
    <x v="1"/>
    <x v="0"/>
    <n v="25.9"/>
    <n v="10"/>
    <n v="12.95"/>
    <n v="271.95"/>
    <x v="10"/>
    <x v="1"/>
    <d v="1899-12-30T14:51:00"/>
    <s v="Ewallet"/>
    <n v="259"/>
    <n v="4.7619047620000003"/>
    <n v="12.95"/>
    <x v="44"/>
  </r>
  <r>
    <x v="204"/>
    <x v="2"/>
    <s v="Mandalay"/>
    <x v="0"/>
    <x v="1"/>
    <x v="2"/>
    <n v="17.77"/>
    <n v="5"/>
    <n v="4.4424999999999999"/>
    <n v="93.292500000000004"/>
    <x v="42"/>
    <x v="1"/>
    <d v="1899-12-30T12:42:00"/>
    <s v="Credit card"/>
    <n v="88.85"/>
    <n v="4.7619047620000003"/>
    <n v="4.4424999999999999"/>
    <x v="38"/>
  </r>
  <r>
    <x v="205"/>
    <x v="0"/>
    <s v="Yangon"/>
    <x v="1"/>
    <x v="0"/>
    <x v="0"/>
    <n v="23.03"/>
    <n v="9"/>
    <n v="10.3635"/>
    <n v="217.6335"/>
    <x v="75"/>
    <x v="1"/>
    <d v="1899-12-30T12:02:00"/>
    <s v="Ewallet"/>
    <n v="207.27"/>
    <n v="4.7619047620000003"/>
    <n v="10.3635"/>
    <x v="30"/>
  </r>
  <r>
    <x v="206"/>
    <x v="1"/>
    <s v="Naypyitaw"/>
    <x v="0"/>
    <x v="0"/>
    <x v="1"/>
    <n v="66.650000000000006"/>
    <n v="9"/>
    <n v="29.9925"/>
    <n v="629.84249999999997"/>
    <x v="72"/>
    <x v="1"/>
    <d v="1899-12-30T18:19:00"/>
    <s v="Credit card"/>
    <n v="599.85"/>
    <n v="4.7619047620000003"/>
    <n v="29.9925"/>
    <x v="58"/>
  </r>
  <r>
    <x v="207"/>
    <x v="1"/>
    <s v="Naypyitaw"/>
    <x v="0"/>
    <x v="0"/>
    <x v="2"/>
    <n v="28.53"/>
    <n v="10"/>
    <n v="14.265000000000001"/>
    <n v="299.565"/>
    <x v="79"/>
    <x v="1"/>
    <d v="1899-12-30T17:38:00"/>
    <s v="Ewallet"/>
    <n v="285.3"/>
    <n v="4.7619047620000003"/>
    <n v="14.265000000000001"/>
    <x v="52"/>
  </r>
  <r>
    <x v="208"/>
    <x v="2"/>
    <s v="Mandalay"/>
    <x v="1"/>
    <x v="0"/>
    <x v="5"/>
    <n v="30.37"/>
    <n v="3"/>
    <n v="4.5555000000000003"/>
    <n v="95.665499999999994"/>
    <x v="61"/>
    <x v="1"/>
    <d v="1899-12-30T13:41:00"/>
    <s v="Ewallet"/>
    <n v="91.11"/>
    <n v="4.7619047620000003"/>
    <n v="4.5555000000000003"/>
    <x v="20"/>
  </r>
  <r>
    <x v="209"/>
    <x v="2"/>
    <s v="Mandalay"/>
    <x v="1"/>
    <x v="0"/>
    <x v="1"/>
    <n v="99.73"/>
    <n v="9"/>
    <n v="44.878500000000003"/>
    <n v="942.44849999999997"/>
    <x v="22"/>
    <x v="0"/>
    <d v="1899-12-30T19:42:00"/>
    <s v="Credit card"/>
    <n v="897.57"/>
    <n v="4.7619047620000003"/>
    <n v="44.878500000000003"/>
    <x v="35"/>
  </r>
  <r>
    <x v="210"/>
    <x v="0"/>
    <s v="Yangon"/>
    <x v="1"/>
    <x v="1"/>
    <x v="1"/>
    <n v="26.23"/>
    <n v="9"/>
    <n v="11.8035"/>
    <n v="247.87350000000001"/>
    <x v="25"/>
    <x v="1"/>
    <d v="1899-12-30T20:24:00"/>
    <s v="Ewallet"/>
    <n v="236.07"/>
    <n v="4.7619047620000003"/>
    <n v="11.8035"/>
    <x v="9"/>
  </r>
  <r>
    <x v="211"/>
    <x v="1"/>
    <s v="Naypyitaw"/>
    <x v="1"/>
    <x v="0"/>
    <x v="4"/>
    <n v="93.26"/>
    <n v="9"/>
    <n v="41.966999999999999"/>
    <n v="881.30700000000002"/>
    <x v="65"/>
    <x v="1"/>
    <d v="1899-12-30T18:08:00"/>
    <s v="Cash"/>
    <n v="839.34"/>
    <n v="4.7619047620000003"/>
    <n v="41.966999999999999"/>
    <x v="55"/>
  </r>
  <r>
    <x v="212"/>
    <x v="2"/>
    <s v="Mandalay"/>
    <x v="1"/>
    <x v="1"/>
    <x v="2"/>
    <n v="92.36"/>
    <n v="5"/>
    <n v="23.09"/>
    <n v="484.89"/>
    <x v="80"/>
    <x v="1"/>
    <d v="1899-12-30T19:17:00"/>
    <s v="Ewallet"/>
    <n v="461.8"/>
    <n v="4.7619047620000003"/>
    <n v="23.09"/>
    <x v="49"/>
  </r>
  <r>
    <x v="213"/>
    <x v="2"/>
    <s v="Mandalay"/>
    <x v="1"/>
    <x v="1"/>
    <x v="3"/>
    <n v="46.42"/>
    <n v="3"/>
    <n v="6.9630000000000001"/>
    <n v="146.22300000000001"/>
    <x v="72"/>
    <x v="1"/>
    <d v="1899-12-30T13:24:00"/>
    <s v="Credit card"/>
    <n v="139.26"/>
    <n v="4.7619047620000003"/>
    <n v="6.9630000000000001"/>
    <x v="18"/>
  </r>
  <r>
    <x v="214"/>
    <x v="2"/>
    <s v="Mandalay"/>
    <x v="0"/>
    <x v="0"/>
    <x v="3"/>
    <n v="29.61"/>
    <n v="7"/>
    <n v="10.3635"/>
    <n v="217.6335"/>
    <x v="16"/>
    <x v="1"/>
    <d v="1899-12-30T15:53:00"/>
    <s v="Cash"/>
    <n v="207.27"/>
    <n v="4.7619047620000003"/>
    <n v="10.3635"/>
    <x v="35"/>
  </r>
  <r>
    <x v="215"/>
    <x v="0"/>
    <s v="Yangon"/>
    <x v="1"/>
    <x v="1"/>
    <x v="2"/>
    <n v="18.28"/>
    <n v="1"/>
    <n v="0.91400000000000003"/>
    <n v="19.193999999999999"/>
    <x v="23"/>
    <x v="1"/>
    <d v="1899-12-30T15:05:00"/>
    <s v="Credit card"/>
    <n v="18.28"/>
    <n v="4.7619047620000003"/>
    <n v="0.91400000000000003"/>
    <x v="47"/>
  </r>
  <r>
    <x v="216"/>
    <x v="2"/>
    <s v="Mandalay"/>
    <x v="1"/>
    <x v="0"/>
    <x v="3"/>
    <n v="24.77"/>
    <n v="5"/>
    <n v="6.1924999999999999"/>
    <n v="130.04249999999999"/>
    <x v="62"/>
    <x v="0"/>
    <d v="1899-12-30T18:27:00"/>
    <s v="Cash"/>
    <n v="123.85"/>
    <n v="4.7619047620000003"/>
    <n v="6.1924999999999999"/>
    <x v="23"/>
  </r>
  <r>
    <x v="217"/>
    <x v="0"/>
    <s v="Yangon"/>
    <x v="0"/>
    <x v="0"/>
    <x v="1"/>
    <n v="94.64"/>
    <n v="3"/>
    <n v="14.196"/>
    <n v="298.11599999999999"/>
    <x v="81"/>
    <x v="1"/>
    <d v="1899-12-30T16:55:00"/>
    <s v="Cash"/>
    <n v="283.92"/>
    <n v="4.7619047620000003"/>
    <n v="14.196"/>
    <x v="46"/>
  </r>
  <r>
    <x v="218"/>
    <x v="2"/>
    <s v="Mandalay"/>
    <x v="1"/>
    <x v="1"/>
    <x v="5"/>
    <n v="94.87"/>
    <n v="8"/>
    <n v="37.948"/>
    <n v="796.90800000000002"/>
    <x v="12"/>
    <x v="1"/>
    <d v="1899-12-30T12:58:00"/>
    <s v="Ewallet"/>
    <n v="758.96"/>
    <n v="4.7619047620000003"/>
    <n v="37.948"/>
    <x v="44"/>
  </r>
  <r>
    <x v="219"/>
    <x v="2"/>
    <s v="Mandalay"/>
    <x v="1"/>
    <x v="0"/>
    <x v="4"/>
    <n v="57.34"/>
    <n v="3"/>
    <n v="8.6010000000000009"/>
    <n v="180.62100000000001"/>
    <x v="24"/>
    <x v="0"/>
    <d v="1899-12-30T18:59:00"/>
    <s v="Credit card"/>
    <n v="172.02"/>
    <n v="4.7619047620000003"/>
    <n v="8.6010000000000009"/>
    <x v="30"/>
  </r>
  <r>
    <x v="220"/>
    <x v="2"/>
    <s v="Mandalay"/>
    <x v="1"/>
    <x v="1"/>
    <x v="1"/>
    <n v="45.35"/>
    <n v="6"/>
    <n v="13.605"/>
    <n v="285.70499999999998"/>
    <x v="82"/>
    <x v="1"/>
    <d v="1899-12-30T13:44:00"/>
    <s v="Ewallet"/>
    <n v="272.10000000000002"/>
    <n v="4.7619047620000003"/>
    <n v="13.605"/>
    <x v="36"/>
  </r>
  <r>
    <x v="221"/>
    <x v="2"/>
    <s v="Mandalay"/>
    <x v="1"/>
    <x v="1"/>
    <x v="4"/>
    <n v="62.08"/>
    <n v="7"/>
    <n v="21.728000000000002"/>
    <n v="456.28800000000001"/>
    <x v="43"/>
    <x v="1"/>
    <d v="1899-12-30T13:46:00"/>
    <s v="Ewallet"/>
    <n v="434.56"/>
    <n v="4.7619047620000003"/>
    <n v="21.728000000000002"/>
    <x v="38"/>
  </r>
  <r>
    <x v="222"/>
    <x v="1"/>
    <s v="Naypyitaw"/>
    <x v="1"/>
    <x v="1"/>
    <x v="1"/>
    <n v="11.81"/>
    <n v="5"/>
    <n v="2.9525000000000001"/>
    <n v="62.002499999999998"/>
    <x v="21"/>
    <x v="0"/>
    <d v="1899-12-30T18:06:00"/>
    <s v="Cash"/>
    <n v="59.05"/>
    <n v="4.7619047620000003"/>
    <n v="2.9525000000000001"/>
    <x v="45"/>
  </r>
  <r>
    <x v="223"/>
    <x v="1"/>
    <s v="Naypyitaw"/>
    <x v="0"/>
    <x v="0"/>
    <x v="5"/>
    <n v="12.54"/>
    <n v="1"/>
    <n v="0.627"/>
    <n v="13.167"/>
    <x v="81"/>
    <x v="1"/>
    <d v="1899-12-30T12:38:00"/>
    <s v="Cash"/>
    <n v="12.54"/>
    <n v="4.7619047620000003"/>
    <n v="0.627"/>
    <x v="13"/>
  </r>
  <r>
    <x v="224"/>
    <x v="0"/>
    <s v="Yangon"/>
    <x v="1"/>
    <x v="1"/>
    <x v="4"/>
    <n v="43.25"/>
    <n v="2"/>
    <n v="4.3250000000000002"/>
    <n v="90.825000000000003"/>
    <x v="80"/>
    <x v="1"/>
    <d v="1899-12-30T15:56:00"/>
    <s v="Cash"/>
    <n v="86.5"/>
    <n v="4.7619047620000003"/>
    <n v="4.3250000000000002"/>
    <x v="56"/>
  </r>
  <r>
    <x v="225"/>
    <x v="1"/>
    <s v="Naypyitaw"/>
    <x v="0"/>
    <x v="0"/>
    <x v="3"/>
    <n v="87.16"/>
    <n v="2"/>
    <n v="8.7159999999999993"/>
    <n v="183.036"/>
    <x v="83"/>
    <x v="1"/>
    <d v="1899-12-30T14:29:00"/>
    <s v="Credit card"/>
    <n v="174.32"/>
    <n v="4.7619047620000003"/>
    <n v="8.7159999999999993"/>
    <x v="58"/>
  </r>
  <r>
    <x v="226"/>
    <x v="2"/>
    <s v="Mandalay"/>
    <x v="0"/>
    <x v="1"/>
    <x v="0"/>
    <n v="69.37"/>
    <n v="9"/>
    <n v="31.2165"/>
    <n v="655.54650000000004"/>
    <x v="53"/>
    <x v="0"/>
    <d v="1899-12-30T19:14:00"/>
    <s v="Ewallet"/>
    <n v="624.33000000000004"/>
    <n v="4.7619047620000003"/>
    <n v="31.2165"/>
    <x v="43"/>
  </r>
  <r>
    <x v="227"/>
    <x v="1"/>
    <s v="Naypyitaw"/>
    <x v="0"/>
    <x v="1"/>
    <x v="1"/>
    <n v="37.06"/>
    <n v="4"/>
    <n v="7.4119999999999999"/>
    <n v="155.65199999999999"/>
    <x v="82"/>
    <x v="1"/>
    <d v="1899-12-30T16:24:00"/>
    <s v="Ewallet"/>
    <n v="148.24"/>
    <n v="4.7619047620000003"/>
    <n v="7.4119999999999999"/>
    <x v="58"/>
  </r>
  <r>
    <x v="228"/>
    <x v="2"/>
    <s v="Mandalay"/>
    <x v="0"/>
    <x v="0"/>
    <x v="1"/>
    <n v="90.7"/>
    <n v="6"/>
    <n v="27.21"/>
    <n v="571.41"/>
    <x v="84"/>
    <x v="1"/>
    <d v="1899-12-30T10:52:00"/>
    <s v="Cash"/>
    <n v="544.20000000000005"/>
    <n v="4.7619047620000003"/>
    <n v="27.21"/>
    <x v="4"/>
  </r>
  <r>
    <x v="229"/>
    <x v="0"/>
    <s v="Yangon"/>
    <x v="1"/>
    <x v="0"/>
    <x v="2"/>
    <n v="63.42"/>
    <n v="8"/>
    <n v="25.367999999999999"/>
    <n v="532.72799999999995"/>
    <x v="16"/>
    <x v="1"/>
    <d v="1899-12-30T12:55:00"/>
    <s v="Ewallet"/>
    <n v="507.36"/>
    <n v="4.7619047620000003"/>
    <n v="25.367999999999999"/>
    <x v="2"/>
  </r>
  <r>
    <x v="230"/>
    <x v="2"/>
    <s v="Mandalay"/>
    <x v="1"/>
    <x v="0"/>
    <x v="5"/>
    <n v="81.37"/>
    <n v="2"/>
    <n v="8.1370000000000005"/>
    <n v="170.87700000000001"/>
    <x v="53"/>
    <x v="0"/>
    <d v="1899-12-30T19:28:00"/>
    <s v="Cash"/>
    <n v="162.74"/>
    <n v="4.7619047620000003"/>
    <n v="8.1370000000000005"/>
    <x v="35"/>
  </r>
  <r>
    <x v="231"/>
    <x v="2"/>
    <s v="Mandalay"/>
    <x v="0"/>
    <x v="0"/>
    <x v="1"/>
    <n v="10.59"/>
    <n v="3"/>
    <n v="1.5885"/>
    <n v="33.358499999999999"/>
    <x v="41"/>
    <x v="1"/>
    <d v="1899-12-30T13:52:00"/>
    <s v="Credit card"/>
    <n v="31.77"/>
    <n v="4.7619047620000003"/>
    <n v="1.5885"/>
    <x v="44"/>
  </r>
  <r>
    <x v="232"/>
    <x v="2"/>
    <s v="Mandalay"/>
    <x v="1"/>
    <x v="0"/>
    <x v="0"/>
    <n v="84.09"/>
    <n v="9"/>
    <n v="37.840499999999999"/>
    <n v="794.65049999999997"/>
    <x v="48"/>
    <x v="1"/>
    <d v="1899-12-30T10:54:00"/>
    <s v="Cash"/>
    <n v="756.81"/>
    <n v="4.7619047620000003"/>
    <n v="37.840499999999999"/>
    <x v="7"/>
  </r>
  <r>
    <x v="233"/>
    <x v="2"/>
    <s v="Mandalay"/>
    <x v="0"/>
    <x v="1"/>
    <x v="5"/>
    <n v="73.819999999999993"/>
    <n v="4"/>
    <n v="14.763999999999999"/>
    <n v="310.04399999999998"/>
    <x v="81"/>
    <x v="1"/>
    <d v="1899-12-30T18:31:00"/>
    <s v="Cash"/>
    <n v="295.27999999999997"/>
    <n v="4.7619047620000003"/>
    <n v="14.763999999999999"/>
    <x v="24"/>
  </r>
  <r>
    <x v="234"/>
    <x v="0"/>
    <s v="Yangon"/>
    <x v="0"/>
    <x v="1"/>
    <x v="0"/>
    <n v="51.94"/>
    <n v="10"/>
    <n v="25.97"/>
    <n v="545.37"/>
    <x v="11"/>
    <x v="0"/>
    <d v="1899-12-30T18:24:00"/>
    <s v="Ewallet"/>
    <n v="519.4"/>
    <n v="4.7619047620000003"/>
    <n v="25.97"/>
    <x v="35"/>
  </r>
  <r>
    <x v="235"/>
    <x v="0"/>
    <s v="Yangon"/>
    <x v="1"/>
    <x v="0"/>
    <x v="3"/>
    <n v="93.14"/>
    <n v="2"/>
    <n v="9.3140000000000001"/>
    <n v="195.59399999999999"/>
    <x v="40"/>
    <x v="0"/>
    <d v="1899-12-30T18:09:00"/>
    <s v="Ewallet"/>
    <n v="186.28"/>
    <n v="4.7619047620000003"/>
    <n v="9.3140000000000001"/>
    <x v="5"/>
  </r>
  <r>
    <x v="236"/>
    <x v="1"/>
    <s v="Naypyitaw"/>
    <x v="1"/>
    <x v="1"/>
    <x v="0"/>
    <n v="17.41"/>
    <n v="5"/>
    <n v="4.3525"/>
    <n v="91.402500000000003"/>
    <x v="26"/>
    <x v="1"/>
    <d v="1899-12-30T15:16:00"/>
    <s v="Credit card"/>
    <n v="87.05"/>
    <n v="4.7619047620000003"/>
    <n v="4.3525"/>
    <x v="49"/>
  </r>
  <r>
    <x v="237"/>
    <x v="1"/>
    <s v="Naypyitaw"/>
    <x v="0"/>
    <x v="0"/>
    <x v="5"/>
    <n v="44.22"/>
    <n v="5"/>
    <n v="11.055"/>
    <n v="232.155"/>
    <x v="19"/>
    <x v="1"/>
    <d v="1899-12-30T17:07:00"/>
    <s v="Credit card"/>
    <n v="221.1"/>
    <n v="4.7619047620000003"/>
    <n v="11.055"/>
    <x v="17"/>
  </r>
  <r>
    <x v="238"/>
    <x v="2"/>
    <s v="Mandalay"/>
    <x v="0"/>
    <x v="0"/>
    <x v="1"/>
    <n v="13.22"/>
    <n v="5"/>
    <n v="3.3050000000000002"/>
    <n v="69.405000000000001"/>
    <x v="22"/>
    <x v="0"/>
    <d v="1899-12-30T19:26:00"/>
    <s v="Cash"/>
    <n v="66.099999999999994"/>
    <n v="4.7619047620000003"/>
    <n v="3.3050000000000002"/>
    <x v="42"/>
  </r>
  <r>
    <x v="239"/>
    <x v="0"/>
    <s v="Yangon"/>
    <x v="1"/>
    <x v="1"/>
    <x v="5"/>
    <n v="89.69"/>
    <n v="1"/>
    <n v="4.4844999999999997"/>
    <n v="94.174499999999995"/>
    <x v="83"/>
    <x v="1"/>
    <d v="1899-12-30T11:20:00"/>
    <s v="Ewallet"/>
    <n v="89.69"/>
    <n v="4.7619047620000003"/>
    <n v="4.4844999999999997"/>
    <x v="49"/>
  </r>
  <r>
    <x v="240"/>
    <x v="0"/>
    <s v="Yangon"/>
    <x v="1"/>
    <x v="1"/>
    <x v="4"/>
    <n v="24.94"/>
    <n v="9"/>
    <n v="11.223000000000001"/>
    <n v="235.68299999999999"/>
    <x v="83"/>
    <x v="1"/>
    <d v="1899-12-30T16:49:00"/>
    <s v="Credit card"/>
    <n v="224.46"/>
    <n v="4.7619047620000003"/>
    <n v="11.223000000000001"/>
    <x v="32"/>
  </r>
  <r>
    <x v="241"/>
    <x v="0"/>
    <s v="Yangon"/>
    <x v="1"/>
    <x v="1"/>
    <x v="0"/>
    <n v="59.77"/>
    <n v="2"/>
    <n v="5.9770000000000003"/>
    <n v="125.517"/>
    <x v="16"/>
    <x v="1"/>
    <d v="1899-12-30T12:01:00"/>
    <s v="Credit card"/>
    <n v="119.54"/>
    <n v="4.7619047620000003"/>
    <n v="5.9770000000000003"/>
    <x v="6"/>
  </r>
  <r>
    <x v="242"/>
    <x v="1"/>
    <s v="Naypyitaw"/>
    <x v="0"/>
    <x v="1"/>
    <x v="5"/>
    <n v="93.2"/>
    <n v="2"/>
    <n v="9.32"/>
    <n v="195.72"/>
    <x v="38"/>
    <x v="1"/>
    <d v="1899-12-30T18:37:00"/>
    <s v="Credit card"/>
    <n v="186.4"/>
    <n v="4.7619047620000003"/>
    <n v="9.32"/>
    <x v="22"/>
  </r>
  <r>
    <x v="243"/>
    <x v="0"/>
    <s v="Yangon"/>
    <x v="0"/>
    <x v="1"/>
    <x v="2"/>
    <n v="62.65"/>
    <n v="4"/>
    <n v="12.53"/>
    <n v="263.13"/>
    <x v="0"/>
    <x v="0"/>
    <d v="1899-12-30T11:25:00"/>
    <s v="Cash"/>
    <n v="250.6"/>
    <n v="4.7619047620000003"/>
    <n v="12.53"/>
    <x v="50"/>
  </r>
  <r>
    <x v="244"/>
    <x v="2"/>
    <s v="Mandalay"/>
    <x v="1"/>
    <x v="1"/>
    <x v="2"/>
    <n v="93.87"/>
    <n v="8"/>
    <n v="37.548000000000002"/>
    <n v="788.50800000000004"/>
    <x v="30"/>
    <x v="0"/>
    <d v="1899-12-30T18:42:00"/>
    <s v="Credit card"/>
    <n v="750.96"/>
    <n v="4.7619047620000003"/>
    <n v="37.548000000000002"/>
    <x v="47"/>
  </r>
  <r>
    <x v="245"/>
    <x v="0"/>
    <s v="Yangon"/>
    <x v="0"/>
    <x v="1"/>
    <x v="2"/>
    <n v="47.59"/>
    <n v="8"/>
    <n v="19.036000000000001"/>
    <n v="399.75599999999997"/>
    <x v="17"/>
    <x v="1"/>
    <d v="1899-12-30T14:47:00"/>
    <s v="Cash"/>
    <n v="380.72"/>
    <n v="4.7619047620000003"/>
    <n v="19.036000000000001"/>
    <x v="14"/>
  </r>
  <r>
    <x v="246"/>
    <x v="2"/>
    <s v="Mandalay"/>
    <x v="0"/>
    <x v="0"/>
    <x v="1"/>
    <n v="81.400000000000006"/>
    <n v="3"/>
    <n v="12.21"/>
    <n v="256.41000000000003"/>
    <x v="57"/>
    <x v="0"/>
    <d v="1899-12-30T19:43:00"/>
    <s v="Cash"/>
    <n v="244.2"/>
    <n v="4.7619047620000003"/>
    <n v="12.21"/>
    <x v="19"/>
  </r>
  <r>
    <x v="247"/>
    <x v="0"/>
    <s v="Yangon"/>
    <x v="0"/>
    <x v="1"/>
    <x v="5"/>
    <n v="17.940000000000001"/>
    <n v="5"/>
    <n v="4.4850000000000003"/>
    <n v="94.185000000000002"/>
    <x v="54"/>
    <x v="1"/>
    <d v="1899-12-30T14:04:00"/>
    <s v="Ewallet"/>
    <n v="89.7"/>
    <n v="4.7619047620000003"/>
    <n v="4.4850000000000003"/>
    <x v="11"/>
  </r>
  <r>
    <x v="248"/>
    <x v="0"/>
    <s v="Yangon"/>
    <x v="0"/>
    <x v="1"/>
    <x v="1"/>
    <n v="77.72"/>
    <n v="4"/>
    <n v="15.544"/>
    <n v="326.42399999999998"/>
    <x v="27"/>
    <x v="1"/>
    <d v="1899-12-30T16:11:00"/>
    <s v="Credit card"/>
    <n v="310.88"/>
    <n v="4.7619047620000003"/>
    <n v="15.544"/>
    <x v="55"/>
  </r>
  <r>
    <x v="249"/>
    <x v="2"/>
    <s v="Mandalay"/>
    <x v="1"/>
    <x v="1"/>
    <x v="4"/>
    <n v="73.06"/>
    <n v="7"/>
    <n v="25.571000000000002"/>
    <n v="536.99099999999999"/>
    <x v="78"/>
    <x v="1"/>
    <d v="1899-12-30T19:06:00"/>
    <s v="Credit card"/>
    <n v="511.42"/>
    <n v="4.7619047620000003"/>
    <n v="25.571000000000002"/>
    <x v="50"/>
  </r>
  <r>
    <x v="250"/>
    <x v="2"/>
    <s v="Mandalay"/>
    <x v="0"/>
    <x v="1"/>
    <x v="4"/>
    <n v="46.55"/>
    <n v="9"/>
    <n v="20.947500000000002"/>
    <n v="439.89749999999998"/>
    <x v="30"/>
    <x v="0"/>
    <d v="1899-12-30T15:34:00"/>
    <s v="Ewallet"/>
    <n v="418.95"/>
    <n v="4.7619047620000003"/>
    <n v="20.947500000000002"/>
    <x v="41"/>
  </r>
  <r>
    <x v="251"/>
    <x v="1"/>
    <s v="Naypyitaw"/>
    <x v="0"/>
    <x v="1"/>
    <x v="5"/>
    <n v="35.19"/>
    <n v="10"/>
    <n v="17.594999999999999"/>
    <n v="369.495"/>
    <x v="85"/>
    <x v="0"/>
    <d v="1899-12-30T19:06:00"/>
    <s v="Credit card"/>
    <n v="351.9"/>
    <n v="4.7619047620000003"/>
    <n v="17.594999999999999"/>
    <x v="3"/>
  </r>
  <r>
    <x v="252"/>
    <x v="1"/>
    <s v="Naypyitaw"/>
    <x v="1"/>
    <x v="0"/>
    <x v="3"/>
    <n v="14.39"/>
    <n v="2"/>
    <n v="1.4390000000000001"/>
    <n v="30.219000000000001"/>
    <x v="22"/>
    <x v="0"/>
    <d v="1899-12-30T19:44:00"/>
    <s v="Credit card"/>
    <n v="28.78"/>
    <n v="4.7619047620000003"/>
    <n v="1.4390000000000001"/>
    <x v="8"/>
  </r>
  <r>
    <x v="253"/>
    <x v="0"/>
    <s v="Yangon"/>
    <x v="1"/>
    <x v="1"/>
    <x v="2"/>
    <n v="23.75"/>
    <n v="4"/>
    <n v="4.75"/>
    <n v="99.75"/>
    <x v="32"/>
    <x v="0"/>
    <d v="1899-12-30T11:22:00"/>
    <s v="Cash"/>
    <n v="95"/>
    <n v="4.7619047620000003"/>
    <n v="4.75"/>
    <x v="53"/>
  </r>
  <r>
    <x v="254"/>
    <x v="0"/>
    <s v="Yangon"/>
    <x v="0"/>
    <x v="1"/>
    <x v="2"/>
    <n v="58.9"/>
    <n v="8"/>
    <n v="23.56"/>
    <n v="494.76"/>
    <x v="47"/>
    <x v="0"/>
    <d v="1899-12-30T11:23:00"/>
    <s v="Cash"/>
    <n v="471.2"/>
    <n v="4.7619047620000003"/>
    <n v="23.56"/>
    <x v="60"/>
  </r>
  <r>
    <x v="255"/>
    <x v="2"/>
    <s v="Mandalay"/>
    <x v="0"/>
    <x v="1"/>
    <x v="5"/>
    <n v="32.619999999999997"/>
    <n v="4"/>
    <n v="6.524"/>
    <n v="137.00399999999999"/>
    <x v="71"/>
    <x v="1"/>
    <d v="1899-12-30T14:12:00"/>
    <s v="Cash"/>
    <n v="130.47999999999999"/>
    <n v="4.7619047620000003"/>
    <n v="6.524"/>
    <x v="54"/>
  </r>
  <r>
    <x v="256"/>
    <x v="0"/>
    <s v="Yangon"/>
    <x v="0"/>
    <x v="1"/>
    <x v="1"/>
    <n v="66.349999999999994"/>
    <n v="1"/>
    <n v="3.3174999999999999"/>
    <n v="69.667500000000004"/>
    <x v="82"/>
    <x v="1"/>
    <d v="1899-12-30T10:46:00"/>
    <s v="Credit card"/>
    <n v="66.349999999999994"/>
    <n v="4.7619047620000003"/>
    <n v="3.3174999999999999"/>
    <x v="58"/>
  </r>
  <r>
    <x v="257"/>
    <x v="0"/>
    <s v="Yangon"/>
    <x v="0"/>
    <x v="1"/>
    <x v="2"/>
    <n v="25.91"/>
    <n v="6"/>
    <n v="7.7729999999999997"/>
    <n v="163.233"/>
    <x v="63"/>
    <x v="1"/>
    <d v="1899-12-30T10:16:00"/>
    <s v="Ewallet"/>
    <n v="155.46"/>
    <n v="4.7619047620000003"/>
    <n v="7.7729999999999997"/>
    <x v="44"/>
  </r>
  <r>
    <x v="258"/>
    <x v="0"/>
    <s v="Yangon"/>
    <x v="0"/>
    <x v="1"/>
    <x v="1"/>
    <n v="32.25"/>
    <n v="4"/>
    <n v="6.45"/>
    <n v="135.44999999999999"/>
    <x v="77"/>
    <x v="1"/>
    <d v="1899-12-30T12:38:00"/>
    <s v="Ewallet"/>
    <n v="129"/>
    <n v="4.7619047620000003"/>
    <n v="6.45"/>
    <x v="35"/>
  </r>
  <r>
    <x v="259"/>
    <x v="1"/>
    <s v="Naypyitaw"/>
    <x v="0"/>
    <x v="1"/>
    <x v="1"/>
    <n v="65.94"/>
    <n v="4"/>
    <n v="13.188000000000001"/>
    <n v="276.94799999999998"/>
    <x v="13"/>
    <x v="1"/>
    <d v="1899-12-30T13:05:00"/>
    <s v="Credit card"/>
    <n v="263.76"/>
    <n v="4.7619047620000003"/>
    <n v="13.188000000000001"/>
    <x v="16"/>
  </r>
  <r>
    <x v="260"/>
    <x v="0"/>
    <s v="Yangon"/>
    <x v="1"/>
    <x v="0"/>
    <x v="1"/>
    <n v="75.06"/>
    <n v="9"/>
    <n v="33.777000000000001"/>
    <n v="709.31700000000001"/>
    <x v="35"/>
    <x v="1"/>
    <d v="1899-12-30T13:25:00"/>
    <s v="Ewallet"/>
    <n v="675.54"/>
    <n v="4.7619047620000003"/>
    <n v="33.777000000000001"/>
    <x v="56"/>
  </r>
  <r>
    <x v="261"/>
    <x v="1"/>
    <s v="Naypyitaw"/>
    <x v="1"/>
    <x v="0"/>
    <x v="5"/>
    <n v="16.45"/>
    <n v="4"/>
    <n v="3.29"/>
    <n v="69.09"/>
    <x v="37"/>
    <x v="1"/>
    <d v="1899-12-30T14:53:00"/>
    <s v="Ewallet"/>
    <n v="65.8"/>
    <n v="4.7619047620000003"/>
    <n v="3.29"/>
    <x v="32"/>
  </r>
  <r>
    <x v="262"/>
    <x v="2"/>
    <s v="Mandalay"/>
    <x v="0"/>
    <x v="0"/>
    <x v="5"/>
    <n v="38.299999999999997"/>
    <n v="4"/>
    <n v="7.66"/>
    <n v="160.86000000000001"/>
    <x v="45"/>
    <x v="1"/>
    <d v="1899-12-30T19:22:00"/>
    <s v="Cash"/>
    <n v="153.19999999999999"/>
    <n v="4.7619047620000003"/>
    <n v="7.66"/>
    <x v="14"/>
  </r>
  <r>
    <x v="263"/>
    <x v="0"/>
    <s v="Yangon"/>
    <x v="0"/>
    <x v="0"/>
    <x v="3"/>
    <n v="22.24"/>
    <n v="10"/>
    <n v="11.12"/>
    <n v="233.52"/>
    <x v="57"/>
    <x v="0"/>
    <d v="1899-12-30T11:00:00"/>
    <s v="Cash"/>
    <n v="222.4"/>
    <n v="4.7619047620000003"/>
    <n v="11.12"/>
    <x v="50"/>
  </r>
  <r>
    <x v="264"/>
    <x v="2"/>
    <s v="Mandalay"/>
    <x v="1"/>
    <x v="1"/>
    <x v="3"/>
    <n v="54.45"/>
    <n v="1"/>
    <n v="2.7225000000000001"/>
    <n v="57.172499999999999"/>
    <x v="84"/>
    <x v="1"/>
    <d v="1899-12-30T19:24:00"/>
    <s v="Ewallet"/>
    <n v="54.45"/>
    <n v="4.7619047620000003"/>
    <n v="2.7225000000000001"/>
    <x v="30"/>
  </r>
  <r>
    <x v="265"/>
    <x v="0"/>
    <s v="Yangon"/>
    <x v="0"/>
    <x v="0"/>
    <x v="3"/>
    <n v="98.4"/>
    <n v="7"/>
    <n v="34.44"/>
    <n v="723.24"/>
    <x v="41"/>
    <x v="1"/>
    <d v="1899-12-30T12:43:00"/>
    <s v="Credit card"/>
    <n v="688.8"/>
    <n v="4.7619047620000003"/>
    <n v="34.44"/>
    <x v="44"/>
  </r>
  <r>
    <x v="266"/>
    <x v="1"/>
    <s v="Naypyitaw"/>
    <x v="1"/>
    <x v="1"/>
    <x v="2"/>
    <n v="35.47"/>
    <n v="4"/>
    <n v="7.0940000000000003"/>
    <n v="148.97399999999999"/>
    <x v="86"/>
    <x v="1"/>
    <d v="1899-12-30T17:22:00"/>
    <s v="Credit card"/>
    <n v="141.88"/>
    <n v="4.7619047620000003"/>
    <n v="7.0940000000000003"/>
    <x v="16"/>
  </r>
  <r>
    <x v="267"/>
    <x v="2"/>
    <s v="Mandalay"/>
    <x v="0"/>
    <x v="0"/>
    <x v="4"/>
    <n v="74.599999999999994"/>
    <n v="10"/>
    <n v="37.299999999999997"/>
    <n v="783.3"/>
    <x v="66"/>
    <x v="1"/>
    <d v="1899-12-30T20:55:00"/>
    <s v="Cash"/>
    <n v="746"/>
    <n v="4.7619047620000003"/>
    <n v="37.299999999999997"/>
    <x v="33"/>
  </r>
  <r>
    <x v="268"/>
    <x v="0"/>
    <s v="Yangon"/>
    <x v="0"/>
    <x v="1"/>
    <x v="2"/>
    <n v="70.739999999999995"/>
    <n v="4"/>
    <n v="14.148"/>
    <n v="297.108"/>
    <x v="0"/>
    <x v="0"/>
    <d v="1899-12-30T16:05:00"/>
    <s v="Credit card"/>
    <n v="282.95999999999998"/>
    <n v="4.7619047620000003"/>
    <n v="14.148"/>
    <x v="18"/>
  </r>
  <r>
    <x v="269"/>
    <x v="0"/>
    <s v="Yangon"/>
    <x v="0"/>
    <x v="0"/>
    <x v="2"/>
    <n v="35.54"/>
    <n v="10"/>
    <n v="17.77"/>
    <n v="373.17"/>
    <x v="72"/>
    <x v="1"/>
    <d v="1899-12-30T13:34:00"/>
    <s v="Ewallet"/>
    <n v="355.4"/>
    <n v="4.7619047620000003"/>
    <n v="17.77"/>
    <x v="27"/>
  </r>
  <r>
    <x v="270"/>
    <x v="2"/>
    <s v="Mandalay"/>
    <x v="1"/>
    <x v="0"/>
    <x v="3"/>
    <n v="67.430000000000007"/>
    <n v="5"/>
    <n v="16.857500000000002"/>
    <n v="354.00749999999999"/>
    <x v="43"/>
    <x v="1"/>
    <d v="1899-12-30T18:13:00"/>
    <s v="Ewallet"/>
    <n v="337.15"/>
    <n v="4.7619047620000003"/>
    <n v="16.857500000000002"/>
    <x v="31"/>
  </r>
  <r>
    <x v="271"/>
    <x v="1"/>
    <s v="Naypyitaw"/>
    <x v="0"/>
    <x v="0"/>
    <x v="0"/>
    <n v="21.12"/>
    <n v="2"/>
    <n v="2.1120000000000001"/>
    <n v="44.351999999999997"/>
    <x v="75"/>
    <x v="1"/>
    <d v="1899-12-30T19:17:00"/>
    <s v="Cash"/>
    <n v="42.24"/>
    <n v="4.7619047620000003"/>
    <n v="2.1120000000000001"/>
    <x v="58"/>
  </r>
  <r>
    <x v="272"/>
    <x v="0"/>
    <s v="Yangon"/>
    <x v="0"/>
    <x v="0"/>
    <x v="2"/>
    <n v="21.54"/>
    <n v="9"/>
    <n v="9.6929999999999996"/>
    <n v="203.553"/>
    <x v="27"/>
    <x v="1"/>
    <d v="1899-12-30T11:44:00"/>
    <s v="Credit card"/>
    <n v="193.86"/>
    <n v="4.7619047620000003"/>
    <n v="9.6929999999999996"/>
    <x v="55"/>
  </r>
  <r>
    <x v="273"/>
    <x v="0"/>
    <s v="Yangon"/>
    <x v="1"/>
    <x v="0"/>
    <x v="2"/>
    <n v="12.03"/>
    <n v="2"/>
    <n v="1.2030000000000001"/>
    <n v="25.263000000000002"/>
    <x v="3"/>
    <x v="0"/>
    <d v="1899-12-30T15:51:00"/>
    <s v="Cash"/>
    <n v="24.06"/>
    <n v="4.7619047620000003"/>
    <n v="1.2030000000000001"/>
    <x v="20"/>
  </r>
  <r>
    <x v="274"/>
    <x v="2"/>
    <s v="Mandalay"/>
    <x v="1"/>
    <x v="0"/>
    <x v="0"/>
    <n v="99.71"/>
    <n v="6"/>
    <n v="29.913"/>
    <n v="628.173"/>
    <x v="84"/>
    <x v="1"/>
    <d v="1899-12-30T16:52:00"/>
    <s v="Ewallet"/>
    <n v="598.26"/>
    <n v="4.7619047620000003"/>
    <n v="29.913"/>
    <x v="30"/>
  </r>
  <r>
    <x v="275"/>
    <x v="2"/>
    <s v="Mandalay"/>
    <x v="1"/>
    <x v="1"/>
    <x v="5"/>
    <n v="47.97"/>
    <n v="7"/>
    <n v="16.7895"/>
    <n v="352.5795"/>
    <x v="27"/>
    <x v="1"/>
    <d v="1899-12-30T20:52:00"/>
    <s v="Cash"/>
    <n v="335.79"/>
    <n v="4.7619047620000003"/>
    <n v="16.7895"/>
    <x v="56"/>
  </r>
  <r>
    <x v="276"/>
    <x v="1"/>
    <s v="Naypyitaw"/>
    <x v="0"/>
    <x v="0"/>
    <x v="2"/>
    <n v="21.82"/>
    <n v="10"/>
    <n v="10.91"/>
    <n v="229.11"/>
    <x v="27"/>
    <x v="1"/>
    <d v="1899-12-30T17:36:00"/>
    <s v="Cash"/>
    <n v="218.2"/>
    <n v="4.7619047620000003"/>
    <n v="10.91"/>
    <x v="12"/>
  </r>
  <r>
    <x v="277"/>
    <x v="1"/>
    <s v="Naypyitaw"/>
    <x v="1"/>
    <x v="0"/>
    <x v="5"/>
    <n v="95.42"/>
    <n v="4"/>
    <n v="19.084"/>
    <n v="400.76400000000001"/>
    <x v="30"/>
    <x v="0"/>
    <d v="1899-12-30T13:23:00"/>
    <s v="Ewallet"/>
    <n v="381.68"/>
    <n v="4.7619047620000003"/>
    <n v="19.084"/>
    <x v="41"/>
  </r>
  <r>
    <x v="278"/>
    <x v="1"/>
    <s v="Naypyitaw"/>
    <x v="0"/>
    <x v="1"/>
    <x v="5"/>
    <n v="70.989999999999995"/>
    <n v="10"/>
    <n v="35.494999999999997"/>
    <n v="745.39499999999998"/>
    <x v="80"/>
    <x v="1"/>
    <d v="1899-12-30T16:28:00"/>
    <s v="Cash"/>
    <n v="709.9"/>
    <n v="4.7619047620000003"/>
    <n v="35.494999999999997"/>
    <x v="14"/>
  </r>
  <r>
    <x v="279"/>
    <x v="0"/>
    <s v="Yangon"/>
    <x v="0"/>
    <x v="1"/>
    <x v="3"/>
    <n v="44.02"/>
    <n v="10"/>
    <n v="22.01"/>
    <n v="462.21"/>
    <x v="80"/>
    <x v="1"/>
    <d v="1899-12-30T19:57:00"/>
    <s v="Credit card"/>
    <n v="440.2"/>
    <n v="4.7619047620000003"/>
    <n v="22.01"/>
    <x v="1"/>
  </r>
  <r>
    <x v="280"/>
    <x v="0"/>
    <s v="Yangon"/>
    <x v="1"/>
    <x v="0"/>
    <x v="2"/>
    <n v="69.959999999999994"/>
    <n v="8"/>
    <n v="27.984000000000002"/>
    <n v="587.66399999999999"/>
    <x v="42"/>
    <x v="1"/>
    <d v="1899-12-30T17:01:00"/>
    <s v="Credit card"/>
    <n v="559.67999999999995"/>
    <n v="4.7619047620000003"/>
    <n v="27.984000000000002"/>
    <x v="41"/>
  </r>
  <r>
    <x v="281"/>
    <x v="1"/>
    <s v="Naypyitaw"/>
    <x v="1"/>
    <x v="1"/>
    <x v="2"/>
    <n v="37"/>
    <n v="1"/>
    <n v="1.85"/>
    <n v="38.85"/>
    <x v="43"/>
    <x v="1"/>
    <d v="1899-12-30T13:29:00"/>
    <s v="Credit card"/>
    <n v="37"/>
    <n v="4.7619047620000003"/>
    <n v="1.85"/>
    <x v="30"/>
  </r>
  <r>
    <x v="282"/>
    <x v="0"/>
    <s v="Yangon"/>
    <x v="1"/>
    <x v="0"/>
    <x v="3"/>
    <n v="15.34"/>
    <n v="1"/>
    <n v="0.76700000000000002"/>
    <n v="16.106999999999999"/>
    <x v="47"/>
    <x v="0"/>
    <d v="1899-12-30T11:09:00"/>
    <s v="Cash"/>
    <n v="15.34"/>
    <n v="4.7619047620000003"/>
    <n v="0.76700000000000002"/>
    <x v="35"/>
  </r>
  <r>
    <x v="283"/>
    <x v="0"/>
    <s v="Yangon"/>
    <x v="0"/>
    <x v="1"/>
    <x v="0"/>
    <n v="99.83"/>
    <n v="6"/>
    <n v="29.949000000000002"/>
    <n v="628.92899999999997"/>
    <x v="31"/>
    <x v="1"/>
    <d v="1899-12-30T15:02:00"/>
    <s v="Ewallet"/>
    <n v="598.98"/>
    <n v="4.7619047620000003"/>
    <n v="29.949000000000002"/>
    <x v="23"/>
  </r>
  <r>
    <x v="284"/>
    <x v="0"/>
    <s v="Yangon"/>
    <x v="0"/>
    <x v="0"/>
    <x v="0"/>
    <n v="47.67"/>
    <n v="4"/>
    <n v="9.5340000000000007"/>
    <n v="200.214"/>
    <x v="41"/>
    <x v="1"/>
    <d v="1899-12-30T14:21:00"/>
    <s v="Cash"/>
    <n v="190.68"/>
    <n v="4.7619047620000003"/>
    <n v="9.5340000000000007"/>
    <x v="0"/>
  </r>
  <r>
    <x v="285"/>
    <x v="2"/>
    <s v="Mandalay"/>
    <x v="1"/>
    <x v="1"/>
    <x v="0"/>
    <n v="66.680000000000007"/>
    <n v="5"/>
    <n v="16.670000000000002"/>
    <n v="350.07"/>
    <x v="9"/>
    <x v="1"/>
    <d v="1899-12-30T18:01:00"/>
    <s v="Cash"/>
    <n v="333.4"/>
    <n v="4.7619047620000003"/>
    <n v="16.670000000000002"/>
    <x v="29"/>
  </r>
  <r>
    <x v="286"/>
    <x v="1"/>
    <s v="Naypyitaw"/>
    <x v="0"/>
    <x v="1"/>
    <x v="2"/>
    <n v="74.86"/>
    <n v="1"/>
    <n v="3.7429999999999999"/>
    <n v="78.602999999999994"/>
    <x v="62"/>
    <x v="0"/>
    <d v="1899-12-30T14:49:00"/>
    <s v="Cash"/>
    <n v="74.86"/>
    <n v="4.7619047620000003"/>
    <n v="3.7429999999999999"/>
    <x v="16"/>
  </r>
  <r>
    <x v="287"/>
    <x v="1"/>
    <s v="Naypyitaw"/>
    <x v="1"/>
    <x v="0"/>
    <x v="3"/>
    <n v="23.75"/>
    <n v="9"/>
    <n v="10.6875"/>
    <n v="224.4375"/>
    <x v="82"/>
    <x v="1"/>
    <d v="1899-12-30T12:02:00"/>
    <s v="Cash"/>
    <n v="213.75"/>
    <n v="4.7619047620000003"/>
    <n v="10.6875"/>
    <x v="33"/>
  </r>
  <r>
    <x v="288"/>
    <x v="2"/>
    <s v="Mandalay"/>
    <x v="1"/>
    <x v="0"/>
    <x v="4"/>
    <n v="48.51"/>
    <n v="7"/>
    <n v="16.9785"/>
    <n v="356.54849999999999"/>
    <x v="25"/>
    <x v="1"/>
    <d v="1899-12-30T13:30:00"/>
    <s v="Credit card"/>
    <n v="339.57"/>
    <n v="4.7619047620000003"/>
    <n v="16.9785"/>
    <x v="53"/>
  </r>
  <r>
    <x v="289"/>
    <x v="0"/>
    <s v="Yangon"/>
    <x v="0"/>
    <x v="0"/>
    <x v="2"/>
    <n v="94.88"/>
    <n v="7"/>
    <n v="33.207999999999998"/>
    <n v="697.36800000000005"/>
    <x v="36"/>
    <x v="0"/>
    <d v="1899-12-30T14:38:00"/>
    <s v="Cash"/>
    <n v="664.16"/>
    <n v="4.7619047620000003"/>
    <n v="33.207999999999998"/>
    <x v="50"/>
  </r>
  <r>
    <x v="290"/>
    <x v="2"/>
    <s v="Mandalay"/>
    <x v="0"/>
    <x v="1"/>
    <x v="1"/>
    <n v="40.299999999999997"/>
    <n v="10"/>
    <n v="20.149999999999999"/>
    <n v="423.15"/>
    <x v="46"/>
    <x v="1"/>
    <d v="1899-12-30T17:37:00"/>
    <s v="Credit card"/>
    <n v="403"/>
    <n v="4.7619047620000003"/>
    <n v="20.149999999999999"/>
    <x v="27"/>
  </r>
  <r>
    <x v="291"/>
    <x v="1"/>
    <s v="Naypyitaw"/>
    <x v="1"/>
    <x v="1"/>
    <x v="1"/>
    <n v="27.85"/>
    <n v="7"/>
    <n v="9.7475000000000005"/>
    <n v="204.69749999999999"/>
    <x v="86"/>
    <x v="1"/>
    <d v="1899-12-30T17:20:00"/>
    <s v="Ewallet"/>
    <n v="194.95"/>
    <n v="4.7619047620000003"/>
    <n v="9.7475000000000005"/>
    <x v="22"/>
  </r>
  <r>
    <x v="292"/>
    <x v="0"/>
    <s v="Yangon"/>
    <x v="0"/>
    <x v="0"/>
    <x v="1"/>
    <n v="62.48"/>
    <n v="1"/>
    <n v="3.1240000000000001"/>
    <n v="65.603999999999999"/>
    <x v="67"/>
    <x v="1"/>
    <d v="1899-12-30T20:29:00"/>
    <s v="Cash"/>
    <n v="62.48"/>
    <n v="4.7619047620000003"/>
    <n v="3.1240000000000001"/>
    <x v="28"/>
  </r>
  <r>
    <x v="293"/>
    <x v="0"/>
    <s v="Yangon"/>
    <x v="0"/>
    <x v="0"/>
    <x v="4"/>
    <n v="36.36"/>
    <n v="2"/>
    <n v="3.6360000000000001"/>
    <n v="76.355999999999995"/>
    <x v="18"/>
    <x v="1"/>
    <d v="1899-12-30T10:00:00"/>
    <s v="Cash"/>
    <n v="72.72"/>
    <n v="4.7619047620000003"/>
    <n v="3.6360000000000001"/>
    <x v="12"/>
  </r>
  <r>
    <x v="294"/>
    <x v="2"/>
    <s v="Mandalay"/>
    <x v="1"/>
    <x v="1"/>
    <x v="0"/>
    <n v="18.11"/>
    <n v="10"/>
    <n v="9.0549999999999997"/>
    <n v="190.155"/>
    <x v="45"/>
    <x v="1"/>
    <d v="1899-12-30T11:46:00"/>
    <s v="Ewallet"/>
    <n v="181.1"/>
    <n v="4.7619047620000003"/>
    <n v="9.0549999999999997"/>
    <x v="9"/>
  </r>
  <r>
    <x v="295"/>
    <x v="1"/>
    <s v="Naypyitaw"/>
    <x v="0"/>
    <x v="0"/>
    <x v="1"/>
    <n v="51.92"/>
    <n v="5"/>
    <n v="12.98"/>
    <n v="272.58"/>
    <x v="2"/>
    <x v="0"/>
    <d v="1899-12-30T13:42:00"/>
    <s v="Cash"/>
    <n v="259.60000000000002"/>
    <n v="4.7619047620000003"/>
    <n v="12.98"/>
    <x v="26"/>
  </r>
  <r>
    <x v="296"/>
    <x v="1"/>
    <s v="Naypyitaw"/>
    <x v="1"/>
    <x v="1"/>
    <x v="1"/>
    <n v="28.84"/>
    <n v="4"/>
    <n v="5.7679999999999998"/>
    <n v="121.128"/>
    <x v="14"/>
    <x v="1"/>
    <d v="1899-12-30T14:44:00"/>
    <s v="Cash"/>
    <n v="115.36"/>
    <n v="4.7619047620000003"/>
    <n v="5.7679999999999998"/>
    <x v="41"/>
  </r>
  <r>
    <x v="297"/>
    <x v="0"/>
    <s v="Yangon"/>
    <x v="0"/>
    <x v="1"/>
    <x v="2"/>
    <n v="78.38"/>
    <n v="6"/>
    <n v="23.513999999999999"/>
    <n v="493.79399999999998"/>
    <x v="8"/>
    <x v="1"/>
    <d v="1899-12-30T14:16:00"/>
    <s v="Ewallet"/>
    <n v="470.28"/>
    <n v="4.7619047620000003"/>
    <n v="23.513999999999999"/>
    <x v="6"/>
  </r>
  <r>
    <x v="298"/>
    <x v="0"/>
    <s v="Yangon"/>
    <x v="0"/>
    <x v="1"/>
    <x v="2"/>
    <n v="60.01"/>
    <n v="4"/>
    <n v="12.002000000000001"/>
    <n v="252.042"/>
    <x v="25"/>
    <x v="1"/>
    <d v="1899-12-30T15:54:00"/>
    <s v="Cash"/>
    <n v="240.04"/>
    <n v="4.7619047620000003"/>
    <n v="12.002000000000001"/>
    <x v="10"/>
  </r>
  <r>
    <x v="299"/>
    <x v="1"/>
    <s v="Naypyitaw"/>
    <x v="0"/>
    <x v="0"/>
    <x v="2"/>
    <n v="88.61"/>
    <n v="1"/>
    <n v="4.4305000000000003"/>
    <n v="93.040499999999994"/>
    <x v="64"/>
    <x v="0"/>
    <d v="1899-12-30T10:21:00"/>
    <s v="Cash"/>
    <n v="88.61"/>
    <n v="4.7619047620000003"/>
    <n v="4.4305000000000003"/>
    <x v="25"/>
  </r>
  <r>
    <x v="300"/>
    <x v="1"/>
    <s v="Naypyitaw"/>
    <x v="1"/>
    <x v="1"/>
    <x v="5"/>
    <n v="99.82"/>
    <n v="2"/>
    <n v="9.9819999999999993"/>
    <n v="209.62200000000001"/>
    <x v="56"/>
    <x v="1"/>
    <d v="1899-12-30T18:09:00"/>
    <s v="Credit card"/>
    <n v="199.64"/>
    <n v="4.7619047620000003"/>
    <n v="9.9819999999999993"/>
    <x v="24"/>
  </r>
  <r>
    <x v="301"/>
    <x v="2"/>
    <s v="Mandalay"/>
    <x v="0"/>
    <x v="1"/>
    <x v="0"/>
    <n v="39.01"/>
    <n v="1"/>
    <n v="1.9504999999999999"/>
    <n v="40.960500000000003"/>
    <x v="41"/>
    <x v="1"/>
    <d v="1899-12-30T16:46:00"/>
    <s v="Credit card"/>
    <n v="39.01"/>
    <n v="4.7619047620000003"/>
    <n v="1.9504999999999999"/>
    <x v="28"/>
  </r>
  <r>
    <x v="302"/>
    <x v="1"/>
    <s v="Naypyitaw"/>
    <x v="1"/>
    <x v="1"/>
    <x v="4"/>
    <n v="48.61"/>
    <n v="1"/>
    <n v="2.4304999999999999"/>
    <n v="51.040500000000002"/>
    <x v="6"/>
    <x v="1"/>
    <d v="1899-12-30T15:31:00"/>
    <s v="Cash"/>
    <n v="48.61"/>
    <n v="4.7619047620000003"/>
    <n v="2.4304999999999999"/>
    <x v="18"/>
  </r>
  <r>
    <x v="303"/>
    <x v="0"/>
    <s v="Yangon"/>
    <x v="1"/>
    <x v="0"/>
    <x v="1"/>
    <n v="51.19"/>
    <n v="4"/>
    <n v="10.238"/>
    <n v="214.99799999999999"/>
    <x v="79"/>
    <x v="1"/>
    <d v="1899-12-30T17:15:00"/>
    <s v="Credit card"/>
    <n v="204.76"/>
    <n v="4.7619047620000003"/>
    <n v="10.238"/>
    <x v="28"/>
  </r>
  <r>
    <x v="304"/>
    <x v="2"/>
    <s v="Mandalay"/>
    <x v="1"/>
    <x v="0"/>
    <x v="1"/>
    <n v="14.96"/>
    <n v="8"/>
    <n v="5.984"/>
    <n v="125.664"/>
    <x v="55"/>
    <x v="0"/>
    <d v="1899-12-30T12:29:00"/>
    <s v="Cash"/>
    <n v="119.68"/>
    <n v="4.7619047620000003"/>
    <n v="5.984"/>
    <x v="17"/>
  </r>
  <r>
    <x v="305"/>
    <x v="0"/>
    <s v="Yangon"/>
    <x v="0"/>
    <x v="1"/>
    <x v="1"/>
    <n v="72.2"/>
    <n v="7"/>
    <n v="25.27"/>
    <n v="530.66999999999996"/>
    <x v="58"/>
    <x v="1"/>
    <d v="1899-12-30T20:14:00"/>
    <s v="Ewallet"/>
    <n v="505.4"/>
    <n v="4.7619047620000003"/>
    <n v="25.27"/>
    <x v="42"/>
  </r>
  <r>
    <x v="306"/>
    <x v="0"/>
    <s v="Yangon"/>
    <x v="1"/>
    <x v="0"/>
    <x v="3"/>
    <n v="40.229999999999997"/>
    <n v="7"/>
    <n v="14.080500000000001"/>
    <n v="295.69049999999999"/>
    <x v="73"/>
    <x v="0"/>
    <d v="1899-12-30T13:22:00"/>
    <s v="Cash"/>
    <n v="281.61"/>
    <n v="4.7619047620000003"/>
    <n v="14.080500000000001"/>
    <x v="1"/>
  </r>
  <r>
    <x v="307"/>
    <x v="0"/>
    <s v="Yangon"/>
    <x v="0"/>
    <x v="0"/>
    <x v="2"/>
    <n v="88.79"/>
    <n v="8"/>
    <n v="35.515999999999998"/>
    <n v="745.83600000000001"/>
    <x v="21"/>
    <x v="0"/>
    <d v="1899-12-30T17:09:00"/>
    <s v="Cash"/>
    <n v="710.32"/>
    <n v="4.7619047620000003"/>
    <n v="35.515999999999998"/>
    <x v="5"/>
  </r>
  <r>
    <x v="308"/>
    <x v="0"/>
    <s v="Yangon"/>
    <x v="0"/>
    <x v="0"/>
    <x v="1"/>
    <n v="26.48"/>
    <n v="3"/>
    <n v="3.972"/>
    <n v="83.412000000000006"/>
    <x v="76"/>
    <x v="1"/>
    <d v="1899-12-30T10:40:00"/>
    <s v="Ewallet"/>
    <n v="79.44"/>
    <n v="4.7619047620000003"/>
    <n v="3.972"/>
    <x v="28"/>
  </r>
  <r>
    <x v="309"/>
    <x v="0"/>
    <s v="Yangon"/>
    <x v="1"/>
    <x v="0"/>
    <x v="5"/>
    <n v="81.91"/>
    <n v="2"/>
    <n v="8.1910000000000007"/>
    <n v="172.011"/>
    <x v="19"/>
    <x v="1"/>
    <d v="1899-12-30T17:43:00"/>
    <s v="Cash"/>
    <n v="163.82"/>
    <n v="4.7619047620000003"/>
    <n v="8.1910000000000007"/>
    <x v="52"/>
  </r>
  <r>
    <x v="310"/>
    <x v="2"/>
    <s v="Mandalay"/>
    <x v="0"/>
    <x v="1"/>
    <x v="3"/>
    <n v="79.930000000000007"/>
    <n v="6"/>
    <n v="23.978999999999999"/>
    <n v="503.55900000000003"/>
    <x v="82"/>
    <x v="1"/>
    <d v="1899-12-30T14:04:00"/>
    <s v="Cash"/>
    <n v="479.58"/>
    <n v="4.7619047620000003"/>
    <n v="23.978999999999999"/>
    <x v="46"/>
  </r>
  <r>
    <x v="311"/>
    <x v="1"/>
    <s v="Naypyitaw"/>
    <x v="0"/>
    <x v="1"/>
    <x v="5"/>
    <n v="69.33"/>
    <n v="2"/>
    <n v="6.9329999999999998"/>
    <n v="145.59299999999999"/>
    <x v="63"/>
    <x v="1"/>
    <d v="1899-12-30T19:05:00"/>
    <s v="Ewallet"/>
    <n v="138.66"/>
    <n v="4.7619047620000003"/>
    <n v="6.9329999999999998"/>
    <x v="58"/>
  </r>
  <r>
    <x v="312"/>
    <x v="0"/>
    <s v="Yangon"/>
    <x v="0"/>
    <x v="0"/>
    <x v="4"/>
    <n v="14.23"/>
    <n v="5"/>
    <n v="3.5575000000000001"/>
    <n v="74.707499999999996"/>
    <x v="60"/>
    <x v="1"/>
    <d v="1899-12-30T10:08:00"/>
    <s v="Credit card"/>
    <n v="71.150000000000006"/>
    <n v="4.7619047620000003"/>
    <n v="3.5575000000000001"/>
    <x v="18"/>
  </r>
  <r>
    <x v="313"/>
    <x v="0"/>
    <s v="Yangon"/>
    <x v="0"/>
    <x v="0"/>
    <x v="0"/>
    <n v="15.55"/>
    <n v="9"/>
    <n v="6.9974999999999996"/>
    <n v="146.94749999999999"/>
    <x v="37"/>
    <x v="1"/>
    <d v="1899-12-30T13:12:00"/>
    <s v="Cash"/>
    <n v="139.94999999999999"/>
    <n v="4.7619047620000003"/>
    <n v="6.9974999999999996"/>
    <x v="59"/>
  </r>
  <r>
    <x v="314"/>
    <x v="1"/>
    <s v="Naypyitaw"/>
    <x v="0"/>
    <x v="0"/>
    <x v="1"/>
    <n v="78.13"/>
    <n v="10"/>
    <n v="39.064999999999998"/>
    <n v="820.36500000000001"/>
    <x v="34"/>
    <x v="0"/>
    <d v="1899-12-30T20:51:00"/>
    <s v="Cash"/>
    <n v="781.3"/>
    <n v="4.7619047620000003"/>
    <n v="39.064999999999998"/>
    <x v="18"/>
  </r>
  <r>
    <x v="315"/>
    <x v="1"/>
    <s v="Naypyitaw"/>
    <x v="0"/>
    <x v="1"/>
    <x v="4"/>
    <n v="99.37"/>
    <n v="2"/>
    <n v="9.9369999999999994"/>
    <n v="208.67699999999999"/>
    <x v="44"/>
    <x v="1"/>
    <d v="1899-12-30T17:29:00"/>
    <s v="Cash"/>
    <n v="198.74"/>
    <n v="4.7619047620000003"/>
    <n v="9.9369999999999994"/>
    <x v="53"/>
  </r>
  <r>
    <x v="316"/>
    <x v="1"/>
    <s v="Naypyitaw"/>
    <x v="0"/>
    <x v="0"/>
    <x v="4"/>
    <n v="21.08"/>
    <n v="3"/>
    <n v="3.1619999999999999"/>
    <n v="66.402000000000001"/>
    <x v="57"/>
    <x v="0"/>
    <d v="1899-12-30T10:25:00"/>
    <s v="Cash"/>
    <n v="63.24"/>
    <n v="4.7619047620000003"/>
    <n v="3.1619999999999999"/>
    <x v="48"/>
  </r>
  <r>
    <x v="317"/>
    <x v="1"/>
    <s v="Naypyitaw"/>
    <x v="0"/>
    <x v="1"/>
    <x v="1"/>
    <n v="74.790000000000006"/>
    <n v="5"/>
    <n v="18.697500000000002"/>
    <n v="392.64749999999998"/>
    <x v="8"/>
    <x v="1"/>
    <d v="1899-12-30T11:34:00"/>
    <s v="Cash"/>
    <n v="373.95"/>
    <n v="4.7619047620000003"/>
    <n v="18.697500000000002"/>
    <x v="49"/>
  </r>
  <r>
    <x v="318"/>
    <x v="1"/>
    <s v="Naypyitaw"/>
    <x v="0"/>
    <x v="0"/>
    <x v="0"/>
    <n v="29.67"/>
    <n v="7"/>
    <n v="10.384499999999999"/>
    <n v="218.0745"/>
    <x v="16"/>
    <x v="1"/>
    <d v="1899-12-30T18:58:00"/>
    <s v="Credit card"/>
    <n v="207.69"/>
    <n v="4.7619047620000003"/>
    <n v="10.384499999999999"/>
    <x v="34"/>
  </r>
  <r>
    <x v="319"/>
    <x v="1"/>
    <s v="Naypyitaw"/>
    <x v="0"/>
    <x v="1"/>
    <x v="0"/>
    <n v="44.07"/>
    <n v="4"/>
    <n v="8.8140000000000001"/>
    <n v="185.09399999999999"/>
    <x v="67"/>
    <x v="1"/>
    <d v="1899-12-30T16:28:00"/>
    <s v="Ewallet"/>
    <n v="176.28"/>
    <n v="4.7619047620000003"/>
    <n v="8.8140000000000001"/>
    <x v="3"/>
  </r>
  <r>
    <x v="320"/>
    <x v="1"/>
    <s v="Naypyitaw"/>
    <x v="1"/>
    <x v="0"/>
    <x v="4"/>
    <n v="22.93"/>
    <n v="9"/>
    <n v="10.3185"/>
    <n v="216.6885"/>
    <x v="84"/>
    <x v="1"/>
    <d v="1899-12-30T20:26:00"/>
    <s v="Cash"/>
    <n v="206.37"/>
    <n v="4.7619047620000003"/>
    <n v="10.3185"/>
    <x v="46"/>
  </r>
  <r>
    <x v="321"/>
    <x v="1"/>
    <s v="Naypyitaw"/>
    <x v="1"/>
    <x v="0"/>
    <x v="0"/>
    <n v="39.42"/>
    <n v="1"/>
    <n v="1.9710000000000001"/>
    <n v="41.390999999999998"/>
    <x v="68"/>
    <x v="1"/>
    <d v="1899-12-30T15:08:00"/>
    <s v="Cash"/>
    <n v="39.42"/>
    <n v="4.7619047620000003"/>
    <n v="1.9710000000000001"/>
    <x v="3"/>
  </r>
  <r>
    <x v="322"/>
    <x v="0"/>
    <s v="Yangon"/>
    <x v="1"/>
    <x v="1"/>
    <x v="0"/>
    <n v="15.26"/>
    <n v="6"/>
    <n v="4.5780000000000003"/>
    <n v="96.138000000000005"/>
    <x v="42"/>
    <x v="1"/>
    <d v="1899-12-30T18:03:00"/>
    <s v="Ewallet"/>
    <n v="91.56"/>
    <n v="4.7619047620000003"/>
    <n v="4.5780000000000003"/>
    <x v="57"/>
  </r>
  <r>
    <x v="323"/>
    <x v="0"/>
    <s v="Yangon"/>
    <x v="1"/>
    <x v="0"/>
    <x v="5"/>
    <n v="61.77"/>
    <n v="5"/>
    <n v="15.442500000000001"/>
    <n v="324.29250000000002"/>
    <x v="1"/>
    <x v="1"/>
    <d v="1899-12-30T13:21:00"/>
    <s v="Cash"/>
    <n v="308.85000000000002"/>
    <n v="4.7619047620000003"/>
    <n v="15.442500000000001"/>
    <x v="24"/>
  </r>
  <r>
    <x v="324"/>
    <x v="0"/>
    <s v="Yangon"/>
    <x v="1"/>
    <x v="1"/>
    <x v="2"/>
    <n v="21.52"/>
    <n v="6"/>
    <n v="6.4560000000000004"/>
    <n v="135.57599999999999"/>
    <x v="29"/>
    <x v="1"/>
    <d v="1899-12-30T12:48:00"/>
    <s v="Credit card"/>
    <n v="129.12"/>
    <n v="4.7619047620000003"/>
    <n v="6.4560000000000004"/>
    <x v="45"/>
  </r>
  <r>
    <x v="325"/>
    <x v="2"/>
    <s v="Mandalay"/>
    <x v="1"/>
    <x v="1"/>
    <x v="3"/>
    <n v="97.74"/>
    <n v="4"/>
    <n v="19.547999999999998"/>
    <n v="410.50799999999998"/>
    <x v="41"/>
    <x v="1"/>
    <d v="1899-12-30T19:53:00"/>
    <s v="Ewallet"/>
    <n v="390.96"/>
    <n v="4.7619047620000003"/>
    <n v="19.547999999999998"/>
    <x v="41"/>
  </r>
  <r>
    <x v="326"/>
    <x v="0"/>
    <s v="Yangon"/>
    <x v="0"/>
    <x v="1"/>
    <x v="4"/>
    <n v="99.78"/>
    <n v="5"/>
    <n v="24.945"/>
    <n v="523.84500000000003"/>
    <x v="11"/>
    <x v="0"/>
    <d v="1899-12-30T19:09:00"/>
    <s v="Cash"/>
    <n v="498.9"/>
    <n v="4.7619047620000003"/>
    <n v="24.945"/>
    <x v="38"/>
  </r>
  <r>
    <x v="327"/>
    <x v="1"/>
    <s v="Naypyitaw"/>
    <x v="0"/>
    <x v="1"/>
    <x v="4"/>
    <n v="94.26"/>
    <n v="4"/>
    <n v="18.852"/>
    <n v="395.892"/>
    <x v="41"/>
    <x v="1"/>
    <d v="1899-12-30T16:30:00"/>
    <s v="Cash"/>
    <n v="377.04"/>
    <n v="4.7619047620000003"/>
    <n v="18.852"/>
    <x v="17"/>
  </r>
  <r>
    <x v="328"/>
    <x v="2"/>
    <s v="Mandalay"/>
    <x v="0"/>
    <x v="1"/>
    <x v="0"/>
    <n v="51.13"/>
    <n v="4"/>
    <n v="10.226000000000001"/>
    <n v="214.74600000000001"/>
    <x v="25"/>
    <x v="1"/>
    <d v="1899-12-30T10:11:00"/>
    <s v="Credit card"/>
    <n v="204.52"/>
    <n v="4.7619047620000003"/>
    <n v="10.226000000000001"/>
    <x v="43"/>
  </r>
  <r>
    <x v="329"/>
    <x v="0"/>
    <s v="Yangon"/>
    <x v="0"/>
    <x v="1"/>
    <x v="1"/>
    <n v="36.36"/>
    <n v="4"/>
    <n v="7.2720000000000002"/>
    <n v="152.71199999999999"/>
    <x v="5"/>
    <x v="1"/>
    <d v="1899-12-30T13:07:00"/>
    <s v="Cash"/>
    <n v="145.44"/>
    <n v="4.7619047620000003"/>
    <n v="7.2720000000000002"/>
    <x v="29"/>
  </r>
  <r>
    <x v="330"/>
    <x v="2"/>
    <s v="Mandalay"/>
    <x v="1"/>
    <x v="1"/>
    <x v="2"/>
    <n v="22.02"/>
    <n v="9"/>
    <n v="9.9090000000000007"/>
    <n v="208.089"/>
    <x v="13"/>
    <x v="1"/>
    <d v="1899-12-30T18:48:00"/>
    <s v="Cash"/>
    <n v="198.18"/>
    <n v="4.7619047620000003"/>
    <n v="9.9090000000000007"/>
    <x v="11"/>
  </r>
  <r>
    <x v="331"/>
    <x v="0"/>
    <s v="Yangon"/>
    <x v="1"/>
    <x v="1"/>
    <x v="4"/>
    <n v="32.9"/>
    <n v="3"/>
    <n v="4.9349999999999996"/>
    <n v="103.63500000000001"/>
    <x v="21"/>
    <x v="0"/>
    <d v="1899-12-30T17:27:00"/>
    <s v="Credit card"/>
    <n v="98.7"/>
    <n v="4.7619047620000003"/>
    <n v="4.9349999999999996"/>
    <x v="0"/>
  </r>
  <r>
    <x v="332"/>
    <x v="0"/>
    <s v="Yangon"/>
    <x v="1"/>
    <x v="1"/>
    <x v="5"/>
    <n v="77.02"/>
    <n v="5"/>
    <n v="19.254999999999999"/>
    <n v="404.35500000000002"/>
    <x v="36"/>
    <x v="0"/>
    <d v="1899-12-30T15:59:00"/>
    <s v="Cash"/>
    <n v="385.1"/>
    <n v="4.7619047620000003"/>
    <n v="19.254999999999999"/>
    <x v="46"/>
  </r>
  <r>
    <x v="333"/>
    <x v="0"/>
    <s v="Yangon"/>
    <x v="0"/>
    <x v="1"/>
    <x v="4"/>
    <n v="23.48"/>
    <n v="2"/>
    <n v="2.3479999999999999"/>
    <n v="49.308"/>
    <x v="86"/>
    <x v="1"/>
    <d v="1899-12-30T11:21:00"/>
    <s v="Credit card"/>
    <n v="46.96"/>
    <n v="4.7619047620000003"/>
    <n v="2.3479999999999999"/>
    <x v="30"/>
  </r>
  <r>
    <x v="334"/>
    <x v="1"/>
    <s v="Naypyitaw"/>
    <x v="0"/>
    <x v="1"/>
    <x v="3"/>
    <n v="14.7"/>
    <n v="5"/>
    <n v="3.6749999999999998"/>
    <n v="77.174999999999997"/>
    <x v="62"/>
    <x v="0"/>
    <d v="1899-12-30T13:48:00"/>
    <s v="Ewallet"/>
    <n v="73.5"/>
    <n v="4.7619047620000003"/>
    <n v="3.6749999999999998"/>
    <x v="23"/>
  </r>
  <r>
    <x v="335"/>
    <x v="0"/>
    <s v="Yangon"/>
    <x v="0"/>
    <x v="0"/>
    <x v="1"/>
    <n v="28.45"/>
    <n v="5"/>
    <n v="7.1124999999999998"/>
    <n v="149.36250000000001"/>
    <x v="76"/>
    <x v="1"/>
    <d v="1899-12-30T10:17:00"/>
    <s v="Credit card"/>
    <n v="142.25"/>
    <n v="4.7619047620000003"/>
    <n v="7.1124999999999998"/>
    <x v="0"/>
  </r>
  <r>
    <x v="336"/>
    <x v="0"/>
    <s v="Yangon"/>
    <x v="1"/>
    <x v="1"/>
    <x v="5"/>
    <n v="76.400000000000006"/>
    <n v="9"/>
    <n v="34.380000000000003"/>
    <n v="721.98"/>
    <x v="35"/>
    <x v="1"/>
    <d v="1899-12-30T15:49:00"/>
    <s v="Ewallet"/>
    <n v="687.6"/>
    <n v="4.7619047620000003"/>
    <n v="34.380000000000003"/>
    <x v="26"/>
  </r>
  <r>
    <x v="337"/>
    <x v="2"/>
    <s v="Mandalay"/>
    <x v="1"/>
    <x v="0"/>
    <x v="3"/>
    <n v="57.95"/>
    <n v="6"/>
    <n v="17.385000000000002"/>
    <n v="365.08499999999998"/>
    <x v="7"/>
    <x v="0"/>
    <d v="1899-12-30T13:02:00"/>
    <s v="Cash"/>
    <n v="347.7"/>
    <n v="4.7619047620000003"/>
    <n v="17.385000000000002"/>
    <x v="53"/>
  </r>
  <r>
    <x v="338"/>
    <x v="1"/>
    <s v="Naypyitaw"/>
    <x v="1"/>
    <x v="0"/>
    <x v="1"/>
    <n v="47.65"/>
    <n v="3"/>
    <n v="7.1475"/>
    <n v="150.0975"/>
    <x v="61"/>
    <x v="1"/>
    <d v="1899-12-30T12:58:00"/>
    <s v="Credit card"/>
    <n v="142.94999999999999"/>
    <n v="4.7619047620000003"/>
    <n v="7.1475"/>
    <x v="33"/>
  </r>
  <r>
    <x v="339"/>
    <x v="2"/>
    <s v="Mandalay"/>
    <x v="0"/>
    <x v="0"/>
    <x v="4"/>
    <n v="42.82"/>
    <n v="9"/>
    <n v="19.268999999999998"/>
    <n v="404.649"/>
    <x v="63"/>
    <x v="1"/>
    <d v="1899-12-30T15:26:00"/>
    <s v="Credit card"/>
    <n v="385.38"/>
    <n v="4.7619047620000003"/>
    <n v="19.268999999999998"/>
    <x v="60"/>
  </r>
  <r>
    <x v="340"/>
    <x v="2"/>
    <s v="Mandalay"/>
    <x v="0"/>
    <x v="1"/>
    <x v="1"/>
    <n v="48.09"/>
    <n v="3"/>
    <n v="7.2134999999999998"/>
    <n v="151.48349999999999"/>
    <x v="34"/>
    <x v="0"/>
    <d v="1899-12-30T18:23:00"/>
    <s v="Credit card"/>
    <n v="144.27000000000001"/>
    <n v="4.7619047620000003"/>
    <n v="7.2134999999999998"/>
    <x v="52"/>
  </r>
  <r>
    <x v="341"/>
    <x v="2"/>
    <s v="Mandalay"/>
    <x v="0"/>
    <x v="0"/>
    <x v="0"/>
    <n v="55.97"/>
    <n v="7"/>
    <n v="19.589500000000001"/>
    <n v="411.37950000000001"/>
    <x v="19"/>
    <x v="1"/>
    <d v="1899-12-30T19:06:00"/>
    <s v="Ewallet"/>
    <n v="391.79"/>
    <n v="4.7619047620000003"/>
    <n v="19.589500000000001"/>
    <x v="60"/>
  </r>
  <r>
    <x v="342"/>
    <x v="2"/>
    <s v="Mandalay"/>
    <x v="0"/>
    <x v="0"/>
    <x v="0"/>
    <n v="76.900000000000006"/>
    <n v="7"/>
    <n v="26.914999999999999"/>
    <n v="565.21500000000003"/>
    <x v="42"/>
    <x v="1"/>
    <d v="1899-12-30T20:21:00"/>
    <s v="Cash"/>
    <n v="538.29999999999995"/>
    <n v="4.7619047620000003"/>
    <n v="26.914999999999999"/>
    <x v="25"/>
  </r>
  <r>
    <x v="343"/>
    <x v="1"/>
    <s v="Naypyitaw"/>
    <x v="1"/>
    <x v="0"/>
    <x v="4"/>
    <n v="97.03"/>
    <n v="5"/>
    <n v="24.2575"/>
    <n v="509.40750000000003"/>
    <x v="74"/>
    <x v="1"/>
    <d v="1899-12-30T16:24:00"/>
    <s v="Ewallet"/>
    <n v="485.15"/>
    <n v="4.7619047620000003"/>
    <n v="24.2575"/>
    <x v="39"/>
  </r>
  <r>
    <x v="344"/>
    <x v="0"/>
    <s v="Yangon"/>
    <x v="1"/>
    <x v="1"/>
    <x v="3"/>
    <n v="44.65"/>
    <n v="3"/>
    <n v="6.6974999999999998"/>
    <n v="140.64750000000001"/>
    <x v="44"/>
    <x v="1"/>
    <d v="1899-12-30T15:04:00"/>
    <s v="Cash"/>
    <n v="133.94999999999999"/>
    <n v="4.7619047620000003"/>
    <n v="6.6974999999999998"/>
    <x v="56"/>
  </r>
  <r>
    <x v="345"/>
    <x v="0"/>
    <s v="Yangon"/>
    <x v="1"/>
    <x v="0"/>
    <x v="5"/>
    <n v="77.930000000000007"/>
    <n v="9"/>
    <n v="35.0685"/>
    <n v="736.43849999999998"/>
    <x v="33"/>
    <x v="1"/>
    <d v="1899-12-30T16:10:00"/>
    <s v="Ewallet"/>
    <n v="701.37"/>
    <n v="4.7619047620000003"/>
    <n v="35.0685"/>
    <x v="29"/>
  </r>
  <r>
    <x v="346"/>
    <x v="0"/>
    <s v="Yangon"/>
    <x v="0"/>
    <x v="1"/>
    <x v="1"/>
    <n v="71.95"/>
    <n v="1"/>
    <n v="3.5975000000000001"/>
    <n v="75.547499999999999"/>
    <x v="87"/>
    <x v="1"/>
    <d v="1899-12-30T12:14:00"/>
    <s v="Cash"/>
    <n v="71.95"/>
    <n v="4.7619047620000003"/>
    <n v="3.5975000000000001"/>
    <x v="48"/>
  </r>
  <r>
    <x v="347"/>
    <x v="1"/>
    <s v="Naypyitaw"/>
    <x v="0"/>
    <x v="0"/>
    <x v="2"/>
    <n v="89.25"/>
    <n v="8"/>
    <n v="35.700000000000003"/>
    <n v="749.7"/>
    <x v="40"/>
    <x v="0"/>
    <d v="1899-12-30T10:13:00"/>
    <s v="Cash"/>
    <n v="714"/>
    <n v="4.7619047620000003"/>
    <n v="35.700000000000003"/>
    <x v="28"/>
  </r>
  <r>
    <x v="348"/>
    <x v="0"/>
    <s v="Yangon"/>
    <x v="1"/>
    <x v="1"/>
    <x v="1"/>
    <n v="26.02"/>
    <n v="7"/>
    <n v="9.1069999999999993"/>
    <n v="191.24700000000001"/>
    <x v="61"/>
    <x v="1"/>
    <d v="1899-12-30T17:38:00"/>
    <s v="Cash"/>
    <n v="182.14"/>
    <n v="4.7619047620000003"/>
    <n v="9.1069999999999993"/>
    <x v="20"/>
  </r>
  <r>
    <x v="349"/>
    <x v="2"/>
    <s v="Mandalay"/>
    <x v="1"/>
    <x v="0"/>
    <x v="0"/>
    <n v="13.5"/>
    <n v="10"/>
    <n v="6.75"/>
    <n v="141.75"/>
    <x v="33"/>
    <x v="1"/>
    <d v="1899-12-30T11:06:00"/>
    <s v="Credit card"/>
    <n v="135"/>
    <n v="4.7619047620000003"/>
    <n v="6.75"/>
    <x v="19"/>
  </r>
  <r>
    <x v="350"/>
    <x v="1"/>
    <s v="Naypyitaw"/>
    <x v="0"/>
    <x v="0"/>
    <x v="5"/>
    <n v="99.3"/>
    <n v="10"/>
    <n v="49.65"/>
    <n v="1042.6500000000001"/>
    <x v="42"/>
    <x v="1"/>
    <d v="1899-12-30T14:53:00"/>
    <s v="Credit card"/>
    <n v="993"/>
    <n v="4.7619047620000003"/>
    <n v="49.65"/>
    <x v="37"/>
  </r>
  <r>
    <x v="351"/>
    <x v="0"/>
    <s v="Yangon"/>
    <x v="1"/>
    <x v="1"/>
    <x v="1"/>
    <n v="51.69"/>
    <n v="7"/>
    <n v="18.0915"/>
    <n v="379.92149999999998"/>
    <x v="53"/>
    <x v="0"/>
    <d v="1899-12-30T18:22:00"/>
    <s v="Cash"/>
    <n v="361.83"/>
    <n v="4.7619047620000003"/>
    <n v="18.0915"/>
    <x v="46"/>
  </r>
  <r>
    <x v="352"/>
    <x v="2"/>
    <s v="Mandalay"/>
    <x v="0"/>
    <x v="0"/>
    <x v="5"/>
    <n v="54.73"/>
    <n v="7"/>
    <n v="19.1555"/>
    <n v="402.26549999999997"/>
    <x v="86"/>
    <x v="1"/>
    <d v="1899-12-30T19:02:00"/>
    <s v="Credit card"/>
    <n v="383.11"/>
    <n v="4.7619047620000003"/>
    <n v="19.1555"/>
    <x v="23"/>
  </r>
  <r>
    <x v="353"/>
    <x v="2"/>
    <s v="Mandalay"/>
    <x v="0"/>
    <x v="1"/>
    <x v="2"/>
    <n v="27"/>
    <n v="9"/>
    <n v="12.15"/>
    <n v="255.15"/>
    <x v="22"/>
    <x v="0"/>
    <d v="1899-12-30T14:16:00"/>
    <s v="Cash"/>
    <n v="243"/>
    <n v="4.7619047620000003"/>
    <n v="12.15"/>
    <x v="19"/>
  </r>
  <r>
    <x v="354"/>
    <x v="1"/>
    <s v="Naypyitaw"/>
    <x v="1"/>
    <x v="0"/>
    <x v="1"/>
    <n v="30.24"/>
    <n v="1"/>
    <n v="1.512"/>
    <n v="31.751999999999999"/>
    <x v="31"/>
    <x v="1"/>
    <d v="1899-12-30T15:44:00"/>
    <s v="Cash"/>
    <n v="30.24"/>
    <n v="4.7619047620000003"/>
    <n v="1.512"/>
    <x v="3"/>
  </r>
  <r>
    <x v="355"/>
    <x v="2"/>
    <s v="Mandalay"/>
    <x v="0"/>
    <x v="0"/>
    <x v="4"/>
    <n v="89.14"/>
    <n v="4"/>
    <n v="17.827999999999999"/>
    <n v="374.38799999999998"/>
    <x v="27"/>
    <x v="1"/>
    <d v="1899-12-30T12:20:00"/>
    <s v="Credit card"/>
    <n v="356.56"/>
    <n v="4.7619047620000003"/>
    <n v="17.827999999999999"/>
    <x v="52"/>
  </r>
  <r>
    <x v="356"/>
    <x v="1"/>
    <s v="Naypyitaw"/>
    <x v="1"/>
    <x v="0"/>
    <x v="5"/>
    <n v="37.549999999999997"/>
    <n v="10"/>
    <n v="18.774999999999999"/>
    <n v="394.27499999999998"/>
    <x v="1"/>
    <x v="1"/>
    <d v="1899-12-30T20:01:00"/>
    <s v="Credit card"/>
    <n v="375.5"/>
    <n v="4.7619047620000003"/>
    <n v="18.774999999999999"/>
    <x v="39"/>
  </r>
  <r>
    <x v="357"/>
    <x v="1"/>
    <s v="Naypyitaw"/>
    <x v="1"/>
    <x v="0"/>
    <x v="3"/>
    <n v="95.44"/>
    <n v="10"/>
    <n v="47.72"/>
    <n v="1002.12"/>
    <x v="51"/>
    <x v="1"/>
    <d v="1899-12-30T13:45:00"/>
    <s v="Cash"/>
    <n v="954.4"/>
    <n v="4.7619047620000003"/>
    <n v="47.72"/>
    <x v="53"/>
  </r>
  <r>
    <x v="358"/>
    <x v="2"/>
    <s v="Mandalay"/>
    <x v="1"/>
    <x v="1"/>
    <x v="1"/>
    <n v="27.5"/>
    <n v="3"/>
    <n v="4.125"/>
    <n v="86.625"/>
    <x v="59"/>
    <x v="1"/>
    <d v="1899-12-30T15:40:00"/>
    <s v="Ewallet"/>
    <n v="82.5"/>
    <n v="4.7619047620000003"/>
    <n v="4.125"/>
    <x v="35"/>
  </r>
  <r>
    <x v="359"/>
    <x v="2"/>
    <s v="Mandalay"/>
    <x v="1"/>
    <x v="1"/>
    <x v="3"/>
    <n v="74.97"/>
    <n v="1"/>
    <n v="3.7484999999999999"/>
    <n v="78.718500000000006"/>
    <x v="32"/>
    <x v="0"/>
    <d v="1899-12-30T16:58:00"/>
    <s v="Cash"/>
    <n v="74.97"/>
    <n v="4.7619047620000003"/>
    <n v="3.7484999999999999"/>
    <x v="32"/>
  </r>
  <r>
    <x v="360"/>
    <x v="0"/>
    <s v="Yangon"/>
    <x v="0"/>
    <x v="1"/>
    <x v="4"/>
    <n v="80.959999999999994"/>
    <n v="8"/>
    <n v="32.384"/>
    <n v="680.06399999999996"/>
    <x v="21"/>
    <x v="0"/>
    <d v="1899-12-30T11:12:00"/>
    <s v="Credit card"/>
    <n v="647.67999999999995"/>
    <n v="4.7619047620000003"/>
    <n v="32.384"/>
    <x v="2"/>
  </r>
  <r>
    <x v="361"/>
    <x v="1"/>
    <s v="Naypyitaw"/>
    <x v="1"/>
    <x v="0"/>
    <x v="4"/>
    <n v="94.47"/>
    <n v="8"/>
    <n v="37.787999999999997"/>
    <n v="793.548"/>
    <x v="33"/>
    <x v="1"/>
    <d v="1899-12-30T15:12:00"/>
    <s v="Cash"/>
    <n v="755.76"/>
    <n v="4.7619047620000003"/>
    <n v="37.787999999999997"/>
    <x v="0"/>
  </r>
  <r>
    <x v="362"/>
    <x v="1"/>
    <s v="Naypyitaw"/>
    <x v="1"/>
    <x v="1"/>
    <x v="4"/>
    <n v="99.79"/>
    <n v="2"/>
    <n v="9.9789999999999992"/>
    <n v="209.559"/>
    <x v="37"/>
    <x v="1"/>
    <d v="1899-12-30T20:37:00"/>
    <s v="Ewallet"/>
    <n v="199.58"/>
    <n v="4.7619047620000003"/>
    <n v="9.9789999999999992"/>
    <x v="7"/>
  </r>
  <r>
    <x v="363"/>
    <x v="0"/>
    <s v="Yangon"/>
    <x v="1"/>
    <x v="1"/>
    <x v="2"/>
    <n v="73.22"/>
    <n v="6"/>
    <n v="21.966000000000001"/>
    <n v="461.286"/>
    <x v="18"/>
    <x v="1"/>
    <d v="1899-12-30T17:44:00"/>
    <s v="Cash"/>
    <n v="439.32"/>
    <n v="4.7619047620000003"/>
    <n v="21.966000000000001"/>
    <x v="8"/>
  </r>
  <r>
    <x v="364"/>
    <x v="1"/>
    <s v="Naypyitaw"/>
    <x v="1"/>
    <x v="0"/>
    <x v="4"/>
    <n v="41.24"/>
    <n v="4"/>
    <n v="8.2479999999999993"/>
    <n v="173.208"/>
    <x v="88"/>
    <x v="1"/>
    <d v="1899-12-30T16:23:00"/>
    <s v="Cash"/>
    <n v="164.96"/>
    <n v="4.7619047620000003"/>
    <n v="8.2479999999999993"/>
    <x v="12"/>
  </r>
  <r>
    <x v="365"/>
    <x v="1"/>
    <s v="Naypyitaw"/>
    <x v="1"/>
    <x v="0"/>
    <x v="5"/>
    <n v="81.680000000000007"/>
    <n v="4"/>
    <n v="16.335999999999999"/>
    <n v="343.05599999999998"/>
    <x v="47"/>
    <x v="0"/>
    <d v="1899-12-30T12:12:00"/>
    <s v="Cash"/>
    <n v="326.72000000000003"/>
    <n v="4.7619047620000003"/>
    <n v="16.335999999999999"/>
    <x v="0"/>
  </r>
  <r>
    <x v="366"/>
    <x v="1"/>
    <s v="Naypyitaw"/>
    <x v="1"/>
    <x v="0"/>
    <x v="1"/>
    <n v="51.32"/>
    <n v="9"/>
    <n v="23.094000000000001"/>
    <n v="484.97399999999999"/>
    <x v="86"/>
    <x v="1"/>
    <d v="1899-12-30T19:33:00"/>
    <s v="Cash"/>
    <n v="461.88"/>
    <n v="4.7619047620000003"/>
    <n v="23.094000000000001"/>
    <x v="32"/>
  </r>
  <r>
    <x v="367"/>
    <x v="0"/>
    <s v="Yangon"/>
    <x v="0"/>
    <x v="1"/>
    <x v="2"/>
    <n v="65.94"/>
    <n v="4"/>
    <n v="13.188000000000001"/>
    <n v="276.94799999999998"/>
    <x v="62"/>
    <x v="0"/>
    <d v="1899-12-30T10:29:00"/>
    <s v="Cash"/>
    <n v="263.76"/>
    <n v="4.7619047620000003"/>
    <n v="13.188000000000001"/>
    <x v="22"/>
  </r>
  <r>
    <x v="368"/>
    <x v="1"/>
    <s v="Naypyitaw"/>
    <x v="1"/>
    <x v="0"/>
    <x v="3"/>
    <n v="14.36"/>
    <n v="10"/>
    <n v="7.18"/>
    <n v="150.78"/>
    <x v="3"/>
    <x v="0"/>
    <d v="1899-12-30T14:28:00"/>
    <s v="Cash"/>
    <n v="143.6"/>
    <n v="4.7619047620000003"/>
    <n v="7.18"/>
    <x v="38"/>
  </r>
  <r>
    <x v="369"/>
    <x v="0"/>
    <s v="Yangon"/>
    <x v="0"/>
    <x v="1"/>
    <x v="1"/>
    <n v="21.5"/>
    <n v="9"/>
    <n v="9.6750000000000007"/>
    <n v="203.17500000000001"/>
    <x v="43"/>
    <x v="1"/>
    <d v="1899-12-30T12:46:00"/>
    <s v="Credit card"/>
    <n v="193.5"/>
    <n v="4.7619047620000003"/>
    <n v="9.6750000000000007"/>
    <x v="52"/>
  </r>
  <r>
    <x v="370"/>
    <x v="2"/>
    <s v="Mandalay"/>
    <x v="0"/>
    <x v="0"/>
    <x v="1"/>
    <n v="26.26"/>
    <n v="7"/>
    <n v="9.1910000000000007"/>
    <n v="193.011"/>
    <x v="30"/>
    <x v="0"/>
    <d v="1899-12-30T19:40:00"/>
    <s v="Cash"/>
    <n v="183.82"/>
    <n v="4.7619047620000003"/>
    <n v="9.1910000000000007"/>
    <x v="21"/>
  </r>
  <r>
    <x v="371"/>
    <x v="2"/>
    <s v="Mandalay"/>
    <x v="1"/>
    <x v="0"/>
    <x v="5"/>
    <n v="60.96"/>
    <n v="2"/>
    <n v="6.0960000000000001"/>
    <n v="128.01599999999999"/>
    <x v="25"/>
    <x v="1"/>
    <d v="1899-12-30T19:39:00"/>
    <s v="Credit card"/>
    <n v="121.92"/>
    <n v="4.7619047620000003"/>
    <n v="6.0960000000000001"/>
    <x v="49"/>
  </r>
  <r>
    <x v="372"/>
    <x v="1"/>
    <s v="Naypyitaw"/>
    <x v="1"/>
    <x v="0"/>
    <x v="2"/>
    <n v="70.11"/>
    <n v="6"/>
    <n v="21.033000000000001"/>
    <n v="441.69299999999998"/>
    <x v="86"/>
    <x v="1"/>
    <d v="1899-12-30T17:54:00"/>
    <s v="Ewallet"/>
    <n v="420.66"/>
    <n v="4.7619047620000003"/>
    <n v="21.033000000000001"/>
    <x v="53"/>
  </r>
  <r>
    <x v="373"/>
    <x v="1"/>
    <s v="Naypyitaw"/>
    <x v="1"/>
    <x v="1"/>
    <x v="5"/>
    <n v="42.08"/>
    <n v="6"/>
    <n v="12.624000000000001"/>
    <n v="265.10399999999998"/>
    <x v="71"/>
    <x v="1"/>
    <d v="1899-12-30T12:25:00"/>
    <s v="Cash"/>
    <n v="252.48"/>
    <n v="4.7619047620000003"/>
    <n v="12.624000000000001"/>
    <x v="60"/>
  </r>
  <r>
    <x v="374"/>
    <x v="0"/>
    <s v="Yangon"/>
    <x v="1"/>
    <x v="0"/>
    <x v="2"/>
    <n v="67.09"/>
    <n v="5"/>
    <n v="16.772500000000001"/>
    <n v="352.22250000000003"/>
    <x v="75"/>
    <x v="1"/>
    <d v="1899-12-30T16:47:00"/>
    <s v="Credit card"/>
    <n v="335.45"/>
    <n v="4.7619047620000003"/>
    <n v="16.772500000000001"/>
    <x v="0"/>
  </r>
  <r>
    <x v="375"/>
    <x v="0"/>
    <s v="Yangon"/>
    <x v="0"/>
    <x v="0"/>
    <x v="5"/>
    <n v="96.7"/>
    <n v="5"/>
    <n v="24.175000000000001"/>
    <n v="507.67500000000001"/>
    <x v="78"/>
    <x v="1"/>
    <d v="1899-12-30T12:52:00"/>
    <s v="Ewallet"/>
    <n v="483.5"/>
    <n v="4.7619047620000003"/>
    <n v="24.175000000000001"/>
    <x v="27"/>
  </r>
  <r>
    <x v="376"/>
    <x v="2"/>
    <s v="Mandalay"/>
    <x v="0"/>
    <x v="0"/>
    <x v="2"/>
    <n v="35.380000000000003"/>
    <n v="9"/>
    <n v="15.920999999999999"/>
    <n v="334.34100000000001"/>
    <x v="0"/>
    <x v="0"/>
    <d v="1899-12-30T19:50:00"/>
    <s v="Credit card"/>
    <n v="318.42"/>
    <n v="4.7619047620000003"/>
    <n v="15.920999999999999"/>
    <x v="1"/>
  </r>
  <r>
    <x v="377"/>
    <x v="1"/>
    <s v="Naypyitaw"/>
    <x v="1"/>
    <x v="1"/>
    <x v="3"/>
    <n v="95.49"/>
    <n v="7"/>
    <n v="33.421500000000002"/>
    <n v="701.85149999999999"/>
    <x v="70"/>
    <x v="1"/>
    <d v="1899-12-30T18:17:00"/>
    <s v="Ewallet"/>
    <n v="668.43"/>
    <n v="4.7619047620000003"/>
    <n v="33.421500000000002"/>
    <x v="44"/>
  </r>
  <r>
    <x v="378"/>
    <x v="1"/>
    <s v="Naypyitaw"/>
    <x v="0"/>
    <x v="1"/>
    <x v="5"/>
    <n v="96.98"/>
    <n v="4"/>
    <n v="19.396000000000001"/>
    <n v="407.31599999999997"/>
    <x v="10"/>
    <x v="1"/>
    <d v="1899-12-30T17:20:00"/>
    <s v="Ewallet"/>
    <n v="387.92"/>
    <n v="4.7619047620000003"/>
    <n v="19.396000000000001"/>
    <x v="45"/>
  </r>
  <r>
    <x v="379"/>
    <x v="2"/>
    <s v="Mandalay"/>
    <x v="1"/>
    <x v="0"/>
    <x v="1"/>
    <n v="23.65"/>
    <n v="4"/>
    <n v="4.7300000000000004"/>
    <n v="99.33"/>
    <x v="74"/>
    <x v="1"/>
    <d v="1899-12-30T13:32:00"/>
    <s v="Credit card"/>
    <n v="94.6"/>
    <n v="4.7619047620000003"/>
    <n v="4.7300000000000004"/>
    <x v="43"/>
  </r>
  <r>
    <x v="380"/>
    <x v="0"/>
    <s v="Yangon"/>
    <x v="0"/>
    <x v="1"/>
    <x v="3"/>
    <n v="82.33"/>
    <n v="4"/>
    <n v="16.466000000000001"/>
    <n v="345.786"/>
    <x v="83"/>
    <x v="1"/>
    <d v="1899-12-30T10:37:00"/>
    <s v="Credit card"/>
    <n v="329.32"/>
    <n v="4.7619047620000003"/>
    <n v="16.466000000000001"/>
    <x v="26"/>
  </r>
  <r>
    <x v="381"/>
    <x v="1"/>
    <s v="Naypyitaw"/>
    <x v="1"/>
    <x v="0"/>
    <x v="1"/>
    <n v="26.61"/>
    <n v="2"/>
    <n v="2.661"/>
    <n v="55.881"/>
    <x v="35"/>
    <x v="1"/>
    <d v="1899-12-30T14:35:00"/>
    <s v="Cash"/>
    <n v="53.22"/>
    <n v="4.7619047620000003"/>
    <n v="2.661"/>
    <x v="50"/>
  </r>
  <r>
    <x v="382"/>
    <x v="2"/>
    <s v="Mandalay"/>
    <x v="1"/>
    <x v="0"/>
    <x v="4"/>
    <n v="99.69"/>
    <n v="5"/>
    <n v="24.922499999999999"/>
    <n v="523.37249999999995"/>
    <x v="78"/>
    <x v="1"/>
    <d v="1899-12-30T12:09:00"/>
    <s v="Cash"/>
    <n v="498.45"/>
    <n v="4.7619047620000003"/>
    <n v="24.922499999999999"/>
    <x v="21"/>
  </r>
  <r>
    <x v="383"/>
    <x v="1"/>
    <s v="Naypyitaw"/>
    <x v="0"/>
    <x v="0"/>
    <x v="4"/>
    <n v="74.89"/>
    <n v="4"/>
    <n v="14.978"/>
    <n v="314.53800000000001"/>
    <x v="59"/>
    <x v="1"/>
    <d v="1899-12-30T15:32:00"/>
    <s v="Ewallet"/>
    <n v="299.56"/>
    <n v="4.7619047620000003"/>
    <n v="14.978"/>
    <x v="50"/>
  </r>
  <r>
    <x v="384"/>
    <x v="0"/>
    <s v="Yangon"/>
    <x v="1"/>
    <x v="0"/>
    <x v="4"/>
    <n v="40.94"/>
    <n v="5"/>
    <n v="10.234999999999999"/>
    <n v="214.935"/>
    <x v="47"/>
    <x v="0"/>
    <d v="1899-12-30T13:58:00"/>
    <s v="Ewallet"/>
    <n v="204.7"/>
    <n v="4.7619047620000003"/>
    <n v="10.234999999999999"/>
    <x v="21"/>
  </r>
  <r>
    <x v="385"/>
    <x v="2"/>
    <s v="Mandalay"/>
    <x v="0"/>
    <x v="1"/>
    <x v="3"/>
    <n v="75.819999999999993"/>
    <n v="1"/>
    <n v="3.7909999999999999"/>
    <n v="79.611000000000004"/>
    <x v="82"/>
    <x v="1"/>
    <d v="1899-12-30T13:19:00"/>
    <s v="Cash"/>
    <n v="75.819999999999993"/>
    <n v="4.7619047620000003"/>
    <n v="3.7909999999999999"/>
    <x v="6"/>
  </r>
  <r>
    <x v="386"/>
    <x v="1"/>
    <s v="Naypyitaw"/>
    <x v="1"/>
    <x v="1"/>
    <x v="4"/>
    <n v="46.77"/>
    <n v="6"/>
    <n v="14.031000000000001"/>
    <n v="294.65100000000001"/>
    <x v="16"/>
    <x v="1"/>
    <d v="1899-12-30T13:37:00"/>
    <s v="Cash"/>
    <n v="280.62"/>
    <n v="4.7619047620000003"/>
    <n v="14.031000000000001"/>
    <x v="22"/>
  </r>
  <r>
    <x v="387"/>
    <x v="0"/>
    <s v="Yangon"/>
    <x v="1"/>
    <x v="0"/>
    <x v="0"/>
    <n v="32.32"/>
    <n v="10"/>
    <n v="16.16"/>
    <n v="339.36"/>
    <x v="9"/>
    <x v="1"/>
    <d v="1899-12-30T16:49:00"/>
    <s v="Credit card"/>
    <n v="323.2"/>
    <n v="4.7619047620000003"/>
    <n v="16.16"/>
    <x v="40"/>
  </r>
  <r>
    <x v="388"/>
    <x v="1"/>
    <s v="Naypyitaw"/>
    <x v="0"/>
    <x v="0"/>
    <x v="5"/>
    <n v="54.07"/>
    <n v="9"/>
    <n v="24.331499999999998"/>
    <n v="510.9615"/>
    <x v="3"/>
    <x v="0"/>
    <d v="1899-12-30T14:55:00"/>
    <s v="Ewallet"/>
    <n v="486.63"/>
    <n v="4.7619047620000003"/>
    <n v="24.331499999999998"/>
    <x v="33"/>
  </r>
  <r>
    <x v="389"/>
    <x v="2"/>
    <s v="Mandalay"/>
    <x v="1"/>
    <x v="1"/>
    <x v="4"/>
    <n v="18.22"/>
    <n v="7"/>
    <n v="6.3769999999999998"/>
    <n v="133.917"/>
    <x v="24"/>
    <x v="0"/>
    <d v="1899-12-30T14:04:00"/>
    <s v="Credit card"/>
    <n v="127.54"/>
    <n v="4.7619047620000003"/>
    <n v="6.3769999999999998"/>
    <x v="37"/>
  </r>
  <r>
    <x v="390"/>
    <x v="1"/>
    <s v="Naypyitaw"/>
    <x v="0"/>
    <x v="0"/>
    <x v="5"/>
    <n v="80.48"/>
    <n v="3"/>
    <n v="12.071999999999999"/>
    <n v="253.512"/>
    <x v="42"/>
    <x v="1"/>
    <d v="1899-12-30T12:31:00"/>
    <s v="Cash"/>
    <n v="241.44"/>
    <n v="4.7619047620000003"/>
    <n v="12.071999999999999"/>
    <x v="34"/>
  </r>
  <r>
    <x v="391"/>
    <x v="2"/>
    <s v="Mandalay"/>
    <x v="1"/>
    <x v="0"/>
    <x v="5"/>
    <n v="37.950000000000003"/>
    <n v="10"/>
    <n v="18.975000000000001"/>
    <n v="398.47500000000002"/>
    <x v="53"/>
    <x v="0"/>
    <d v="1899-12-30T14:51:00"/>
    <s v="Cash"/>
    <n v="379.5"/>
    <n v="4.7619047620000003"/>
    <n v="18.975000000000001"/>
    <x v="58"/>
  </r>
  <r>
    <x v="392"/>
    <x v="0"/>
    <s v="Yangon"/>
    <x v="0"/>
    <x v="1"/>
    <x v="1"/>
    <n v="76.819999999999993"/>
    <n v="1"/>
    <n v="3.8410000000000002"/>
    <n v="80.661000000000001"/>
    <x v="77"/>
    <x v="1"/>
    <d v="1899-12-30T18:27:00"/>
    <s v="Ewallet"/>
    <n v="76.819999999999993"/>
    <n v="4.7619047620000003"/>
    <n v="3.8410000000000002"/>
    <x v="8"/>
  </r>
  <r>
    <x v="393"/>
    <x v="0"/>
    <s v="Yangon"/>
    <x v="0"/>
    <x v="0"/>
    <x v="3"/>
    <n v="52.26"/>
    <n v="10"/>
    <n v="26.13"/>
    <n v="548.73"/>
    <x v="11"/>
    <x v="0"/>
    <d v="1899-12-30T12:45:00"/>
    <s v="Credit card"/>
    <n v="522.6"/>
    <n v="4.7619047620000003"/>
    <n v="26.13"/>
    <x v="56"/>
  </r>
  <r>
    <x v="394"/>
    <x v="0"/>
    <s v="Yangon"/>
    <x v="1"/>
    <x v="0"/>
    <x v="0"/>
    <n v="79.739999999999995"/>
    <n v="1"/>
    <n v="3.9870000000000001"/>
    <n v="83.727000000000004"/>
    <x v="43"/>
    <x v="1"/>
    <d v="1899-12-30T10:36:00"/>
    <s v="Ewallet"/>
    <n v="79.739999999999995"/>
    <n v="4.7619047620000003"/>
    <n v="3.9870000000000001"/>
    <x v="48"/>
  </r>
  <r>
    <x v="395"/>
    <x v="0"/>
    <s v="Yangon"/>
    <x v="1"/>
    <x v="0"/>
    <x v="0"/>
    <n v="77.5"/>
    <n v="5"/>
    <n v="19.375"/>
    <n v="406.875"/>
    <x v="46"/>
    <x v="1"/>
    <d v="1899-12-30T20:36:00"/>
    <s v="Ewallet"/>
    <n v="387.5"/>
    <n v="4.7619047620000003"/>
    <n v="19.375"/>
    <x v="42"/>
  </r>
  <r>
    <x v="396"/>
    <x v="0"/>
    <s v="Yangon"/>
    <x v="1"/>
    <x v="0"/>
    <x v="4"/>
    <n v="54.27"/>
    <n v="5"/>
    <n v="13.567500000000001"/>
    <n v="284.91750000000002"/>
    <x v="45"/>
    <x v="1"/>
    <d v="1899-12-30T14:16:00"/>
    <s v="Ewallet"/>
    <n v="271.35000000000002"/>
    <n v="4.7619047620000003"/>
    <n v="13.567500000000001"/>
    <x v="15"/>
  </r>
  <r>
    <x v="397"/>
    <x v="2"/>
    <s v="Mandalay"/>
    <x v="1"/>
    <x v="1"/>
    <x v="2"/>
    <n v="13.59"/>
    <n v="9"/>
    <n v="6.1154999999999999"/>
    <n v="128.4255"/>
    <x v="20"/>
    <x v="1"/>
    <d v="1899-12-30T10:26:00"/>
    <s v="Cash"/>
    <n v="122.31"/>
    <n v="4.7619047620000003"/>
    <n v="6.1154999999999999"/>
    <x v="6"/>
  </r>
  <r>
    <x v="398"/>
    <x v="2"/>
    <s v="Mandalay"/>
    <x v="0"/>
    <x v="0"/>
    <x v="0"/>
    <n v="41.06"/>
    <n v="6"/>
    <n v="12.318"/>
    <n v="258.678"/>
    <x v="19"/>
    <x v="1"/>
    <d v="1899-12-30T13:30:00"/>
    <s v="Credit card"/>
    <n v="246.36"/>
    <n v="4.7619047620000003"/>
    <n v="12.318"/>
    <x v="47"/>
  </r>
  <r>
    <x v="399"/>
    <x v="2"/>
    <s v="Mandalay"/>
    <x v="0"/>
    <x v="1"/>
    <x v="1"/>
    <n v="19.239999999999998"/>
    <n v="9"/>
    <n v="8.6579999999999995"/>
    <n v="181.81800000000001"/>
    <x v="31"/>
    <x v="1"/>
    <d v="1899-12-30T16:28:00"/>
    <s v="Cash"/>
    <n v="173.16"/>
    <n v="4.7619047620000003"/>
    <n v="8.6579999999999995"/>
    <x v="7"/>
  </r>
  <r>
    <x v="400"/>
    <x v="1"/>
    <s v="Naypyitaw"/>
    <x v="1"/>
    <x v="0"/>
    <x v="4"/>
    <n v="39.43"/>
    <n v="6"/>
    <n v="11.829000000000001"/>
    <n v="248.40899999999999"/>
    <x v="5"/>
    <x v="1"/>
    <d v="1899-12-30T20:18:00"/>
    <s v="Credit card"/>
    <n v="236.58"/>
    <n v="4.7619047620000003"/>
    <n v="11.829000000000001"/>
    <x v="45"/>
  </r>
  <r>
    <x v="401"/>
    <x v="1"/>
    <s v="Naypyitaw"/>
    <x v="1"/>
    <x v="1"/>
    <x v="2"/>
    <n v="46.22"/>
    <n v="4"/>
    <n v="9.2439999999999998"/>
    <n v="194.124"/>
    <x v="41"/>
    <x v="1"/>
    <d v="1899-12-30T20:04:00"/>
    <s v="Credit card"/>
    <n v="184.88"/>
    <n v="4.7619047620000003"/>
    <n v="9.2439999999999998"/>
    <x v="56"/>
  </r>
  <r>
    <x v="402"/>
    <x v="1"/>
    <s v="Naypyitaw"/>
    <x v="0"/>
    <x v="1"/>
    <x v="2"/>
    <n v="13.98"/>
    <n v="1"/>
    <n v="0.69899999999999995"/>
    <n v="14.679"/>
    <x v="87"/>
    <x v="1"/>
    <d v="1899-12-30T13:38:00"/>
    <s v="Ewallet"/>
    <n v="13.98"/>
    <n v="4.7619047620000003"/>
    <n v="0.69899999999999995"/>
    <x v="57"/>
  </r>
  <r>
    <x v="403"/>
    <x v="2"/>
    <s v="Mandalay"/>
    <x v="1"/>
    <x v="0"/>
    <x v="5"/>
    <n v="39.75"/>
    <n v="5"/>
    <n v="9.9375"/>
    <n v="208.6875"/>
    <x v="70"/>
    <x v="1"/>
    <d v="1899-12-30T10:43:00"/>
    <s v="Ewallet"/>
    <n v="198.75"/>
    <n v="4.7619047620000003"/>
    <n v="9.9375"/>
    <x v="1"/>
  </r>
  <r>
    <x v="404"/>
    <x v="1"/>
    <s v="Naypyitaw"/>
    <x v="0"/>
    <x v="0"/>
    <x v="5"/>
    <n v="97.79"/>
    <n v="7"/>
    <n v="34.226500000000001"/>
    <n v="718.75649999999996"/>
    <x v="69"/>
    <x v="0"/>
    <d v="1899-12-30T17:30:00"/>
    <s v="Ewallet"/>
    <n v="684.53"/>
    <n v="4.7619047620000003"/>
    <n v="34.226500000000001"/>
    <x v="49"/>
  </r>
  <r>
    <x v="405"/>
    <x v="0"/>
    <s v="Yangon"/>
    <x v="0"/>
    <x v="1"/>
    <x v="3"/>
    <n v="67.260000000000005"/>
    <n v="4"/>
    <n v="13.452"/>
    <n v="282.49200000000002"/>
    <x v="64"/>
    <x v="0"/>
    <d v="1899-12-30T15:28:00"/>
    <s v="Credit card"/>
    <n v="269.04000000000002"/>
    <n v="4.7619047620000003"/>
    <n v="13.452"/>
    <x v="7"/>
  </r>
  <r>
    <x v="406"/>
    <x v="0"/>
    <s v="Yangon"/>
    <x v="1"/>
    <x v="1"/>
    <x v="4"/>
    <n v="13.79"/>
    <n v="5"/>
    <n v="3.4474999999999998"/>
    <n v="72.397499999999994"/>
    <x v="83"/>
    <x v="1"/>
    <d v="1899-12-30T19:07:00"/>
    <s v="Credit card"/>
    <n v="68.95"/>
    <n v="4.7619047620000003"/>
    <n v="3.4474999999999998"/>
    <x v="52"/>
  </r>
  <r>
    <x v="407"/>
    <x v="2"/>
    <s v="Mandalay"/>
    <x v="0"/>
    <x v="0"/>
    <x v="5"/>
    <n v="68.709999999999994"/>
    <n v="4"/>
    <n v="13.742000000000001"/>
    <n v="288.58199999999999"/>
    <x v="72"/>
    <x v="1"/>
    <d v="1899-12-30T19:01:00"/>
    <s v="Cash"/>
    <n v="274.83999999999997"/>
    <n v="4.7619047620000003"/>
    <n v="13.742000000000001"/>
    <x v="5"/>
  </r>
  <r>
    <x v="408"/>
    <x v="0"/>
    <s v="Yangon"/>
    <x v="1"/>
    <x v="0"/>
    <x v="2"/>
    <n v="56.53"/>
    <n v="4"/>
    <n v="11.305999999999999"/>
    <n v="237.42599999999999"/>
    <x v="31"/>
    <x v="1"/>
    <d v="1899-12-30T19:48:00"/>
    <s v="Ewallet"/>
    <n v="226.12"/>
    <n v="4.7619047620000003"/>
    <n v="11.305999999999999"/>
    <x v="46"/>
  </r>
  <r>
    <x v="409"/>
    <x v="1"/>
    <s v="Naypyitaw"/>
    <x v="1"/>
    <x v="0"/>
    <x v="5"/>
    <n v="23.82"/>
    <n v="5"/>
    <n v="5.9550000000000001"/>
    <n v="125.05500000000001"/>
    <x v="26"/>
    <x v="1"/>
    <d v="1899-12-30T19:24:00"/>
    <s v="Ewallet"/>
    <n v="119.1"/>
    <n v="4.7619047620000003"/>
    <n v="5.9550000000000001"/>
    <x v="38"/>
  </r>
  <r>
    <x v="410"/>
    <x v="2"/>
    <s v="Mandalay"/>
    <x v="1"/>
    <x v="0"/>
    <x v="0"/>
    <n v="34.21"/>
    <n v="10"/>
    <n v="17.105"/>
    <n v="359.20499999999998"/>
    <x v="56"/>
    <x v="1"/>
    <d v="1899-12-30T13:00:00"/>
    <s v="Cash"/>
    <n v="342.1"/>
    <n v="4.7619047620000003"/>
    <n v="17.105"/>
    <x v="20"/>
  </r>
  <r>
    <x v="411"/>
    <x v="2"/>
    <s v="Mandalay"/>
    <x v="1"/>
    <x v="1"/>
    <x v="3"/>
    <n v="21.87"/>
    <n v="2"/>
    <n v="2.1869999999999998"/>
    <n v="45.927"/>
    <x v="25"/>
    <x v="1"/>
    <d v="1899-12-30T14:29:00"/>
    <s v="Ewallet"/>
    <n v="43.74"/>
    <n v="4.7619047620000003"/>
    <n v="2.1869999999999998"/>
    <x v="16"/>
  </r>
  <r>
    <x v="412"/>
    <x v="0"/>
    <s v="Yangon"/>
    <x v="0"/>
    <x v="1"/>
    <x v="0"/>
    <n v="20.97"/>
    <n v="5"/>
    <n v="5.2424999999999997"/>
    <n v="110.0925"/>
    <x v="72"/>
    <x v="1"/>
    <d v="1899-12-30T13:21:00"/>
    <s v="Cash"/>
    <n v="104.85"/>
    <n v="4.7619047620000003"/>
    <n v="5.2424999999999997"/>
    <x v="52"/>
  </r>
  <r>
    <x v="413"/>
    <x v="0"/>
    <s v="Yangon"/>
    <x v="1"/>
    <x v="1"/>
    <x v="3"/>
    <n v="25.84"/>
    <n v="3"/>
    <n v="3.8759999999999999"/>
    <n v="81.396000000000001"/>
    <x v="24"/>
    <x v="0"/>
    <d v="1899-12-30T18:55:00"/>
    <s v="Ewallet"/>
    <n v="77.52"/>
    <n v="4.7619047620000003"/>
    <n v="3.8759999999999999"/>
    <x v="37"/>
  </r>
  <r>
    <x v="414"/>
    <x v="0"/>
    <s v="Yangon"/>
    <x v="1"/>
    <x v="1"/>
    <x v="2"/>
    <n v="50.93"/>
    <n v="8"/>
    <n v="20.372"/>
    <n v="427.81200000000001"/>
    <x v="23"/>
    <x v="1"/>
    <d v="1899-12-30T19:36:00"/>
    <s v="Ewallet"/>
    <n v="407.44"/>
    <n v="4.7619047620000003"/>
    <n v="20.372"/>
    <x v="51"/>
  </r>
  <r>
    <x v="415"/>
    <x v="2"/>
    <s v="Mandalay"/>
    <x v="1"/>
    <x v="1"/>
    <x v="0"/>
    <n v="96.11"/>
    <n v="1"/>
    <n v="4.8055000000000003"/>
    <n v="100.91549999999999"/>
    <x v="25"/>
    <x v="1"/>
    <d v="1899-12-30T16:28:00"/>
    <s v="Ewallet"/>
    <n v="96.11"/>
    <n v="4.7619047620000003"/>
    <n v="4.8055000000000003"/>
    <x v="52"/>
  </r>
  <r>
    <x v="416"/>
    <x v="1"/>
    <s v="Naypyitaw"/>
    <x v="1"/>
    <x v="0"/>
    <x v="2"/>
    <n v="45.38"/>
    <n v="4"/>
    <n v="9.0760000000000005"/>
    <n v="190.596"/>
    <x v="66"/>
    <x v="1"/>
    <d v="1899-12-30T13:48:00"/>
    <s v="Credit card"/>
    <n v="181.52"/>
    <n v="4.7619047620000003"/>
    <n v="9.0760000000000005"/>
    <x v="44"/>
  </r>
  <r>
    <x v="417"/>
    <x v="1"/>
    <s v="Naypyitaw"/>
    <x v="0"/>
    <x v="0"/>
    <x v="0"/>
    <n v="81.510000000000005"/>
    <n v="1"/>
    <n v="4.0754999999999999"/>
    <n v="85.585499999999996"/>
    <x v="49"/>
    <x v="1"/>
    <d v="1899-12-30T10:57:00"/>
    <s v="Ewallet"/>
    <n v="81.510000000000005"/>
    <n v="4.7619047620000003"/>
    <n v="4.0754999999999999"/>
    <x v="51"/>
  </r>
  <r>
    <x v="418"/>
    <x v="2"/>
    <s v="Mandalay"/>
    <x v="1"/>
    <x v="0"/>
    <x v="0"/>
    <n v="57.22"/>
    <n v="2"/>
    <n v="5.7220000000000004"/>
    <n v="120.16200000000001"/>
    <x v="52"/>
    <x v="0"/>
    <d v="1899-12-30T17:13:00"/>
    <s v="Ewallet"/>
    <n v="114.44"/>
    <n v="4.7619047620000003"/>
    <n v="5.7220000000000004"/>
    <x v="47"/>
  </r>
  <r>
    <x v="419"/>
    <x v="0"/>
    <s v="Yangon"/>
    <x v="0"/>
    <x v="0"/>
    <x v="1"/>
    <n v="25.22"/>
    <n v="7"/>
    <n v="8.827"/>
    <n v="185.36699999999999"/>
    <x v="87"/>
    <x v="1"/>
    <d v="1899-12-30T10:23:00"/>
    <s v="Cash"/>
    <n v="176.54"/>
    <n v="4.7619047620000003"/>
    <n v="8.827"/>
    <x v="13"/>
  </r>
  <r>
    <x v="420"/>
    <x v="1"/>
    <s v="Naypyitaw"/>
    <x v="0"/>
    <x v="0"/>
    <x v="4"/>
    <n v="38.6"/>
    <n v="3"/>
    <n v="5.79"/>
    <n v="121.59"/>
    <x v="61"/>
    <x v="1"/>
    <d v="1899-12-30T13:57:00"/>
    <s v="Ewallet"/>
    <n v="115.8"/>
    <n v="4.7619047620000003"/>
    <n v="5.79"/>
    <x v="26"/>
  </r>
  <r>
    <x v="421"/>
    <x v="1"/>
    <s v="Naypyitaw"/>
    <x v="1"/>
    <x v="0"/>
    <x v="1"/>
    <n v="84.05"/>
    <n v="3"/>
    <n v="12.6075"/>
    <n v="264.75749999999999"/>
    <x v="54"/>
    <x v="1"/>
    <d v="1899-12-30T13:29:00"/>
    <s v="Cash"/>
    <n v="252.15"/>
    <n v="4.7619047620000003"/>
    <n v="12.6075"/>
    <x v="57"/>
  </r>
  <r>
    <x v="422"/>
    <x v="1"/>
    <s v="Naypyitaw"/>
    <x v="0"/>
    <x v="0"/>
    <x v="5"/>
    <n v="97.21"/>
    <n v="10"/>
    <n v="48.604999999999997"/>
    <n v="1020.705"/>
    <x v="4"/>
    <x v="1"/>
    <d v="1899-12-30T13:00:00"/>
    <s v="Credit card"/>
    <n v="972.1"/>
    <n v="4.7619047620000003"/>
    <n v="48.604999999999997"/>
    <x v="44"/>
  </r>
  <r>
    <x v="423"/>
    <x v="2"/>
    <s v="Mandalay"/>
    <x v="0"/>
    <x v="1"/>
    <x v="5"/>
    <n v="25.42"/>
    <n v="8"/>
    <n v="10.167999999999999"/>
    <n v="213.52799999999999"/>
    <x v="35"/>
    <x v="1"/>
    <d v="1899-12-30T19:42:00"/>
    <s v="Credit card"/>
    <n v="203.36"/>
    <n v="4.7619047620000003"/>
    <n v="10.167999999999999"/>
    <x v="24"/>
  </r>
  <r>
    <x v="424"/>
    <x v="1"/>
    <s v="Naypyitaw"/>
    <x v="1"/>
    <x v="1"/>
    <x v="5"/>
    <n v="16.28"/>
    <n v="1"/>
    <n v="0.81399999999999995"/>
    <n v="17.094000000000001"/>
    <x v="11"/>
    <x v="0"/>
    <d v="1899-12-30T15:36:00"/>
    <s v="Cash"/>
    <n v="16.28"/>
    <n v="4.7619047620000003"/>
    <n v="0.81399999999999995"/>
    <x v="59"/>
  </r>
  <r>
    <x v="425"/>
    <x v="2"/>
    <s v="Mandalay"/>
    <x v="0"/>
    <x v="1"/>
    <x v="5"/>
    <n v="40.61"/>
    <n v="9"/>
    <n v="18.2745"/>
    <n v="383.7645"/>
    <x v="56"/>
    <x v="1"/>
    <d v="1899-12-30T13:40:00"/>
    <s v="Cash"/>
    <n v="365.49"/>
    <n v="4.7619047620000003"/>
    <n v="18.2745"/>
    <x v="27"/>
  </r>
  <r>
    <x v="426"/>
    <x v="0"/>
    <s v="Yangon"/>
    <x v="0"/>
    <x v="1"/>
    <x v="0"/>
    <n v="53.17"/>
    <n v="7"/>
    <n v="18.609500000000001"/>
    <n v="390.79950000000002"/>
    <x v="18"/>
    <x v="1"/>
    <d v="1899-12-30T18:01:00"/>
    <s v="Cash"/>
    <n v="372.19"/>
    <n v="4.7619047620000003"/>
    <n v="18.609500000000001"/>
    <x v="60"/>
  </r>
  <r>
    <x v="427"/>
    <x v="2"/>
    <s v="Mandalay"/>
    <x v="0"/>
    <x v="0"/>
    <x v="4"/>
    <n v="20.87"/>
    <n v="3"/>
    <n v="3.1305000000000001"/>
    <n v="65.740499999999997"/>
    <x v="80"/>
    <x v="1"/>
    <d v="1899-12-30T13:53:00"/>
    <s v="Credit card"/>
    <n v="62.61"/>
    <n v="4.7619047620000003"/>
    <n v="3.1305000000000001"/>
    <x v="7"/>
  </r>
  <r>
    <x v="428"/>
    <x v="2"/>
    <s v="Mandalay"/>
    <x v="1"/>
    <x v="1"/>
    <x v="3"/>
    <n v="67.27"/>
    <n v="5"/>
    <n v="16.817499999999999"/>
    <n v="353.16750000000002"/>
    <x v="33"/>
    <x v="1"/>
    <d v="1899-12-30T17:27:00"/>
    <s v="Cash"/>
    <n v="336.35"/>
    <n v="4.7619047620000003"/>
    <n v="16.817499999999999"/>
    <x v="16"/>
  </r>
  <r>
    <x v="429"/>
    <x v="0"/>
    <s v="Yangon"/>
    <x v="0"/>
    <x v="0"/>
    <x v="2"/>
    <n v="90.65"/>
    <n v="10"/>
    <n v="45.325000000000003"/>
    <n v="951.82500000000005"/>
    <x v="1"/>
    <x v="1"/>
    <d v="1899-12-30T10:53:00"/>
    <s v="Ewallet"/>
    <n v="906.5"/>
    <n v="4.7619047620000003"/>
    <n v="45.325000000000003"/>
    <x v="48"/>
  </r>
  <r>
    <x v="430"/>
    <x v="2"/>
    <s v="Mandalay"/>
    <x v="1"/>
    <x v="1"/>
    <x v="5"/>
    <n v="69.08"/>
    <n v="2"/>
    <n v="6.9080000000000004"/>
    <n v="145.06800000000001"/>
    <x v="82"/>
    <x v="1"/>
    <d v="1899-12-30T19:48:00"/>
    <s v="Credit card"/>
    <n v="138.16"/>
    <n v="4.7619047620000003"/>
    <n v="6.9080000000000004"/>
    <x v="16"/>
  </r>
  <r>
    <x v="431"/>
    <x v="1"/>
    <s v="Naypyitaw"/>
    <x v="1"/>
    <x v="1"/>
    <x v="4"/>
    <n v="43.27"/>
    <n v="2"/>
    <n v="4.327"/>
    <n v="90.867000000000004"/>
    <x v="1"/>
    <x v="1"/>
    <d v="1899-12-30T16:53:00"/>
    <s v="Ewallet"/>
    <n v="86.54"/>
    <n v="4.7619047620000003"/>
    <n v="4.327"/>
    <x v="14"/>
  </r>
  <r>
    <x v="432"/>
    <x v="0"/>
    <s v="Yangon"/>
    <x v="1"/>
    <x v="0"/>
    <x v="1"/>
    <n v="23.46"/>
    <n v="6"/>
    <n v="7.0380000000000003"/>
    <n v="147.798"/>
    <x v="50"/>
    <x v="0"/>
    <d v="1899-12-30T19:14:00"/>
    <s v="Ewallet"/>
    <n v="140.76"/>
    <n v="4.7619047620000003"/>
    <n v="7.0380000000000003"/>
    <x v="41"/>
  </r>
  <r>
    <x v="433"/>
    <x v="2"/>
    <s v="Mandalay"/>
    <x v="1"/>
    <x v="1"/>
    <x v="5"/>
    <n v="95.54"/>
    <n v="7"/>
    <n v="33.439"/>
    <n v="702.21900000000005"/>
    <x v="11"/>
    <x v="0"/>
    <d v="1899-12-30T14:36:00"/>
    <s v="Credit card"/>
    <n v="668.78"/>
    <n v="4.7619047620000003"/>
    <n v="33.439"/>
    <x v="1"/>
  </r>
  <r>
    <x v="434"/>
    <x v="2"/>
    <s v="Mandalay"/>
    <x v="1"/>
    <x v="0"/>
    <x v="5"/>
    <n v="47.44"/>
    <n v="1"/>
    <n v="2.3719999999999999"/>
    <n v="49.811999999999998"/>
    <x v="70"/>
    <x v="1"/>
    <d v="1899-12-30T18:19:00"/>
    <s v="Credit card"/>
    <n v="47.44"/>
    <n v="4.7619047620000003"/>
    <n v="2.3719999999999999"/>
    <x v="11"/>
  </r>
  <r>
    <x v="435"/>
    <x v="1"/>
    <s v="Naypyitaw"/>
    <x v="1"/>
    <x v="1"/>
    <x v="3"/>
    <n v="99.24"/>
    <n v="9"/>
    <n v="44.658000000000001"/>
    <n v="937.81799999999998"/>
    <x v="35"/>
    <x v="1"/>
    <d v="1899-12-30T19:09:00"/>
    <s v="Ewallet"/>
    <n v="893.16"/>
    <n v="4.7619047620000003"/>
    <n v="44.658000000000001"/>
    <x v="54"/>
  </r>
  <r>
    <x v="436"/>
    <x v="1"/>
    <s v="Naypyitaw"/>
    <x v="0"/>
    <x v="1"/>
    <x v="3"/>
    <n v="82.93"/>
    <n v="4"/>
    <n v="16.585999999999999"/>
    <n v="348.30599999999998"/>
    <x v="40"/>
    <x v="0"/>
    <d v="1899-12-30T16:51:00"/>
    <s v="Ewallet"/>
    <n v="331.72"/>
    <n v="4.7619047620000003"/>
    <n v="16.585999999999999"/>
    <x v="1"/>
  </r>
  <r>
    <x v="437"/>
    <x v="0"/>
    <s v="Yangon"/>
    <x v="1"/>
    <x v="1"/>
    <x v="2"/>
    <n v="33.99"/>
    <n v="6"/>
    <n v="10.196999999999999"/>
    <n v="214.137"/>
    <x v="1"/>
    <x v="1"/>
    <d v="1899-12-30T15:37:00"/>
    <s v="Credit card"/>
    <n v="203.94"/>
    <n v="4.7619047620000003"/>
    <n v="10.196999999999999"/>
    <x v="25"/>
  </r>
  <r>
    <x v="438"/>
    <x v="1"/>
    <s v="Naypyitaw"/>
    <x v="0"/>
    <x v="1"/>
    <x v="4"/>
    <n v="17.04"/>
    <n v="4"/>
    <n v="3.4079999999999999"/>
    <n v="71.567999999999998"/>
    <x v="1"/>
    <x v="1"/>
    <d v="1899-12-30T20:15:00"/>
    <s v="Ewallet"/>
    <n v="68.16"/>
    <n v="4.7619047620000003"/>
    <n v="3.4079999999999999"/>
    <x v="27"/>
  </r>
  <r>
    <x v="439"/>
    <x v="1"/>
    <s v="Naypyitaw"/>
    <x v="1"/>
    <x v="0"/>
    <x v="1"/>
    <n v="40.86"/>
    <n v="8"/>
    <n v="16.344000000000001"/>
    <n v="343.22399999999999"/>
    <x v="13"/>
    <x v="1"/>
    <d v="1899-12-30T14:38:00"/>
    <s v="Credit card"/>
    <n v="326.88"/>
    <n v="4.7619047620000003"/>
    <n v="16.344000000000001"/>
    <x v="35"/>
  </r>
  <r>
    <x v="440"/>
    <x v="1"/>
    <s v="Naypyitaw"/>
    <x v="0"/>
    <x v="1"/>
    <x v="4"/>
    <n v="17.440000000000001"/>
    <n v="5"/>
    <n v="4.3600000000000003"/>
    <n v="91.56"/>
    <x v="15"/>
    <x v="1"/>
    <d v="1899-12-30T19:25:00"/>
    <s v="Cash"/>
    <n v="87.2"/>
    <n v="4.7619047620000003"/>
    <n v="4.3600000000000003"/>
    <x v="34"/>
  </r>
  <r>
    <x v="441"/>
    <x v="2"/>
    <s v="Mandalay"/>
    <x v="0"/>
    <x v="0"/>
    <x v="3"/>
    <n v="88.43"/>
    <n v="8"/>
    <n v="35.372"/>
    <n v="742.81200000000001"/>
    <x v="23"/>
    <x v="1"/>
    <d v="1899-12-30T19:35:00"/>
    <s v="Credit card"/>
    <n v="707.44"/>
    <n v="4.7619047620000003"/>
    <n v="35.372"/>
    <x v="42"/>
  </r>
  <r>
    <x v="442"/>
    <x v="0"/>
    <s v="Yangon"/>
    <x v="0"/>
    <x v="0"/>
    <x v="2"/>
    <n v="89.21"/>
    <n v="9"/>
    <n v="40.144500000000001"/>
    <n v="843.03449999999998"/>
    <x v="15"/>
    <x v="1"/>
    <d v="1899-12-30T15:42:00"/>
    <s v="Credit card"/>
    <n v="802.89"/>
    <n v="4.7619047620000003"/>
    <n v="40.144500000000001"/>
    <x v="35"/>
  </r>
  <r>
    <x v="443"/>
    <x v="1"/>
    <s v="Naypyitaw"/>
    <x v="1"/>
    <x v="1"/>
    <x v="5"/>
    <n v="12.78"/>
    <n v="1"/>
    <n v="0.63900000000000001"/>
    <n v="13.419"/>
    <x v="66"/>
    <x v="1"/>
    <d v="1899-12-30T14:11:00"/>
    <s v="Ewallet"/>
    <n v="12.78"/>
    <n v="4.7619047620000003"/>
    <n v="0.63900000000000001"/>
    <x v="33"/>
  </r>
  <r>
    <x v="444"/>
    <x v="0"/>
    <s v="Yangon"/>
    <x v="1"/>
    <x v="0"/>
    <x v="3"/>
    <n v="19.100000000000001"/>
    <n v="7"/>
    <n v="6.6849999999999996"/>
    <n v="140.38499999999999"/>
    <x v="15"/>
    <x v="1"/>
    <d v="1899-12-30T10:43:00"/>
    <s v="Cash"/>
    <n v="133.69999999999999"/>
    <n v="4.7619047620000003"/>
    <n v="6.6849999999999996"/>
    <x v="58"/>
  </r>
  <r>
    <x v="445"/>
    <x v="2"/>
    <s v="Mandalay"/>
    <x v="0"/>
    <x v="0"/>
    <x v="0"/>
    <n v="19.149999999999999"/>
    <n v="1"/>
    <n v="0.95750000000000002"/>
    <n v="20.107500000000002"/>
    <x v="26"/>
    <x v="1"/>
    <d v="1899-12-30T17:58:00"/>
    <s v="Credit card"/>
    <n v="19.149999999999999"/>
    <n v="4.7619047620000003"/>
    <n v="0.95750000000000002"/>
    <x v="33"/>
  </r>
  <r>
    <x v="446"/>
    <x v="1"/>
    <s v="Naypyitaw"/>
    <x v="0"/>
    <x v="1"/>
    <x v="4"/>
    <n v="27.66"/>
    <n v="10"/>
    <n v="13.83"/>
    <n v="290.43"/>
    <x v="44"/>
    <x v="1"/>
    <d v="1899-12-30T11:26:00"/>
    <s v="Credit card"/>
    <n v="276.60000000000002"/>
    <n v="4.7619047620000003"/>
    <n v="13.83"/>
    <x v="60"/>
  </r>
  <r>
    <x v="447"/>
    <x v="1"/>
    <s v="Naypyitaw"/>
    <x v="1"/>
    <x v="1"/>
    <x v="5"/>
    <n v="45.74"/>
    <n v="3"/>
    <n v="6.8609999999999998"/>
    <n v="144.08099999999999"/>
    <x v="24"/>
    <x v="0"/>
    <d v="1899-12-30T17:38:00"/>
    <s v="Credit card"/>
    <n v="137.22"/>
    <n v="4.7619047620000003"/>
    <n v="6.8609999999999998"/>
    <x v="35"/>
  </r>
  <r>
    <x v="448"/>
    <x v="2"/>
    <s v="Mandalay"/>
    <x v="0"/>
    <x v="0"/>
    <x v="0"/>
    <n v="27.07"/>
    <n v="1"/>
    <n v="1.3534999999999999"/>
    <n v="28.423500000000001"/>
    <x v="52"/>
    <x v="0"/>
    <d v="1899-12-30T20:07:00"/>
    <s v="Credit card"/>
    <n v="27.07"/>
    <n v="4.7619047620000003"/>
    <n v="1.3534999999999999"/>
    <x v="4"/>
  </r>
  <r>
    <x v="449"/>
    <x v="2"/>
    <s v="Mandalay"/>
    <x v="0"/>
    <x v="0"/>
    <x v="3"/>
    <n v="39.119999999999997"/>
    <n v="1"/>
    <n v="1.956"/>
    <n v="41.076000000000001"/>
    <x v="58"/>
    <x v="1"/>
    <d v="1899-12-30T11:02:00"/>
    <s v="Credit card"/>
    <n v="39.119999999999997"/>
    <n v="4.7619047620000003"/>
    <n v="1.956"/>
    <x v="1"/>
  </r>
  <r>
    <x v="450"/>
    <x v="2"/>
    <s v="Mandalay"/>
    <x v="1"/>
    <x v="0"/>
    <x v="1"/>
    <n v="74.709999999999994"/>
    <n v="6"/>
    <n v="22.413"/>
    <n v="470.673"/>
    <x v="17"/>
    <x v="1"/>
    <d v="1899-12-30T19:07:00"/>
    <s v="Cash"/>
    <n v="448.26"/>
    <n v="4.7619047620000003"/>
    <n v="22.413"/>
    <x v="24"/>
  </r>
  <r>
    <x v="451"/>
    <x v="2"/>
    <s v="Mandalay"/>
    <x v="1"/>
    <x v="1"/>
    <x v="1"/>
    <n v="22.01"/>
    <n v="6"/>
    <n v="6.6029999999999998"/>
    <n v="138.66300000000001"/>
    <x v="56"/>
    <x v="1"/>
    <d v="1899-12-30T18:50:00"/>
    <s v="Cash"/>
    <n v="132.06"/>
    <n v="4.7619047620000003"/>
    <n v="6.6029999999999998"/>
    <x v="29"/>
  </r>
  <r>
    <x v="452"/>
    <x v="0"/>
    <s v="Yangon"/>
    <x v="1"/>
    <x v="0"/>
    <x v="4"/>
    <n v="63.61"/>
    <n v="5"/>
    <n v="15.9025"/>
    <n v="333.95249999999999"/>
    <x v="32"/>
    <x v="0"/>
    <d v="1899-12-30T12:43:00"/>
    <s v="Ewallet"/>
    <n v="318.05"/>
    <n v="4.7619047620000003"/>
    <n v="15.9025"/>
    <x v="19"/>
  </r>
  <r>
    <x v="453"/>
    <x v="0"/>
    <s v="Yangon"/>
    <x v="1"/>
    <x v="1"/>
    <x v="0"/>
    <n v="25"/>
    <n v="1"/>
    <n v="1.25"/>
    <n v="26.25"/>
    <x v="2"/>
    <x v="0"/>
    <d v="1899-12-30T15:09:00"/>
    <s v="Ewallet"/>
    <n v="25"/>
    <n v="4.7619047620000003"/>
    <n v="1.25"/>
    <x v="46"/>
  </r>
  <r>
    <x v="454"/>
    <x v="0"/>
    <s v="Yangon"/>
    <x v="0"/>
    <x v="1"/>
    <x v="1"/>
    <n v="20.77"/>
    <n v="4"/>
    <n v="4.1539999999999999"/>
    <n v="87.233999999999995"/>
    <x v="82"/>
    <x v="1"/>
    <d v="1899-12-30T13:47:00"/>
    <s v="Cash"/>
    <n v="83.08"/>
    <n v="4.7619047620000003"/>
    <n v="4.1539999999999999"/>
    <x v="28"/>
  </r>
  <r>
    <x v="455"/>
    <x v="2"/>
    <s v="Mandalay"/>
    <x v="0"/>
    <x v="0"/>
    <x v="5"/>
    <n v="29.56"/>
    <n v="5"/>
    <n v="7.39"/>
    <n v="155.19"/>
    <x v="77"/>
    <x v="1"/>
    <d v="1899-12-30T16:59:00"/>
    <s v="Cash"/>
    <n v="147.80000000000001"/>
    <n v="4.7619047620000003"/>
    <n v="7.39"/>
    <x v="16"/>
  </r>
  <r>
    <x v="456"/>
    <x v="2"/>
    <s v="Mandalay"/>
    <x v="0"/>
    <x v="0"/>
    <x v="4"/>
    <n v="77.400000000000006"/>
    <n v="9"/>
    <n v="34.83"/>
    <n v="731.43"/>
    <x v="42"/>
    <x v="1"/>
    <d v="1899-12-30T14:15:00"/>
    <s v="Credit card"/>
    <n v="696.6"/>
    <n v="4.7619047620000003"/>
    <n v="34.83"/>
    <x v="10"/>
  </r>
  <r>
    <x v="457"/>
    <x v="2"/>
    <s v="Mandalay"/>
    <x v="1"/>
    <x v="1"/>
    <x v="1"/>
    <n v="79.39"/>
    <n v="10"/>
    <n v="39.695"/>
    <n v="833.59500000000003"/>
    <x v="13"/>
    <x v="1"/>
    <d v="1899-12-30T20:24:00"/>
    <s v="Cash"/>
    <n v="793.9"/>
    <n v="4.7619047620000003"/>
    <n v="39.695"/>
    <x v="56"/>
  </r>
  <r>
    <x v="458"/>
    <x v="1"/>
    <s v="Naypyitaw"/>
    <x v="0"/>
    <x v="0"/>
    <x v="1"/>
    <n v="46.57"/>
    <n v="10"/>
    <n v="23.285"/>
    <n v="488.98500000000001"/>
    <x v="3"/>
    <x v="0"/>
    <d v="1899-12-30T13:58:00"/>
    <s v="Cash"/>
    <n v="465.7"/>
    <n v="4.7619047620000003"/>
    <n v="23.285"/>
    <x v="29"/>
  </r>
  <r>
    <x v="459"/>
    <x v="1"/>
    <s v="Naypyitaw"/>
    <x v="1"/>
    <x v="1"/>
    <x v="4"/>
    <n v="35.89"/>
    <n v="1"/>
    <n v="1.7945"/>
    <n v="37.6845"/>
    <x v="55"/>
    <x v="0"/>
    <d v="1899-12-30T16:52:00"/>
    <s v="Credit card"/>
    <n v="35.89"/>
    <n v="4.7619047620000003"/>
    <n v="1.7945"/>
    <x v="30"/>
  </r>
  <r>
    <x v="460"/>
    <x v="1"/>
    <s v="Naypyitaw"/>
    <x v="1"/>
    <x v="1"/>
    <x v="4"/>
    <n v="40.520000000000003"/>
    <n v="5"/>
    <n v="10.130000000000001"/>
    <n v="212.73"/>
    <x v="36"/>
    <x v="0"/>
    <d v="1899-12-30T15:19:00"/>
    <s v="Cash"/>
    <n v="202.6"/>
    <n v="4.7619047620000003"/>
    <n v="10.130000000000001"/>
    <x v="10"/>
  </r>
  <r>
    <x v="461"/>
    <x v="2"/>
    <s v="Mandalay"/>
    <x v="0"/>
    <x v="0"/>
    <x v="4"/>
    <n v="73.05"/>
    <n v="10"/>
    <n v="36.524999999999999"/>
    <n v="767.02499999999998"/>
    <x v="2"/>
    <x v="0"/>
    <d v="1899-12-30T12:25:00"/>
    <s v="Credit card"/>
    <n v="730.5"/>
    <n v="4.7619047620000003"/>
    <n v="36.524999999999999"/>
    <x v="44"/>
  </r>
  <r>
    <x v="462"/>
    <x v="1"/>
    <s v="Naypyitaw"/>
    <x v="1"/>
    <x v="0"/>
    <x v="3"/>
    <n v="73.95"/>
    <n v="4"/>
    <n v="14.79"/>
    <n v="310.58999999999997"/>
    <x v="36"/>
    <x v="0"/>
    <d v="1899-12-30T10:02:00"/>
    <s v="Cash"/>
    <n v="295.8"/>
    <n v="4.7619047620000003"/>
    <n v="14.79"/>
    <x v="36"/>
  </r>
  <r>
    <x v="463"/>
    <x v="1"/>
    <s v="Naypyitaw"/>
    <x v="0"/>
    <x v="0"/>
    <x v="4"/>
    <n v="22.62"/>
    <n v="1"/>
    <n v="1.131"/>
    <n v="23.751000000000001"/>
    <x v="85"/>
    <x v="0"/>
    <d v="1899-12-30T18:58:00"/>
    <s v="Cash"/>
    <n v="22.62"/>
    <n v="4.7619047620000003"/>
    <n v="1.131"/>
    <x v="41"/>
  </r>
  <r>
    <x v="464"/>
    <x v="0"/>
    <s v="Yangon"/>
    <x v="0"/>
    <x v="1"/>
    <x v="4"/>
    <n v="51.34"/>
    <n v="5"/>
    <n v="12.835000000000001"/>
    <n v="269.53500000000003"/>
    <x v="61"/>
    <x v="1"/>
    <d v="1899-12-30T15:31:00"/>
    <s v="Credit card"/>
    <n v="256.7"/>
    <n v="4.7619047620000003"/>
    <n v="12.835000000000001"/>
    <x v="0"/>
  </r>
  <r>
    <x v="465"/>
    <x v="1"/>
    <s v="Naypyitaw"/>
    <x v="0"/>
    <x v="0"/>
    <x v="3"/>
    <n v="54.55"/>
    <n v="10"/>
    <n v="27.274999999999999"/>
    <n v="572.77499999999998"/>
    <x v="22"/>
    <x v="0"/>
    <d v="1899-12-30T11:22:00"/>
    <s v="Credit card"/>
    <n v="545.5"/>
    <n v="4.7619047620000003"/>
    <n v="27.274999999999999"/>
    <x v="12"/>
  </r>
  <r>
    <x v="466"/>
    <x v="1"/>
    <s v="Naypyitaw"/>
    <x v="0"/>
    <x v="0"/>
    <x v="0"/>
    <n v="37.15"/>
    <n v="7"/>
    <n v="13.0025"/>
    <n v="273.05250000000001"/>
    <x v="4"/>
    <x v="1"/>
    <d v="1899-12-30T13:12:00"/>
    <s v="Credit card"/>
    <n v="260.05"/>
    <n v="4.7619047620000003"/>
    <n v="13.0025"/>
    <x v="25"/>
  </r>
  <r>
    <x v="467"/>
    <x v="2"/>
    <s v="Mandalay"/>
    <x v="1"/>
    <x v="1"/>
    <x v="3"/>
    <n v="37.020000000000003"/>
    <n v="6"/>
    <n v="11.106"/>
    <n v="233.226"/>
    <x v="23"/>
    <x v="1"/>
    <d v="1899-12-30T18:33:00"/>
    <s v="Cash"/>
    <n v="222.12"/>
    <n v="4.7619047620000003"/>
    <n v="11.106"/>
    <x v="10"/>
  </r>
  <r>
    <x v="468"/>
    <x v="1"/>
    <s v="Naypyitaw"/>
    <x v="1"/>
    <x v="1"/>
    <x v="4"/>
    <n v="21.58"/>
    <n v="1"/>
    <n v="1.079"/>
    <n v="22.658999999999999"/>
    <x v="57"/>
    <x v="0"/>
    <d v="1899-12-30T10:02:00"/>
    <s v="Ewallet"/>
    <n v="21.58"/>
    <n v="4.7619047620000003"/>
    <n v="1.079"/>
    <x v="8"/>
  </r>
  <r>
    <x v="469"/>
    <x v="1"/>
    <s v="Naypyitaw"/>
    <x v="0"/>
    <x v="0"/>
    <x v="1"/>
    <n v="98.84"/>
    <n v="1"/>
    <n v="4.9420000000000002"/>
    <n v="103.782"/>
    <x v="42"/>
    <x v="1"/>
    <d v="1899-12-30T11:21:00"/>
    <s v="Cash"/>
    <n v="98.84"/>
    <n v="4.7619047620000003"/>
    <n v="4.9420000000000002"/>
    <x v="3"/>
  </r>
  <r>
    <x v="470"/>
    <x v="1"/>
    <s v="Naypyitaw"/>
    <x v="0"/>
    <x v="0"/>
    <x v="2"/>
    <n v="83.77"/>
    <n v="6"/>
    <n v="25.131"/>
    <n v="527.75099999999998"/>
    <x v="54"/>
    <x v="1"/>
    <d v="1899-12-30T12:10:00"/>
    <s v="Ewallet"/>
    <n v="502.62"/>
    <n v="4.7619047620000003"/>
    <n v="25.131"/>
    <x v="38"/>
  </r>
  <r>
    <x v="471"/>
    <x v="0"/>
    <s v="Yangon"/>
    <x v="0"/>
    <x v="0"/>
    <x v="3"/>
    <n v="40.049999999999997"/>
    <n v="4"/>
    <n v="8.01"/>
    <n v="168.21"/>
    <x v="25"/>
    <x v="1"/>
    <d v="1899-12-30T11:40:00"/>
    <s v="Cash"/>
    <n v="160.19999999999999"/>
    <n v="4.7619047620000003"/>
    <n v="8.01"/>
    <x v="58"/>
  </r>
  <r>
    <x v="472"/>
    <x v="0"/>
    <s v="Yangon"/>
    <x v="0"/>
    <x v="1"/>
    <x v="5"/>
    <n v="43.13"/>
    <n v="10"/>
    <n v="21.565000000000001"/>
    <n v="452.86500000000001"/>
    <x v="30"/>
    <x v="0"/>
    <d v="1899-12-30T18:31:00"/>
    <s v="Credit card"/>
    <n v="431.3"/>
    <n v="4.7619047620000003"/>
    <n v="21.565000000000001"/>
    <x v="46"/>
  </r>
  <r>
    <x v="473"/>
    <x v="2"/>
    <s v="Mandalay"/>
    <x v="0"/>
    <x v="1"/>
    <x v="0"/>
    <n v="72.569999999999993"/>
    <n v="8"/>
    <n v="29.027999999999999"/>
    <n v="609.58799999999997"/>
    <x v="73"/>
    <x v="0"/>
    <d v="1899-12-30T17:58:00"/>
    <s v="Cash"/>
    <n v="580.55999999999995"/>
    <n v="4.7619047620000003"/>
    <n v="29.027999999999999"/>
    <x v="15"/>
  </r>
  <r>
    <x v="474"/>
    <x v="0"/>
    <s v="Yangon"/>
    <x v="0"/>
    <x v="0"/>
    <x v="1"/>
    <n v="64.44"/>
    <n v="5"/>
    <n v="16.11"/>
    <n v="338.31"/>
    <x v="73"/>
    <x v="0"/>
    <d v="1899-12-30T17:04:00"/>
    <s v="Cash"/>
    <n v="322.2"/>
    <n v="4.7619047620000003"/>
    <n v="16.11"/>
    <x v="37"/>
  </r>
  <r>
    <x v="475"/>
    <x v="0"/>
    <s v="Yangon"/>
    <x v="1"/>
    <x v="1"/>
    <x v="0"/>
    <n v="65.180000000000007"/>
    <n v="3"/>
    <n v="9.7769999999999992"/>
    <n v="205.31700000000001"/>
    <x v="6"/>
    <x v="1"/>
    <d v="1899-12-30T20:35:00"/>
    <s v="Credit card"/>
    <n v="195.54"/>
    <n v="4.7619047620000003"/>
    <n v="9.7769999999999992"/>
    <x v="31"/>
  </r>
  <r>
    <x v="476"/>
    <x v="0"/>
    <s v="Yangon"/>
    <x v="1"/>
    <x v="0"/>
    <x v="3"/>
    <n v="33.26"/>
    <n v="5"/>
    <n v="8.3149999999999995"/>
    <n v="174.61500000000001"/>
    <x v="79"/>
    <x v="1"/>
    <d v="1899-12-30T16:10:00"/>
    <s v="Credit card"/>
    <n v="166.3"/>
    <n v="4.7619047620000003"/>
    <n v="8.3149999999999995"/>
    <x v="50"/>
  </r>
  <r>
    <x v="477"/>
    <x v="1"/>
    <s v="Naypyitaw"/>
    <x v="1"/>
    <x v="1"/>
    <x v="1"/>
    <n v="84.07"/>
    <n v="4"/>
    <n v="16.814"/>
    <n v="353.09399999999999"/>
    <x v="37"/>
    <x v="1"/>
    <d v="1899-12-30T16:54:00"/>
    <s v="Ewallet"/>
    <n v="336.28"/>
    <n v="4.7619047620000003"/>
    <n v="16.814"/>
    <x v="18"/>
  </r>
  <r>
    <x v="478"/>
    <x v="2"/>
    <s v="Mandalay"/>
    <x v="1"/>
    <x v="1"/>
    <x v="3"/>
    <n v="34.369999999999997"/>
    <n v="10"/>
    <n v="17.184999999999999"/>
    <n v="360.88499999999999"/>
    <x v="32"/>
    <x v="0"/>
    <d v="1899-12-30T10:11:00"/>
    <s v="Ewallet"/>
    <n v="343.7"/>
    <n v="4.7619047620000003"/>
    <n v="17.184999999999999"/>
    <x v="24"/>
  </r>
  <r>
    <x v="479"/>
    <x v="0"/>
    <s v="Yangon"/>
    <x v="1"/>
    <x v="1"/>
    <x v="1"/>
    <n v="38.6"/>
    <n v="1"/>
    <n v="1.93"/>
    <n v="40.53"/>
    <x v="71"/>
    <x v="1"/>
    <d v="1899-12-30T11:26:00"/>
    <s v="Ewallet"/>
    <n v="38.6"/>
    <n v="4.7619047620000003"/>
    <n v="1.93"/>
    <x v="24"/>
  </r>
  <r>
    <x v="480"/>
    <x v="1"/>
    <s v="Naypyitaw"/>
    <x v="1"/>
    <x v="1"/>
    <x v="4"/>
    <n v="65.97"/>
    <n v="8"/>
    <n v="26.388000000000002"/>
    <n v="554.14800000000002"/>
    <x v="30"/>
    <x v="0"/>
    <d v="1899-12-30T20:29:00"/>
    <s v="Cash"/>
    <n v="527.76"/>
    <n v="4.7619047620000003"/>
    <n v="26.388000000000002"/>
    <x v="3"/>
  </r>
  <r>
    <x v="481"/>
    <x v="1"/>
    <s v="Naypyitaw"/>
    <x v="1"/>
    <x v="0"/>
    <x v="1"/>
    <n v="32.799999999999997"/>
    <n v="10"/>
    <n v="16.399999999999999"/>
    <n v="344.4"/>
    <x v="42"/>
    <x v="1"/>
    <d v="1899-12-30T12:12:00"/>
    <s v="Cash"/>
    <n v="328"/>
    <n v="4.7619047620000003"/>
    <n v="16.399999999999999"/>
    <x v="56"/>
  </r>
  <r>
    <x v="482"/>
    <x v="0"/>
    <s v="Yangon"/>
    <x v="1"/>
    <x v="1"/>
    <x v="3"/>
    <n v="37.14"/>
    <n v="5"/>
    <n v="9.2850000000000001"/>
    <n v="194.98500000000001"/>
    <x v="66"/>
    <x v="1"/>
    <d v="1899-12-30T13:05:00"/>
    <s v="Ewallet"/>
    <n v="185.7"/>
    <n v="4.7619047620000003"/>
    <n v="9.2850000000000001"/>
    <x v="59"/>
  </r>
  <r>
    <x v="483"/>
    <x v="2"/>
    <s v="Mandalay"/>
    <x v="0"/>
    <x v="1"/>
    <x v="2"/>
    <n v="60.38"/>
    <n v="10"/>
    <n v="30.19"/>
    <n v="633.99"/>
    <x v="12"/>
    <x v="1"/>
    <d v="1899-12-30T16:19:00"/>
    <s v="Cash"/>
    <n v="603.79999999999995"/>
    <n v="4.7619047620000003"/>
    <n v="30.19"/>
    <x v="22"/>
  </r>
  <r>
    <x v="484"/>
    <x v="1"/>
    <s v="Naypyitaw"/>
    <x v="0"/>
    <x v="0"/>
    <x v="3"/>
    <n v="36.979999999999997"/>
    <n v="10"/>
    <n v="18.489999999999998"/>
    <n v="388.29"/>
    <x v="17"/>
    <x v="1"/>
    <d v="1899-12-30T19:48:00"/>
    <s v="Credit card"/>
    <n v="369.8"/>
    <n v="4.7619047620000003"/>
    <n v="18.489999999999998"/>
    <x v="27"/>
  </r>
  <r>
    <x v="485"/>
    <x v="2"/>
    <s v="Mandalay"/>
    <x v="0"/>
    <x v="0"/>
    <x v="3"/>
    <n v="49.49"/>
    <n v="4"/>
    <n v="9.8979999999999997"/>
    <n v="207.858"/>
    <x v="76"/>
    <x v="1"/>
    <d v="1899-12-30T15:25:00"/>
    <s v="Ewallet"/>
    <n v="197.96"/>
    <n v="4.7619047620000003"/>
    <n v="9.8979999999999997"/>
    <x v="37"/>
  </r>
  <r>
    <x v="486"/>
    <x v="2"/>
    <s v="Mandalay"/>
    <x v="1"/>
    <x v="0"/>
    <x v="5"/>
    <n v="41.09"/>
    <n v="10"/>
    <n v="20.545000000000002"/>
    <n v="431.44499999999999"/>
    <x v="38"/>
    <x v="1"/>
    <d v="1899-12-30T14:42:00"/>
    <s v="Cash"/>
    <n v="410.9"/>
    <n v="4.7619047620000003"/>
    <n v="20.545000000000002"/>
    <x v="48"/>
  </r>
  <r>
    <x v="487"/>
    <x v="0"/>
    <s v="Yangon"/>
    <x v="1"/>
    <x v="1"/>
    <x v="5"/>
    <n v="37.15"/>
    <n v="4"/>
    <n v="7.43"/>
    <n v="156.03"/>
    <x v="28"/>
    <x v="0"/>
    <d v="1899-12-30T18:59:00"/>
    <s v="Ewallet"/>
    <n v="148.6"/>
    <n v="4.7619047620000003"/>
    <n v="7.43"/>
    <x v="47"/>
  </r>
  <r>
    <x v="488"/>
    <x v="1"/>
    <s v="Naypyitaw"/>
    <x v="1"/>
    <x v="1"/>
    <x v="2"/>
    <n v="22.96"/>
    <n v="1"/>
    <n v="1.1479999999999999"/>
    <n v="24.108000000000001"/>
    <x v="74"/>
    <x v="1"/>
    <d v="1899-12-30T20:47:00"/>
    <s v="Cash"/>
    <n v="22.96"/>
    <n v="4.7619047620000003"/>
    <n v="1.1479999999999999"/>
    <x v="42"/>
  </r>
  <r>
    <x v="489"/>
    <x v="2"/>
    <s v="Mandalay"/>
    <x v="0"/>
    <x v="0"/>
    <x v="2"/>
    <n v="77.680000000000007"/>
    <n v="9"/>
    <n v="34.956000000000003"/>
    <n v="734.07600000000002"/>
    <x v="87"/>
    <x v="1"/>
    <d v="1899-12-30T13:21:00"/>
    <s v="Ewallet"/>
    <n v="699.12"/>
    <n v="4.7619047620000003"/>
    <n v="34.956000000000003"/>
    <x v="57"/>
  </r>
  <r>
    <x v="490"/>
    <x v="2"/>
    <s v="Mandalay"/>
    <x v="1"/>
    <x v="0"/>
    <x v="5"/>
    <n v="34.700000000000003"/>
    <n v="2"/>
    <n v="3.47"/>
    <n v="72.87"/>
    <x v="45"/>
    <x v="1"/>
    <d v="1899-12-30T19:48:00"/>
    <s v="Ewallet"/>
    <n v="69.400000000000006"/>
    <n v="4.7619047620000003"/>
    <n v="3.47"/>
    <x v="13"/>
  </r>
  <r>
    <x v="491"/>
    <x v="0"/>
    <s v="Yangon"/>
    <x v="0"/>
    <x v="0"/>
    <x v="5"/>
    <n v="19.66"/>
    <n v="10"/>
    <n v="9.83"/>
    <n v="206.43"/>
    <x v="20"/>
    <x v="1"/>
    <d v="1899-12-30T18:20:00"/>
    <s v="Credit card"/>
    <n v="196.6"/>
    <n v="4.7619047620000003"/>
    <n v="9.83"/>
    <x v="8"/>
  </r>
  <r>
    <x v="492"/>
    <x v="2"/>
    <s v="Mandalay"/>
    <x v="0"/>
    <x v="0"/>
    <x v="0"/>
    <n v="25.32"/>
    <n v="8"/>
    <n v="10.128"/>
    <n v="212.68799999999999"/>
    <x v="19"/>
    <x v="1"/>
    <d v="1899-12-30T20:24:00"/>
    <s v="Ewallet"/>
    <n v="202.56"/>
    <n v="4.7619047620000003"/>
    <n v="10.128"/>
    <x v="44"/>
  </r>
  <r>
    <x v="493"/>
    <x v="1"/>
    <s v="Naypyitaw"/>
    <x v="0"/>
    <x v="0"/>
    <x v="2"/>
    <n v="12.12"/>
    <n v="10"/>
    <n v="6.06"/>
    <n v="127.26"/>
    <x v="19"/>
    <x v="1"/>
    <d v="1899-12-30T13:44:00"/>
    <s v="Credit card"/>
    <n v="121.2"/>
    <n v="4.7619047620000003"/>
    <n v="6.06"/>
    <x v="3"/>
  </r>
  <r>
    <x v="494"/>
    <x v="2"/>
    <s v="Mandalay"/>
    <x v="1"/>
    <x v="1"/>
    <x v="5"/>
    <n v="99.89"/>
    <n v="2"/>
    <n v="9.9890000000000008"/>
    <n v="209.76900000000001"/>
    <x v="84"/>
    <x v="1"/>
    <d v="1899-12-30T11:48:00"/>
    <s v="Ewallet"/>
    <n v="199.78"/>
    <n v="4.7619047620000003"/>
    <n v="9.9890000000000008"/>
    <x v="12"/>
  </r>
  <r>
    <x v="495"/>
    <x v="2"/>
    <s v="Mandalay"/>
    <x v="1"/>
    <x v="1"/>
    <x v="3"/>
    <n v="75.92"/>
    <n v="8"/>
    <n v="30.367999999999999"/>
    <n v="637.72799999999995"/>
    <x v="80"/>
    <x v="1"/>
    <d v="1899-12-30T14:14:00"/>
    <s v="Cash"/>
    <n v="607.36"/>
    <n v="4.7619047620000003"/>
    <n v="30.367999999999999"/>
    <x v="46"/>
  </r>
  <r>
    <x v="496"/>
    <x v="1"/>
    <s v="Naypyitaw"/>
    <x v="1"/>
    <x v="0"/>
    <x v="1"/>
    <n v="63.22"/>
    <n v="2"/>
    <n v="6.3220000000000001"/>
    <n v="132.762"/>
    <x v="17"/>
    <x v="1"/>
    <d v="1899-12-30T15:51:00"/>
    <s v="Cash"/>
    <n v="126.44"/>
    <n v="4.7619047620000003"/>
    <n v="6.3220000000000001"/>
    <x v="23"/>
  </r>
  <r>
    <x v="497"/>
    <x v="1"/>
    <s v="Naypyitaw"/>
    <x v="1"/>
    <x v="0"/>
    <x v="4"/>
    <n v="90.24"/>
    <n v="6"/>
    <n v="27.071999999999999"/>
    <n v="568.51199999999994"/>
    <x v="3"/>
    <x v="0"/>
    <d v="1899-12-30T11:17:00"/>
    <s v="Cash"/>
    <n v="541.44000000000005"/>
    <n v="4.7619047620000003"/>
    <n v="27.071999999999999"/>
    <x v="56"/>
  </r>
  <r>
    <x v="498"/>
    <x v="2"/>
    <s v="Mandalay"/>
    <x v="0"/>
    <x v="0"/>
    <x v="3"/>
    <n v="98.13"/>
    <n v="1"/>
    <n v="4.9065000000000003"/>
    <n v="103.0365"/>
    <x v="18"/>
    <x v="1"/>
    <d v="1899-12-30T17:36:00"/>
    <s v="Cash"/>
    <n v="98.13"/>
    <n v="4.7619047620000003"/>
    <n v="4.9065000000000003"/>
    <x v="60"/>
  </r>
  <r>
    <x v="499"/>
    <x v="0"/>
    <s v="Yangon"/>
    <x v="0"/>
    <x v="0"/>
    <x v="3"/>
    <n v="51.52"/>
    <n v="8"/>
    <n v="20.608000000000001"/>
    <n v="432.76799999999997"/>
    <x v="30"/>
    <x v="0"/>
    <d v="1899-12-30T15:47:00"/>
    <s v="Cash"/>
    <n v="412.16"/>
    <n v="4.7619047620000003"/>
    <n v="20.608000000000001"/>
    <x v="1"/>
  </r>
  <r>
    <x v="500"/>
    <x v="2"/>
    <s v="Mandalay"/>
    <x v="0"/>
    <x v="1"/>
    <x v="3"/>
    <n v="73.97"/>
    <n v="1"/>
    <n v="3.6985000000000001"/>
    <n v="77.668499999999995"/>
    <x v="36"/>
    <x v="0"/>
    <d v="1899-12-30T15:53:00"/>
    <s v="Credit card"/>
    <n v="73.97"/>
    <n v="4.7619047620000003"/>
    <n v="3.6985000000000001"/>
    <x v="38"/>
  </r>
  <r>
    <x v="501"/>
    <x v="1"/>
    <s v="Naypyitaw"/>
    <x v="0"/>
    <x v="0"/>
    <x v="5"/>
    <n v="31.9"/>
    <n v="1"/>
    <n v="1.595"/>
    <n v="33.494999999999997"/>
    <x v="0"/>
    <x v="0"/>
    <d v="1899-12-30T12:40:00"/>
    <s v="Ewallet"/>
    <n v="31.9"/>
    <n v="4.7619047620000003"/>
    <n v="1.595"/>
    <x v="0"/>
  </r>
  <r>
    <x v="502"/>
    <x v="1"/>
    <s v="Naypyitaw"/>
    <x v="1"/>
    <x v="1"/>
    <x v="2"/>
    <n v="69.400000000000006"/>
    <n v="2"/>
    <n v="6.94"/>
    <n v="145.74"/>
    <x v="3"/>
    <x v="0"/>
    <d v="1899-12-30T19:48:00"/>
    <s v="Ewallet"/>
    <n v="138.80000000000001"/>
    <n v="4.7619047620000003"/>
    <n v="6.94"/>
    <x v="54"/>
  </r>
  <r>
    <x v="503"/>
    <x v="2"/>
    <s v="Mandalay"/>
    <x v="1"/>
    <x v="0"/>
    <x v="3"/>
    <n v="93.31"/>
    <n v="2"/>
    <n v="9.3309999999999995"/>
    <n v="195.95099999999999"/>
    <x v="5"/>
    <x v="1"/>
    <d v="1899-12-30T17:53:00"/>
    <s v="Cash"/>
    <n v="186.62"/>
    <n v="4.7619047620000003"/>
    <n v="9.3309999999999995"/>
    <x v="31"/>
  </r>
  <r>
    <x v="504"/>
    <x v="2"/>
    <s v="Mandalay"/>
    <x v="1"/>
    <x v="1"/>
    <x v="3"/>
    <n v="88.45"/>
    <n v="1"/>
    <n v="4.4225000000000003"/>
    <n v="92.872500000000002"/>
    <x v="6"/>
    <x v="1"/>
    <d v="1899-12-30T16:36:00"/>
    <s v="Credit card"/>
    <n v="88.45"/>
    <n v="4.7619047620000003"/>
    <n v="4.4225000000000003"/>
    <x v="33"/>
  </r>
  <r>
    <x v="505"/>
    <x v="0"/>
    <s v="Yangon"/>
    <x v="0"/>
    <x v="1"/>
    <x v="1"/>
    <n v="24.18"/>
    <n v="8"/>
    <n v="9.6720000000000006"/>
    <n v="203.11199999999999"/>
    <x v="26"/>
    <x v="1"/>
    <d v="1899-12-30T20:54:00"/>
    <s v="Ewallet"/>
    <n v="193.44"/>
    <n v="4.7619047620000003"/>
    <n v="9.6720000000000006"/>
    <x v="57"/>
  </r>
  <r>
    <x v="506"/>
    <x v="2"/>
    <s v="Mandalay"/>
    <x v="0"/>
    <x v="0"/>
    <x v="3"/>
    <n v="48.5"/>
    <n v="3"/>
    <n v="7.2750000000000004"/>
    <n v="152.77500000000001"/>
    <x v="66"/>
    <x v="1"/>
    <d v="1899-12-30T12:50:00"/>
    <s v="Cash"/>
    <n v="145.5"/>
    <n v="4.7619047620000003"/>
    <n v="7.2750000000000004"/>
    <x v="24"/>
  </r>
  <r>
    <x v="507"/>
    <x v="2"/>
    <s v="Mandalay"/>
    <x v="1"/>
    <x v="0"/>
    <x v="4"/>
    <n v="84.05"/>
    <n v="6"/>
    <n v="25.215"/>
    <n v="529.51499999999999"/>
    <x v="71"/>
    <x v="1"/>
    <d v="1899-12-30T10:48:00"/>
    <s v="Credit card"/>
    <n v="504.3"/>
    <n v="4.7619047620000003"/>
    <n v="25.215"/>
    <x v="25"/>
  </r>
  <r>
    <x v="508"/>
    <x v="2"/>
    <s v="Mandalay"/>
    <x v="0"/>
    <x v="1"/>
    <x v="0"/>
    <n v="61.29"/>
    <n v="5"/>
    <n v="15.3225"/>
    <n v="321.77249999999998"/>
    <x v="14"/>
    <x v="1"/>
    <d v="1899-12-30T14:28:00"/>
    <s v="Cash"/>
    <n v="306.45"/>
    <n v="4.7619047620000003"/>
    <n v="15.3225"/>
    <x v="27"/>
  </r>
  <r>
    <x v="509"/>
    <x v="1"/>
    <s v="Naypyitaw"/>
    <x v="0"/>
    <x v="0"/>
    <x v="2"/>
    <n v="15.95"/>
    <n v="6"/>
    <n v="4.7850000000000001"/>
    <n v="100.485"/>
    <x v="57"/>
    <x v="0"/>
    <d v="1899-12-30T17:15:00"/>
    <s v="Credit card"/>
    <n v="95.7"/>
    <n v="4.7619047620000003"/>
    <n v="4.7850000000000001"/>
    <x v="20"/>
  </r>
  <r>
    <x v="510"/>
    <x v="2"/>
    <s v="Mandalay"/>
    <x v="0"/>
    <x v="0"/>
    <x v="3"/>
    <n v="90.74"/>
    <n v="7"/>
    <n v="31.759"/>
    <n v="666.93899999999996"/>
    <x v="65"/>
    <x v="1"/>
    <d v="1899-12-30T18:03:00"/>
    <s v="Credit card"/>
    <n v="635.17999999999995"/>
    <n v="4.7619047620000003"/>
    <n v="31.759"/>
    <x v="56"/>
  </r>
  <r>
    <x v="511"/>
    <x v="0"/>
    <s v="Yangon"/>
    <x v="1"/>
    <x v="0"/>
    <x v="2"/>
    <n v="42.91"/>
    <n v="5"/>
    <n v="10.727499999999999"/>
    <n v="225.2775"/>
    <x v="0"/>
    <x v="0"/>
    <d v="1899-12-30T17:29:00"/>
    <s v="Ewallet"/>
    <n v="214.55"/>
    <n v="4.7619047620000003"/>
    <n v="10.727499999999999"/>
    <x v="36"/>
  </r>
  <r>
    <x v="512"/>
    <x v="0"/>
    <s v="Yangon"/>
    <x v="1"/>
    <x v="0"/>
    <x v="5"/>
    <n v="54.28"/>
    <n v="7"/>
    <n v="18.998000000000001"/>
    <n v="398.95800000000003"/>
    <x v="3"/>
    <x v="0"/>
    <d v="1899-12-30T18:05:00"/>
    <s v="Ewallet"/>
    <n v="379.96"/>
    <n v="4.7619047620000003"/>
    <n v="18.998000000000001"/>
    <x v="39"/>
  </r>
  <r>
    <x v="513"/>
    <x v="0"/>
    <s v="Yangon"/>
    <x v="1"/>
    <x v="1"/>
    <x v="1"/>
    <n v="99.55"/>
    <n v="7"/>
    <n v="34.842500000000001"/>
    <n v="731.6925"/>
    <x v="86"/>
    <x v="1"/>
    <d v="1899-12-30T12:07:00"/>
    <s v="Cash"/>
    <n v="696.85"/>
    <n v="4.7619047620000003"/>
    <n v="34.842500000000001"/>
    <x v="29"/>
  </r>
  <r>
    <x v="514"/>
    <x v="1"/>
    <s v="Naypyitaw"/>
    <x v="0"/>
    <x v="1"/>
    <x v="3"/>
    <n v="58.39"/>
    <n v="7"/>
    <n v="20.436499999999999"/>
    <n v="429.16649999999998"/>
    <x v="55"/>
    <x v="0"/>
    <d v="1899-12-30T19:49:00"/>
    <s v="Credit card"/>
    <n v="408.73"/>
    <n v="4.7619047620000003"/>
    <n v="20.436499999999999"/>
    <x v="13"/>
  </r>
  <r>
    <x v="515"/>
    <x v="1"/>
    <s v="Naypyitaw"/>
    <x v="0"/>
    <x v="0"/>
    <x v="5"/>
    <n v="51.47"/>
    <n v="1"/>
    <n v="2.5735000000000001"/>
    <n v="54.043500000000002"/>
    <x v="79"/>
    <x v="1"/>
    <d v="1899-12-30T15:52:00"/>
    <s v="Ewallet"/>
    <n v="51.47"/>
    <n v="4.7619047620000003"/>
    <n v="2.5735000000000001"/>
    <x v="23"/>
  </r>
  <r>
    <x v="516"/>
    <x v="2"/>
    <s v="Mandalay"/>
    <x v="0"/>
    <x v="1"/>
    <x v="0"/>
    <n v="54.86"/>
    <n v="5"/>
    <n v="13.715"/>
    <n v="288.01499999999999"/>
    <x v="14"/>
    <x v="1"/>
    <d v="1899-12-30T16:48:00"/>
    <s v="Ewallet"/>
    <n v="274.3"/>
    <n v="4.7619047620000003"/>
    <n v="13.715"/>
    <x v="57"/>
  </r>
  <r>
    <x v="517"/>
    <x v="1"/>
    <s v="Naypyitaw"/>
    <x v="0"/>
    <x v="1"/>
    <x v="2"/>
    <n v="39.39"/>
    <n v="5"/>
    <n v="9.8475000000000001"/>
    <n v="206.79750000000001"/>
    <x v="49"/>
    <x v="1"/>
    <d v="1899-12-30T20:46:00"/>
    <s v="Credit card"/>
    <n v="196.95"/>
    <n v="4.7619047620000003"/>
    <n v="9.8475000000000001"/>
    <x v="44"/>
  </r>
  <r>
    <x v="518"/>
    <x v="0"/>
    <s v="Yangon"/>
    <x v="1"/>
    <x v="1"/>
    <x v="2"/>
    <n v="34.729999999999997"/>
    <n v="2"/>
    <n v="3.4729999999999999"/>
    <n v="72.933000000000007"/>
    <x v="59"/>
    <x v="1"/>
    <d v="1899-12-30T18:14:00"/>
    <s v="Ewallet"/>
    <n v="69.459999999999994"/>
    <n v="4.7619047620000003"/>
    <n v="3.4729999999999999"/>
    <x v="58"/>
  </r>
  <r>
    <x v="519"/>
    <x v="1"/>
    <s v="Naypyitaw"/>
    <x v="0"/>
    <x v="1"/>
    <x v="3"/>
    <n v="71.92"/>
    <n v="5"/>
    <n v="17.98"/>
    <n v="377.58"/>
    <x v="29"/>
    <x v="1"/>
    <d v="1899-12-30T15:05:00"/>
    <s v="Credit card"/>
    <n v="359.6"/>
    <n v="4.7619047620000003"/>
    <n v="17.98"/>
    <x v="42"/>
  </r>
  <r>
    <x v="520"/>
    <x v="2"/>
    <s v="Mandalay"/>
    <x v="1"/>
    <x v="0"/>
    <x v="1"/>
    <n v="45.71"/>
    <n v="3"/>
    <n v="6.8564999999999996"/>
    <n v="143.98650000000001"/>
    <x v="58"/>
    <x v="1"/>
    <d v="1899-12-30T10:34:00"/>
    <s v="Credit card"/>
    <n v="137.13"/>
    <n v="4.7619047620000003"/>
    <n v="6.8564999999999996"/>
    <x v="25"/>
  </r>
  <r>
    <x v="521"/>
    <x v="1"/>
    <s v="Naypyitaw"/>
    <x v="0"/>
    <x v="0"/>
    <x v="2"/>
    <n v="83.17"/>
    <n v="6"/>
    <n v="24.951000000000001"/>
    <n v="523.971"/>
    <x v="80"/>
    <x v="1"/>
    <d v="1899-12-30T11:23:00"/>
    <s v="Cash"/>
    <n v="499.02"/>
    <n v="4.7619047620000003"/>
    <n v="24.951000000000001"/>
    <x v="48"/>
  </r>
  <r>
    <x v="522"/>
    <x v="0"/>
    <s v="Yangon"/>
    <x v="0"/>
    <x v="0"/>
    <x v="2"/>
    <n v="37.44"/>
    <n v="6"/>
    <n v="11.231999999999999"/>
    <n v="235.87200000000001"/>
    <x v="10"/>
    <x v="1"/>
    <d v="1899-12-30T13:55:00"/>
    <s v="Credit card"/>
    <n v="224.64"/>
    <n v="4.7619047620000003"/>
    <n v="11.231999999999999"/>
    <x v="9"/>
  </r>
  <r>
    <x v="523"/>
    <x v="1"/>
    <s v="Naypyitaw"/>
    <x v="1"/>
    <x v="1"/>
    <x v="0"/>
    <n v="62.87"/>
    <n v="2"/>
    <n v="6.2869999999999999"/>
    <n v="132.02699999999999"/>
    <x v="17"/>
    <x v="1"/>
    <d v="1899-12-30T11:43:00"/>
    <s v="Cash"/>
    <n v="125.74"/>
    <n v="4.7619047620000003"/>
    <n v="6.2869999999999999"/>
    <x v="59"/>
  </r>
  <r>
    <x v="524"/>
    <x v="0"/>
    <s v="Yangon"/>
    <x v="1"/>
    <x v="1"/>
    <x v="4"/>
    <n v="81.709999999999994"/>
    <n v="6"/>
    <n v="24.513000000000002"/>
    <n v="514.77300000000002"/>
    <x v="3"/>
    <x v="0"/>
    <d v="1899-12-30T14:36:00"/>
    <s v="Credit card"/>
    <n v="490.26"/>
    <n v="4.7619047620000003"/>
    <n v="24.513000000000002"/>
    <x v="7"/>
  </r>
  <r>
    <x v="525"/>
    <x v="0"/>
    <s v="Yangon"/>
    <x v="0"/>
    <x v="0"/>
    <x v="3"/>
    <n v="91.41"/>
    <n v="5"/>
    <n v="22.852499999999999"/>
    <n v="479.90249999999997"/>
    <x v="6"/>
    <x v="1"/>
    <d v="1899-12-30T16:03:00"/>
    <s v="Ewallet"/>
    <n v="457.05"/>
    <n v="4.7619047620000003"/>
    <n v="22.852499999999999"/>
    <x v="12"/>
  </r>
  <r>
    <x v="526"/>
    <x v="2"/>
    <s v="Mandalay"/>
    <x v="1"/>
    <x v="1"/>
    <x v="5"/>
    <n v="39.21"/>
    <n v="4"/>
    <n v="7.8419999999999996"/>
    <n v="164.68199999999999"/>
    <x v="65"/>
    <x v="1"/>
    <d v="1899-12-30T20:03:00"/>
    <s v="Credit card"/>
    <n v="156.84"/>
    <n v="4.7619047620000003"/>
    <n v="7.8419999999999996"/>
    <x v="54"/>
  </r>
  <r>
    <x v="527"/>
    <x v="2"/>
    <s v="Mandalay"/>
    <x v="0"/>
    <x v="1"/>
    <x v="5"/>
    <n v="59.86"/>
    <n v="2"/>
    <n v="5.9859999999999998"/>
    <n v="125.706"/>
    <x v="50"/>
    <x v="0"/>
    <d v="1899-12-30T14:55:00"/>
    <s v="Ewallet"/>
    <n v="119.72"/>
    <n v="4.7619047620000003"/>
    <n v="5.9859999999999998"/>
    <x v="24"/>
  </r>
  <r>
    <x v="528"/>
    <x v="2"/>
    <s v="Mandalay"/>
    <x v="0"/>
    <x v="0"/>
    <x v="4"/>
    <n v="54.36"/>
    <n v="10"/>
    <n v="27.18"/>
    <n v="570.78"/>
    <x v="13"/>
    <x v="1"/>
    <d v="1899-12-30T11:28:00"/>
    <s v="Credit card"/>
    <n v="543.6"/>
    <n v="4.7619047620000003"/>
    <n v="27.18"/>
    <x v="36"/>
  </r>
  <r>
    <x v="529"/>
    <x v="0"/>
    <s v="Yangon"/>
    <x v="1"/>
    <x v="1"/>
    <x v="3"/>
    <n v="98.09"/>
    <n v="9"/>
    <n v="44.140500000000003"/>
    <n v="926.95050000000003"/>
    <x v="21"/>
    <x v="0"/>
    <d v="1899-12-30T19:41:00"/>
    <s v="Cash"/>
    <n v="882.81"/>
    <n v="4.7619047620000003"/>
    <n v="44.140500000000003"/>
    <x v="39"/>
  </r>
  <r>
    <x v="530"/>
    <x v="0"/>
    <s v="Yangon"/>
    <x v="1"/>
    <x v="1"/>
    <x v="0"/>
    <n v="25.43"/>
    <n v="6"/>
    <n v="7.6289999999999996"/>
    <n v="160.209"/>
    <x v="12"/>
    <x v="1"/>
    <d v="1899-12-30T19:01:00"/>
    <s v="Ewallet"/>
    <n v="152.58000000000001"/>
    <n v="4.7619047620000003"/>
    <n v="7.6289999999999996"/>
    <x v="27"/>
  </r>
  <r>
    <x v="531"/>
    <x v="0"/>
    <s v="Yangon"/>
    <x v="0"/>
    <x v="1"/>
    <x v="5"/>
    <n v="86.68"/>
    <n v="8"/>
    <n v="34.671999999999997"/>
    <n v="728.11199999999997"/>
    <x v="46"/>
    <x v="1"/>
    <d v="1899-12-30T18:04:00"/>
    <s v="Credit card"/>
    <n v="693.44"/>
    <n v="4.7619047620000003"/>
    <n v="34.671999999999997"/>
    <x v="8"/>
  </r>
  <r>
    <x v="532"/>
    <x v="2"/>
    <s v="Mandalay"/>
    <x v="1"/>
    <x v="1"/>
    <x v="1"/>
    <n v="22.95"/>
    <n v="10"/>
    <n v="11.475"/>
    <n v="240.97499999999999"/>
    <x v="10"/>
    <x v="1"/>
    <d v="1899-12-30T19:20:00"/>
    <s v="Ewallet"/>
    <n v="229.5"/>
    <n v="4.7619047620000003"/>
    <n v="11.475"/>
    <x v="13"/>
  </r>
  <r>
    <x v="533"/>
    <x v="1"/>
    <s v="Naypyitaw"/>
    <x v="1"/>
    <x v="0"/>
    <x v="4"/>
    <n v="16.309999999999999"/>
    <n v="9"/>
    <n v="7.3395000000000001"/>
    <n v="154.12950000000001"/>
    <x v="58"/>
    <x v="1"/>
    <d v="1899-12-30T10:31:00"/>
    <s v="Ewallet"/>
    <n v="146.79"/>
    <n v="4.7619047620000003"/>
    <n v="7.3395000000000001"/>
    <x v="3"/>
  </r>
  <r>
    <x v="534"/>
    <x v="0"/>
    <s v="Yangon"/>
    <x v="1"/>
    <x v="0"/>
    <x v="2"/>
    <n v="28.32"/>
    <n v="5"/>
    <n v="7.08"/>
    <n v="148.68"/>
    <x v="16"/>
    <x v="1"/>
    <d v="1899-12-30T13:28:00"/>
    <s v="Ewallet"/>
    <n v="141.6"/>
    <n v="4.7619047620000003"/>
    <n v="7.08"/>
    <x v="56"/>
  </r>
  <r>
    <x v="535"/>
    <x v="1"/>
    <s v="Naypyitaw"/>
    <x v="1"/>
    <x v="1"/>
    <x v="2"/>
    <n v="16.670000000000002"/>
    <n v="7"/>
    <n v="5.8345000000000002"/>
    <n v="122.5245"/>
    <x v="13"/>
    <x v="1"/>
    <d v="1899-12-30T11:36:00"/>
    <s v="Ewallet"/>
    <n v="116.69"/>
    <n v="4.7619047620000003"/>
    <n v="5.8345000000000002"/>
    <x v="2"/>
  </r>
  <r>
    <x v="536"/>
    <x v="2"/>
    <s v="Mandalay"/>
    <x v="0"/>
    <x v="0"/>
    <x v="5"/>
    <n v="73.959999999999994"/>
    <n v="1"/>
    <n v="3.698"/>
    <n v="77.658000000000001"/>
    <x v="0"/>
    <x v="0"/>
    <d v="1899-12-30T11:32:00"/>
    <s v="Credit card"/>
    <n v="73.959999999999994"/>
    <n v="4.7619047620000003"/>
    <n v="3.698"/>
    <x v="59"/>
  </r>
  <r>
    <x v="537"/>
    <x v="0"/>
    <s v="Yangon"/>
    <x v="1"/>
    <x v="1"/>
    <x v="2"/>
    <n v="97.94"/>
    <n v="1"/>
    <n v="4.8970000000000002"/>
    <n v="102.837"/>
    <x v="37"/>
    <x v="1"/>
    <d v="1899-12-30T11:44:00"/>
    <s v="Ewallet"/>
    <n v="97.94"/>
    <n v="4.7619047620000003"/>
    <n v="4.8970000000000002"/>
    <x v="16"/>
  </r>
  <r>
    <x v="538"/>
    <x v="0"/>
    <s v="Yangon"/>
    <x v="1"/>
    <x v="0"/>
    <x v="5"/>
    <n v="73.05"/>
    <n v="4"/>
    <n v="14.61"/>
    <n v="306.81"/>
    <x v="6"/>
    <x v="1"/>
    <d v="1899-12-30T17:16:00"/>
    <s v="Credit card"/>
    <n v="292.2"/>
    <n v="4.7619047620000003"/>
    <n v="14.61"/>
    <x v="49"/>
  </r>
  <r>
    <x v="539"/>
    <x v="1"/>
    <s v="Naypyitaw"/>
    <x v="0"/>
    <x v="0"/>
    <x v="4"/>
    <n v="87.48"/>
    <n v="6"/>
    <n v="26.244"/>
    <n v="551.12400000000002"/>
    <x v="60"/>
    <x v="1"/>
    <d v="1899-12-30T18:43:00"/>
    <s v="Ewallet"/>
    <n v="524.88"/>
    <n v="4.7619047620000003"/>
    <n v="26.244"/>
    <x v="20"/>
  </r>
  <r>
    <x v="540"/>
    <x v="0"/>
    <s v="Yangon"/>
    <x v="1"/>
    <x v="1"/>
    <x v="2"/>
    <n v="30.68"/>
    <n v="3"/>
    <n v="4.6020000000000003"/>
    <n v="96.641999999999996"/>
    <x v="49"/>
    <x v="1"/>
    <d v="1899-12-30T11:00:00"/>
    <s v="Ewallet"/>
    <n v="92.04"/>
    <n v="4.7619047620000003"/>
    <n v="4.6020000000000003"/>
    <x v="0"/>
  </r>
  <r>
    <x v="541"/>
    <x v="1"/>
    <s v="Naypyitaw"/>
    <x v="0"/>
    <x v="1"/>
    <x v="0"/>
    <n v="75.88"/>
    <n v="1"/>
    <n v="3.794"/>
    <n v="79.674000000000007"/>
    <x v="75"/>
    <x v="1"/>
    <d v="1899-12-30T10:30:00"/>
    <s v="Credit card"/>
    <n v="75.88"/>
    <n v="4.7619047620000003"/>
    <n v="3.794"/>
    <x v="12"/>
  </r>
  <r>
    <x v="542"/>
    <x v="2"/>
    <s v="Mandalay"/>
    <x v="0"/>
    <x v="0"/>
    <x v="3"/>
    <n v="20.18"/>
    <n v="4"/>
    <n v="4.0359999999999996"/>
    <n v="84.756"/>
    <x v="77"/>
    <x v="1"/>
    <d v="1899-12-30T12:14:00"/>
    <s v="Credit card"/>
    <n v="80.72"/>
    <n v="4.7619047620000003"/>
    <n v="4.0359999999999996"/>
    <x v="59"/>
  </r>
  <r>
    <x v="543"/>
    <x v="1"/>
    <s v="Naypyitaw"/>
    <x v="0"/>
    <x v="1"/>
    <x v="1"/>
    <n v="18.77"/>
    <n v="6"/>
    <n v="5.6310000000000002"/>
    <n v="118.251"/>
    <x v="26"/>
    <x v="1"/>
    <d v="1899-12-30T16:43:00"/>
    <s v="Credit card"/>
    <n v="112.62"/>
    <n v="4.7619047620000003"/>
    <n v="5.6310000000000002"/>
    <x v="46"/>
  </r>
  <r>
    <x v="544"/>
    <x v="2"/>
    <s v="Mandalay"/>
    <x v="1"/>
    <x v="0"/>
    <x v="4"/>
    <n v="71.2"/>
    <n v="1"/>
    <n v="3.56"/>
    <n v="74.760000000000005"/>
    <x v="0"/>
    <x v="0"/>
    <d v="1899-12-30T20:40:00"/>
    <s v="Credit card"/>
    <n v="71.2"/>
    <n v="4.7619047620000003"/>
    <n v="3.56"/>
    <x v="51"/>
  </r>
  <r>
    <x v="545"/>
    <x v="2"/>
    <s v="Mandalay"/>
    <x v="0"/>
    <x v="1"/>
    <x v="2"/>
    <n v="38.81"/>
    <n v="4"/>
    <n v="7.7619999999999996"/>
    <n v="163.00200000000001"/>
    <x v="35"/>
    <x v="1"/>
    <d v="1899-12-30T13:40:00"/>
    <s v="Ewallet"/>
    <n v="155.24"/>
    <n v="4.7619047620000003"/>
    <n v="7.7619999999999996"/>
    <x v="49"/>
  </r>
  <r>
    <x v="546"/>
    <x v="0"/>
    <s v="Yangon"/>
    <x v="1"/>
    <x v="0"/>
    <x v="5"/>
    <n v="29.42"/>
    <n v="10"/>
    <n v="14.71"/>
    <n v="308.91000000000003"/>
    <x v="52"/>
    <x v="0"/>
    <d v="1899-12-30T16:23:00"/>
    <s v="Ewallet"/>
    <n v="294.2"/>
    <n v="4.7619047620000003"/>
    <n v="14.71"/>
    <x v="60"/>
  </r>
  <r>
    <x v="547"/>
    <x v="0"/>
    <s v="Yangon"/>
    <x v="1"/>
    <x v="1"/>
    <x v="3"/>
    <n v="60.95"/>
    <n v="9"/>
    <n v="27.427499999999998"/>
    <n v="575.97749999999996"/>
    <x v="27"/>
    <x v="1"/>
    <d v="1899-12-30T12:08:00"/>
    <s v="Credit card"/>
    <n v="548.54999999999995"/>
    <n v="4.7619047620000003"/>
    <n v="27.427499999999998"/>
    <x v="22"/>
  </r>
  <r>
    <x v="548"/>
    <x v="2"/>
    <s v="Mandalay"/>
    <x v="1"/>
    <x v="0"/>
    <x v="3"/>
    <n v="51.54"/>
    <n v="5"/>
    <n v="12.885"/>
    <n v="270.58499999999998"/>
    <x v="53"/>
    <x v="0"/>
    <d v="1899-12-30T17:45:00"/>
    <s v="Cash"/>
    <n v="257.7"/>
    <n v="4.7619047620000003"/>
    <n v="12.885"/>
    <x v="50"/>
  </r>
  <r>
    <x v="549"/>
    <x v="0"/>
    <s v="Yangon"/>
    <x v="1"/>
    <x v="0"/>
    <x v="1"/>
    <n v="66.06"/>
    <n v="6"/>
    <n v="19.818000000000001"/>
    <n v="416.178"/>
    <x v="54"/>
    <x v="1"/>
    <d v="1899-12-30T10:28:00"/>
    <s v="Cash"/>
    <n v="396.36"/>
    <n v="4.7619047620000003"/>
    <n v="19.818000000000001"/>
    <x v="48"/>
  </r>
  <r>
    <x v="550"/>
    <x v="2"/>
    <s v="Mandalay"/>
    <x v="1"/>
    <x v="1"/>
    <x v="5"/>
    <n v="57.27"/>
    <n v="3"/>
    <n v="8.5905000000000005"/>
    <n v="180.40049999999999"/>
    <x v="57"/>
    <x v="0"/>
    <d v="1899-12-30T20:31:00"/>
    <s v="Ewallet"/>
    <n v="171.81"/>
    <n v="4.7619047620000003"/>
    <n v="8.5905000000000005"/>
    <x v="35"/>
  </r>
  <r>
    <x v="551"/>
    <x v="2"/>
    <s v="Mandalay"/>
    <x v="1"/>
    <x v="0"/>
    <x v="5"/>
    <n v="54.31"/>
    <n v="9"/>
    <n v="24.439499999999999"/>
    <n v="513.22950000000003"/>
    <x v="70"/>
    <x v="1"/>
    <d v="1899-12-30T10:49:00"/>
    <s v="Cash"/>
    <n v="488.79"/>
    <n v="4.7619047620000003"/>
    <n v="24.439499999999999"/>
    <x v="60"/>
  </r>
  <r>
    <x v="552"/>
    <x v="2"/>
    <s v="Mandalay"/>
    <x v="1"/>
    <x v="0"/>
    <x v="0"/>
    <n v="58.24"/>
    <n v="9"/>
    <n v="26.207999999999998"/>
    <n v="550.36800000000005"/>
    <x v="63"/>
    <x v="1"/>
    <d v="1899-12-30T12:34:00"/>
    <s v="Cash"/>
    <n v="524.16"/>
    <n v="4.7619047620000003"/>
    <n v="26.207999999999998"/>
    <x v="58"/>
  </r>
  <r>
    <x v="553"/>
    <x v="1"/>
    <s v="Naypyitaw"/>
    <x v="1"/>
    <x v="1"/>
    <x v="1"/>
    <n v="22.21"/>
    <n v="6"/>
    <n v="6.6630000000000003"/>
    <n v="139.923"/>
    <x v="37"/>
    <x v="1"/>
    <d v="1899-12-30T10:23:00"/>
    <s v="Credit card"/>
    <n v="133.26"/>
    <n v="4.7619047620000003"/>
    <n v="6.6630000000000003"/>
    <x v="17"/>
  </r>
  <r>
    <x v="554"/>
    <x v="0"/>
    <s v="Yangon"/>
    <x v="0"/>
    <x v="1"/>
    <x v="1"/>
    <n v="19.32"/>
    <n v="7"/>
    <n v="6.7619999999999996"/>
    <n v="142.00200000000001"/>
    <x v="5"/>
    <x v="1"/>
    <d v="1899-12-30T18:51:00"/>
    <s v="Cash"/>
    <n v="135.24"/>
    <n v="4.7619047620000003"/>
    <n v="6.7619999999999996"/>
    <x v="16"/>
  </r>
  <r>
    <x v="555"/>
    <x v="2"/>
    <s v="Mandalay"/>
    <x v="1"/>
    <x v="1"/>
    <x v="2"/>
    <n v="37.479999999999997"/>
    <n v="3"/>
    <n v="5.6219999999999999"/>
    <n v="118.062"/>
    <x v="40"/>
    <x v="0"/>
    <d v="1899-12-30T13:45:00"/>
    <s v="Credit card"/>
    <n v="112.44"/>
    <n v="4.7619047620000003"/>
    <n v="5.6219999999999999"/>
    <x v="25"/>
  </r>
  <r>
    <x v="556"/>
    <x v="2"/>
    <s v="Mandalay"/>
    <x v="0"/>
    <x v="0"/>
    <x v="5"/>
    <n v="72.040000000000006"/>
    <n v="2"/>
    <n v="7.2039999999999997"/>
    <n v="151.28399999999999"/>
    <x v="87"/>
    <x v="1"/>
    <d v="1899-12-30T19:38:00"/>
    <s v="Cash"/>
    <n v="144.08000000000001"/>
    <n v="4.7619047620000003"/>
    <n v="7.2039999999999997"/>
    <x v="33"/>
  </r>
  <r>
    <x v="557"/>
    <x v="1"/>
    <s v="Naypyitaw"/>
    <x v="0"/>
    <x v="0"/>
    <x v="4"/>
    <n v="98.52"/>
    <n v="10"/>
    <n v="49.26"/>
    <n v="1034.46"/>
    <x v="74"/>
    <x v="1"/>
    <d v="1899-12-30T20:23:00"/>
    <s v="Ewallet"/>
    <n v="985.2"/>
    <n v="4.7619047620000003"/>
    <n v="49.26"/>
    <x v="10"/>
  </r>
  <r>
    <x v="558"/>
    <x v="0"/>
    <s v="Yangon"/>
    <x v="0"/>
    <x v="1"/>
    <x v="4"/>
    <n v="41.66"/>
    <n v="6"/>
    <n v="12.497999999999999"/>
    <n v="262.45800000000003"/>
    <x v="56"/>
    <x v="1"/>
    <d v="1899-12-30T15:24:00"/>
    <s v="Ewallet"/>
    <n v="249.96"/>
    <n v="4.7619047620000003"/>
    <n v="12.497999999999999"/>
    <x v="32"/>
  </r>
  <r>
    <x v="559"/>
    <x v="0"/>
    <s v="Yangon"/>
    <x v="0"/>
    <x v="0"/>
    <x v="2"/>
    <n v="72.42"/>
    <n v="3"/>
    <n v="10.863"/>
    <n v="228.12299999999999"/>
    <x v="14"/>
    <x v="1"/>
    <d v="1899-12-30T16:54:00"/>
    <s v="Ewallet"/>
    <n v="217.26"/>
    <n v="4.7619047620000003"/>
    <n v="10.863"/>
    <x v="13"/>
  </r>
  <r>
    <x v="560"/>
    <x v="2"/>
    <s v="Mandalay"/>
    <x v="1"/>
    <x v="1"/>
    <x v="1"/>
    <n v="21.58"/>
    <n v="9"/>
    <n v="9.7110000000000003"/>
    <n v="203.93100000000001"/>
    <x v="86"/>
    <x v="1"/>
    <d v="1899-12-30T12:32:00"/>
    <s v="Cash"/>
    <n v="194.22"/>
    <n v="4.7619047620000003"/>
    <n v="9.7110000000000003"/>
    <x v="48"/>
  </r>
  <r>
    <x v="561"/>
    <x v="1"/>
    <s v="Naypyitaw"/>
    <x v="1"/>
    <x v="1"/>
    <x v="4"/>
    <n v="89.2"/>
    <n v="10"/>
    <n v="44.6"/>
    <n v="936.6"/>
    <x v="48"/>
    <x v="1"/>
    <d v="1899-12-30T15:42:00"/>
    <s v="Credit card"/>
    <n v="892"/>
    <n v="4.7619047620000003"/>
    <n v="44.6"/>
    <x v="18"/>
  </r>
  <r>
    <x v="562"/>
    <x v="2"/>
    <s v="Mandalay"/>
    <x v="1"/>
    <x v="0"/>
    <x v="1"/>
    <n v="42.42"/>
    <n v="8"/>
    <n v="16.968"/>
    <n v="356.32799999999997"/>
    <x v="74"/>
    <x v="1"/>
    <d v="1899-12-30T13:58:00"/>
    <s v="Ewallet"/>
    <n v="339.36"/>
    <n v="4.7619047620000003"/>
    <n v="16.968"/>
    <x v="14"/>
  </r>
  <r>
    <x v="563"/>
    <x v="0"/>
    <s v="Yangon"/>
    <x v="0"/>
    <x v="1"/>
    <x v="1"/>
    <n v="74.510000000000005"/>
    <n v="6"/>
    <n v="22.353000000000002"/>
    <n v="469.41300000000001"/>
    <x v="80"/>
    <x v="1"/>
    <d v="1899-12-30T15:08:00"/>
    <s v="Ewallet"/>
    <n v="447.06"/>
    <n v="4.7619047620000003"/>
    <n v="22.353000000000002"/>
    <x v="59"/>
  </r>
  <r>
    <x v="564"/>
    <x v="2"/>
    <s v="Mandalay"/>
    <x v="1"/>
    <x v="1"/>
    <x v="5"/>
    <n v="99.25"/>
    <n v="2"/>
    <n v="9.9250000000000007"/>
    <n v="208.42500000000001"/>
    <x v="80"/>
    <x v="1"/>
    <d v="1899-12-30T13:02:00"/>
    <s v="Cash"/>
    <n v="198.5"/>
    <n v="4.7619047620000003"/>
    <n v="9.9250000000000007"/>
    <x v="54"/>
  </r>
  <r>
    <x v="565"/>
    <x v="0"/>
    <s v="Yangon"/>
    <x v="1"/>
    <x v="0"/>
    <x v="4"/>
    <n v="81.209999999999994"/>
    <n v="10"/>
    <n v="40.604999999999997"/>
    <n v="852.70500000000004"/>
    <x v="29"/>
    <x v="1"/>
    <d v="1899-12-30T13:01:00"/>
    <s v="Credit card"/>
    <n v="812.1"/>
    <n v="4.7619047620000003"/>
    <n v="40.604999999999997"/>
    <x v="31"/>
  </r>
  <r>
    <x v="566"/>
    <x v="1"/>
    <s v="Naypyitaw"/>
    <x v="1"/>
    <x v="0"/>
    <x v="3"/>
    <n v="49.33"/>
    <n v="10"/>
    <n v="24.664999999999999"/>
    <n v="517.96500000000003"/>
    <x v="36"/>
    <x v="0"/>
    <d v="1899-12-30T16:40:00"/>
    <s v="Credit card"/>
    <n v="493.3"/>
    <n v="4.7619047620000003"/>
    <n v="24.664999999999999"/>
    <x v="45"/>
  </r>
  <r>
    <x v="567"/>
    <x v="0"/>
    <s v="Yangon"/>
    <x v="1"/>
    <x v="0"/>
    <x v="5"/>
    <n v="65.739999999999995"/>
    <n v="9"/>
    <n v="29.582999999999998"/>
    <n v="621.24300000000005"/>
    <x v="17"/>
    <x v="1"/>
    <d v="1899-12-30T13:55:00"/>
    <s v="Cash"/>
    <n v="591.66"/>
    <n v="4.7619047620000003"/>
    <n v="29.582999999999998"/>
    <x v="25"/>
  </r>
  <r>
    <x v="568"/>
    <x v="2"/>
    <s v="Mandalay"/>
    <x v="1"/>
    <x v="0"/>
    <x v="5"/>
    <n v="79.86"/>
    <n v="7"/>
    <n v="27.951000000000001"/>
    <n v="586.971"/>
    <x v="8"/>
    <x v="1"/>
    <d v="1899-12-30T10:33:00"/>
    <s v="Credit card"/>
    <n v="559.02"/>
    <n v="4.7619047620000003"/>
    <n v="27.951000000000001"/>
    <x v="46"/>
  </r>
  <r>
    <x v="569"/>
    <x v="1"/>
    <s v="Naypyitaw"/>
    <x v="1"/>
    <x v="0"/>
    <x v="3"/>
    <n v="73.98"/>
    <n v="7"/>
    <n v="25.893000000000001"/>
    <n v="543.75300000000004"/>
    <x v="22"/>
    <x v="0"/>
    <d v="1899-12-30T16:42:00"/>
    <s v="Ewallet"/>
    <n v="517.86"/>
    <n v="4.7619047620000003"/>
    <n v="25.893000000000001"/>
    <x v="5"/>
  </r>
  <r>
    <x v="570"/>
    <x v="2"/>
    <s v="Mandalay"/>
    <x v="0"/>
    <x v="0"/>
    <x v="2"/>
    <n v="82.04"/>
    <n v="5"/>
    <n v="20.51"/>
    <n v="430.71"/>
    <x v="6"/>
    <x v="1"/>
    <d v="1899-12-30T17:16:00"/>
    <s v="Credit card"/>
    <n v="410.2"/>
    <n v="4.7619047620000003"/>
    <n v="20.51"/>
    <x v="29"/>
  </r>
  <r>
    <x v="571"/>
    <x v="2"/>
    <s v="Mandalay"/>
    <x v="0"/>
    <x v="1"/>
    <x v="3"/>
    <n v="26.67"/>
    <n v="10"/>
    <n v="13.335000000000001"/>
    <n v="280.03500000000003"/>
    <x v="71"/>
    <x v="1"/>
    <d v="1899-12-30T11:48:00"/>
    <s v="Cash"/>
    <n v="266.7"/>
    <n v="4.7619047620000003"/>
    <n v="13.335000000000001"/>
    <x v="17"/>
  </r>
  <r>
    <x v="572"/>
    <x v="0"/>
    <s v="Yangon"/>
    <x v="0"/>
    <x v="1"/>
    <x v="4"/>
    <n v="10.130000000000001"/>
    <n v="7"/>
    <n v="3.5455000000000001"/>
    <n v="74.455500000000001"/>
    <x v="24"/>
    <x v="0"/>
    <d v="1899-12-30T19:35:00"/>
    <s v="Ewallet"/>
    <n v="70.91"/>
    <n v="4.7619047620000003"/>
    <n v="3.5455000000000001"/>
    <x v="47"/>
  </r>
  <r>
    <x v="573"/>
    <x v="2"/>
    <s v="Mandalay"/>
    <x v="1"/>
    <x v="1"/>
    <x v="4"/>
    <n v="72.39"/>
    <n v="2"/>
    <n v="7.2389999999999999"/>
    <n v="152.01900000000001"/>
    <x v="50"/>
    <x v="0"/>
    <d v="1899-12-30T19:55:00"/>
    <s v="Credit card"/>
    <n v="144.78"/>
    <n v="4.7619047620000003"/>
    <n v="7.2389999999999999"/>
    <x v="34"/>
  </r>
  <r>
    <x v="574"/>
    <x v="0"/>
    <s v="Yangon"/>
    <x v="1"/>
    <x v="1"/>
    <x v="3"/>
    <n v="85.91"/>
    <n v="5"/>
    <n v="21.477499999999999"/>
    <n v="451.02749999999997"/>
    <x v="23"/>
    <x v="1"/>
    <d v="1899-12-30T14:33:00"/>
    <s v="Credit card"/>
    <n v="429.55"/>
    <n v="4.7619047620000003"/>
    <n v="21.477499999999999"/>
    <x v="17"/>
  </r>
  <r>
    <x v="575"/>
    <x v="2"/>
    <s v="Mandalay"/>
    <x v="0"/>
    <x v="1"/>
    <x v="5"/>
    <n v="81.31"/>
    <n v="7"/>
    <n v="28.458500000000001"/>
    <n v="597.62850000000003"/>
    <x v="59"/>
    <x v="1"/>
    <d v="1899-12-30T19:49:00"/>
    <s v="Ewallet"/>
    <n v="569.16999999999996"/>
    <n v="4.7619047620000003"/>
    <n v="28.458500000000001"/>
    <x v="31"/>
  </r>
  <r>
    <x v="576"/>
    <x v="2"/>
    <s v="Mandalay"/>
    <x v="1"/>
    <x v="1"/>
    <x v="4"/>
    <n v="60.3"/>
    <n v="4"/>
    <n v="12.06"/>
    <n v="253.26"/>
    <x v="9"/>
    <x v="1"/>
    <d v="1899-12-30T18:43:00"/>
    <s v="Cash"/>
    <n v="241.2"/>
    <n v="4.7619047620000003"/>
    <n v="12.06"/>
    <x v="6"/>
  </r>
  <r>
    <x v="577"/>
    <x v="1"/>
    <s v="Naypyitaw"/>
    <x v="1"/>
    <x v="1"/>
    <x v="4"/>
    <n v="31.77"/>
    <n v="4"/>
    <n v="6.3540000000000001"/>
    <n v="133.434"/>
    <x v="78"/>
    <x v="1"/>
    <d v="1899-12-30T14:43:00"/>
    <s v="Ewallet"/>
    <n v="127.08"/>
    <n v="4.7619047620000003"/>
    <n v="6.3540000000000001"/>
    <x v="56"/>
  </r>
  <r>
    <x v="578"/>
    <x v="0"/>
    <s v="Yangon"/>
    <x v="1"/>
    <x v="0"/>
    <x v="0"/>
    <n v="64.27"/>
    <n v="4"/>
    <n v="12.853999999999999"/>
    <n v="269.93400000000003"/>
    <x v="58"/>
    <x v="1"/>
    <d v="1899-12-30T13:54:00"/>
    <s v="Cash"/>
    <n v="257.08"/>
    <n v="4.7619047620000003"/>
    <n v="12.853999999999999"/>
    <x v="25"/>
  </r>
  <r>
    <x v="579"/>
    <x v="2"/>
    <s v="Mandalay"/>
    <x v="1"/>
    <x v="1"/>
    <x v="0"/>
    <n v="69.510000000000005"/>
    <n v="2"/>
    <n v="6.9509999999999996"/>
    <n v="145.971"/>
    <x v="59"/>
    <x v="1"/>
    <d v="1899-12-30T12:15:00"/>
    <s v="Ewallet"/>
    <n v="139.02000000000001"/>
    <n v="4.7619047620000003"/>
    <n v="6.9509999999999996"/>
    <x v="34"/>
  </r>
  <r>
    <x v="580"/>
    <x v="1"/>
    <s v="Naypyitaw"/>
    <x v="1"/>
    <x v="1"/>
    <x v="4"/>
    <n v="27.22"/>
    <n v="3"/>
    <n v="4.0830000000000002"/>
    <n v="85.742999999999995"/>
    <x v="27"/>
    <x v="1"/>
    <d v="1899-12-30T12:37:00"/>
    <s v="Cash"/>
    <n v="81.66"/>
    <n v="4.7619047620000003"/>
    <n v="4.0830000000000002"/>
    <x v="48"/>
  </r>
  <r>
    <x v="581"/>
    <x v="0"/>
    <s v="Yangon"/>
    <x v="0"/>
    <x v="0"/>
    <x v="0"/>
    <n v="77.680000000000007"/>
    <n v="4"/>
    <n v="15.536"/>
    <n v="326.25599999999997"/>
    <x v="60"/>
    <x v="1"/>
    <d v="1899-12-30T19:54:00"/>
    <s v="Cash"/>
    <n v="310.72000000000003"/>
    <n v="4.7619047620000003"/>
    <n v="15.536"/>
    <x v="3"/>
  </r>
  <r>
    <x v="582"/>
    <x v="1"/>
    <s v="Naypyitaw"/>
    <x v="0"/>
    <x v="0"/>
    <x v="5"/>
    <n v="92.98"/>
    <n v="2"/>
    <n v="9.298"/>
    <n v="195.25800000000001"/>
    <x v="77"/>
    <x v="1"/>
    <d v="1899-12-30T15:06:00"/>
    <s v="Credit card"/>
    <n v="185.96"/>
    <n v="4.7619047620000003"/>
    <n v="9.298"/>
    <x v="7"/>
  </r>
  <r>
    <x v="583"/>
    <x v="2"/>
    <s v="Mandalay"/>
    <x v="0"/>
    <x v="0"/>
    <x v="5"/>
    <n v="18.079999999999998"/>
    <n v="4"/>
    <n v="3.6160000000000001"/>
    <n v="75.936000000000007"/>
    <x v="78"/>
    <x v="1"/>
    <d v="1899-12-30T18:03:00"/>
    <s v="Credit card"/>
    <n v="72.319999999999993"/>
    <n v="4.7619047620000003"/>
    <n v="3.6160000000000001"/>
    <x v="33"/>
  </r>
  <r>
    <x v="584"/>
    <x v="2"/>
    <s v="Mandalay"/>
    <x v="1"/>
    <x v="1"/>
    <x v="3"/>
    <n v="63.06"/>
    <n v="3"/>
    <n v="9.4589999999999996"/>
    <n v="198.63900000000001"/>
    <x v="64"/>
    <x v="0"/>
    <d v="1899-12-30T15:58:00"/>
    <s v="Ewallet"/>
    <n v="189.18"/>
    <n v="4.7619047620000003"/>
    <n v="9.4589999999999996"/>
    <x v="27"/>
  </r>
  <r>
    <x v="585"/>
    <x v="0"/>
    <s v="Yangon"/>
    <x v="1"/>
    <x v="1"/>
    <x v="0"/>
    <n v="51.71"/>
    <n v="4"/>
    <n v="10.342000000000001"/>
    <n v="217.18199999999999"/>
    <x v="11"/>
    <x v="0"/>
    <d v="1899-12-30T13:53:00"/>
    <s v="Credit card"/>
    <n v="206.84"/>
    <n v="4.7619047620000003"/>
    <n v="10.342000000000001"/>
    <x v="57"/>
  </r>
  <r>
    <x v="586"/>
    <x v="0"/>
    <s v="Yangon"/>
    <x v="1"/>
    <x v="0"/>
    <x v="4"/>
    <n v="52.34"/>
    <n v="3"/>
    <n v="7.851"/>
    <n v="164.87100000000001"/>
    <x v="39"/>
    <x v="1"/>
    <d v="1899-12-30T14:03:00"/>
    <s v="Cash"/>
    <n v="157.02000000000001"/>
    <n v="4.7619047620000003"/>
    <n v="7.851"/>
    <x v="51"/>
  </r>
  <r>
    <x v="587"/>
    <x v="0"/>
    <s v="Yangon"/>
    <x v="1"/>
    <x v="0"/>
    <x v="3"/>
    <n v="43.06"/>
    <n v="5"/>
    <n v="10.765000000000001"/>
    <n v="226.065"/>
    <x v="87"/>
    <x v="1"/>
    <d v="1899-12-30T16:38:00"/>
    <s v="Ewallet"/>
    <n v="215.3"/>
    <n v="4.7619047620000003"/>
    <n v="10.765000000000001"/>
    <x v="25"/>
  </r>
  <r>
    <x v="588"/>
    <x v="1"/>
    <s v="Naypyitaw"/>
    <x v="1"/>
    <x v="1"/>
    <x v="5"/>
    <n v="59.61"/>
    <n v="10"/>
    <n v="29.805"/>
    <n v="625.90499999999997"/>
    <x v="86"/>
    <x v="1"/>
    <d v="1899-12-30T11:07:00"/>
    <s v="Cash"/>
    <n v="596.1"/>
    <n v="4.7619047620000003"/>
    <n v="29.805"/>
    <x v="4"/>
  </r>
  <r>
    <x v="589"/>
    <x v="0"/>
    <s v="Yangon"/>
    <x v="1"/>
    <x v="1"/>
    <x v="0"/>
    <n v="14.62"/>
    <n v="5"/>
    <n v="3.6549999999999998"/>
    <n v="76.754999999999995"/>
    <x v="31"/>
    <x v="1"/>
    <d v="1899-12-30T12:23:00"/>
    <s v="Cash"/>
    <n v="73.099999999999994"/>
    <n v="4.7619047620000003"/>
    <n v="3.6549999999999998"/>
    <x v="18"/>
  </r>
  <r>
    <x v="590"/>
    <x v="1"/>
    <s v="Naypyitaw"/>
    <x v="0"/>
    <x v="1"/>
    <x v="0"/>
    <n v="46.53"/>
    <n v="6"/>
    <n v="13.959"/>
    <n v="293.13900000000001"/>
    <x v="2"/>
    <x v="0"/>
    <d v="1899-12-30T10:54:00"/>
    <s v="Credit card"/>
    <n v="279.18"/>
    <n v="4.7619047620000003"/>
    <n v="13.959"/>
    <x v="42"/>
  </r>
  <r>
    <x v="591"/>
    <x v="1"/>
    <s v="Naypyitaw"/>
    <x v="0"/>
    <x v="0"/>
    <x v="2"/>
    <n v="24.24"/>
    <n v="7"/>
    <n v="8.484"/>
    <n v="178.16399999999999"/>
    <x v="3"/>
    <x v="0"/>
    <d v="1899-12-30T17:38:00"/>
    <s v="Ewallet"/>
    <n v="169.68"/>
    <n v="4.7619047620000003"/>
    <n v="8.484"/>
    <x v="45"/>
  </r>
  <r>
    <x v="592"/>
    <x v="0"/>
    <s v="Yangon"/>
    <x v="0"/>
    <x v="0"/>
    <x v="3"/>
    <n v="45.58"/>
    <n v="1"/>
    <n v="2.2789999999999999"/>
    <n v="47.859000000000002"/>
    <x v="13"/>
    <x v="1"/>
    <d v="1899-12-30T14:13:00"/>
    <s v="Cash"/>
    <n v="45.58"/>
    <n v="4.7619047620000003"/>
    <n v="2.2789999999999999"/>
    <x v="57"/>
  </r>
  <r>
    <x v="593"/>
    <x v="0"/>
    <s v="Yangon"/>
    <x v="0"/>
    <x v="0"/>
    <x v="3"/>
    <n v="75.2"/>
    <n v="3"/>
    <n v="11.28"/>
    <n v="236.88"/>
    <x v="63"/>
    <x v="1"/>
    <d v="1899-12-30T11:51:00"/>
    <s v="Ewallet"/>
    <n v="225.6"/>
    <n v="4.7619047620000003"/>
    <n v="11.28"/>
    <x v="19"/>
  </r>
  <r>
    <x v="594"/>
    <x v="2"/>
    <s v="Mandalay"/>
    <x v="0"/>
    <x v="1"/>
    <x v="3"/>
    <n v="96.8"/>
    <n v="3"/>
    <n v="14.52"/>
    <n v="304.92"/>
    <x v="20"/>
    <x v="1"/>
    <d v="1899-12-30T13:05:00"/>
    <s v="Cash"/>
    <n v="290.39999999999998"/>
    <n v="4.7619047620000003"/>
    <n v="14.52"/>
    <x v="4"/>
  </r>
  <r>
    <x v="595"/>
    <x v="2"/>
    <s v="Mandalay"/>
    <x v="1"/>
    <x v="1"/>
    <x v="0"/>
    <n v="14.82"/>
    <n v="3"/>
    <n v="2.2229999999999999"/>
    <n v="46.683"/>
    <x v="59"/>
    <x v="1"/>
    <d v="1899-12-30T11:30:00"/>
    <s v="Credit card"/>
    <n v="44.46"/>
    <n v="4.7619047620000003"/>
    <n v="2.2229999999999999"/>
    <x v="44"/>
  </r>
  <r>
    <x v="596"/>
    <x v="0"/>
    <s v="Yangon"/>
    <x v="1"/>
    <x v="1"/>
    <x v="4"/>
    <n v="52.2"/>
    <n v="3"/>
    <n v="7.83"/>
    <n v="164.43"/>
    <x v="42"/>
    <x v="1"/>
    <d v="1899-12-30T13:30:00"/>
    <s v="Credit card"/>
    <n v="156.6"/>
    <n v="4.7619047620000003"/>
    <n v="7.83"/>
    <x v="33"/>
  </r>
  <r>
    <x v="597"/>
    <x v="1"/>
    <s v="Naypyitaw"/>
    <x v="1"/>
    <x v="0"/>
    <x v="3"/>
    <n v="46.66"/>
    <n v="9"/>
    <n v="20.997"/>
    <n v="440.93700000000001"/>
    <x v="21"/>
    <x v="0"/>
    <d v="1899-12-30T19:11:00"/>
    <s v="Ewallet"/>
    <n v="419.94"/>
    <n v="4.7619047620000003"/>
    <n v="20.997"/>
    <x v="4"/>
  </r>
  <r>
    <x v="598"/>
    <x v="1"/>
    <s v="Naypyitaw"/>
    <x v="1"/>
    <x v="0"/>
    <x v="5"/>
    <n v="36.85"/>
    <n v="5"/>
    <n v="9.2125000000000004"/>
    <n v="193.46250000000001"/>
    <x v="53"/>
    <x v="0"/>
    <d v="1899-12-30T18:53:00"/>
    <s v="Cash"/>
    <n v="184.25"/>
    <n v="4.7619047620000003"/>
    <n v="9.2125000000000004"/>
    <x v="51"/>
  </r>
  <r>
    <x v="599"/>
    <x v="0"/>
    <s v="Yangon"/>
    <x v="0"/>
    <x v="0"/>
    <x v="2"/>
    <n v="70.319999999999993"/>
    <n v="2"/>
    <n v="7.032"/>
    <n v="147.672"/>
    <x v="62"/>
    <x v="0"/>
    <d v="1899-12-30T14:22:00"/>
    <s v="Ewallet"/>
    <n v="140.63999999999999"/>
    <n v="4.7619047620000003"/>
    <n v="7.032"/>
    <x v="1"/>
  </r>
  <r>
    <x v="600"/>
    <x v="1"/>
    <s v="Naypyitaw"/>
    <x v="1"/>
    <x v="1"/>
    <x v="1"/>
    <n v="83.08"/>
    <n v="1"/>
    <n v="4.1539999999999999"/>
    <n v="87.233999999999995"/>
    <x v="54"/>
    <x v="1"/>
    <d v="1899-12-30T17:16:00"/>
    <s v="Ewallet"/>
    <n v="83.08"/>
    <n v="4.7619047620000003"/>
    <n v="4.1539999999999999"/>
    <x v="41"/>
  </r>
  <r>
    <x v="601"/>
    <x v="1"/>
    <s v="Naypyitaw"/>
    <x v="1"/>
    <x v="0"/>
    <x v="5"/>
    <n v="64.989999999999995"/>
    <n v="1"/>
    <n v="3.2494999999999998"/>
    <n v="68.239500000000007"/>
    <x v="53"/>
    <x v="0"/>
    <d v="1899-12-30T10:06:00"/>
    <s v="Credit card"/>
    <n v="64.989999999999995"/>
    <n v="4.7619047620000003"/>
    <n v="3.2494999999999998"/>
    <x v="10"/>
  </r>
  <r>
    <x v="602"/>
    <x v="1"/>
    <s v="Naypyitaw"/>
    <x v="1"/>
    <x v="1"/>
    <x v="4"/>
    <n v="77.56"/>
    <n v="10"/>
    <n v="38.78"/>
    <n v="814.38"/>
    <x v="86"/>
    <x v="1"/>
    <d v="1899-12-30T20:35:00"/>
    <s v="Ewallet"/>
    <n v="775.6"/>
    <n v="4.7619047620000003"/>
    <n v="38.78"/>
    <x v="16"/>
  </r>
  <r>
    <x v="603"/>
    <x v="2"/>
    <s v="Mandalay"/>
    <x v="1"/>
    <x v="0"/>
    <x v="3"/>
    <n v="54.51"/>
    <n v="6"/>
    <n v="16.353000000000002"/>
    <n v="343.41300000000001"/>
    <x v="85"/>
    <x v="0"/>
    <d v="1899-12-30T13:54:00"/>
    <s v="Ewallet"/>
    <n v="327.06"/>
    <n v="4.7619047620000003"/>
    <n v="16.353000000000002"/>
    <x v="52"/>
  </r>
  <r>
    <x v="604"/>
    <x v="1"/>
    <s v="Naypyitaw"/>
    <x v="0"/>
    <x v="0"/>
    <x v="5"/>
    <n v="51.89"/>
    <n v="7"/>
    <n v="18.1615"/>
    <n v="381.39150000000001"/>
    <x v="66"/>
    <x v="1"/>
    <d v="1899-12-30T20:08:00"/>
    <s v="Cash"/>
    <n v="363.23"/>
    <n v="4.7619047620000003"/>
    <n v="18.1615"/>
    <x v="10"/>
  </r>
  <r>
    <x v="605"/>
    <x v="2"/>
    <s v="Mandalay"/>
    <x v="1"/>
    <x v="1"/>
    <x v="2"/>
    <n v="31.75"/>
    <n v="4"/>
    <n v="6.35"/>
    <n v="133.35"/>
    <x v="4"/>
    <x v="1"/>
    <d v="1899-12-30T15:26:00"/>
    <s v="Cash"/>
    <n v="127"/>
    <n v="4.7619047620000003"/>
    <n v="6.35"/>
    <x v="17"/>
  </r>
  <r>
    <x v="606"/>
    <x v="0"/>
    <s v="Yangon"/>
    <x v="0"/>
    <x v="0"/>
    <x v="5"/>
    <n v="53.65"/>
    <n v="7"/>
    <n v="18.7775"/>
    <n v="394.32749999999999"/>
    <x v="34"/>
    <x v="0"/>
    <d v="1899-12-30T12:56:00"/>
    <s v="Ewallet"/>
    <n v="375.55"/>
    <n v="4.7619047620000003"/>
    <n v="18.7775"/>
    <x v="53"/>
  </r>
  <r>
    <x v="607"/>
    <x v="1"/>
    <s v="Naypyitaw"/>
    <x v="0"/>
    <x v="0"/>
    <x v="4"/>
    <n v="49.79"/>
    <n v="4"/>
    <n v="9.9580000000000002"/>
    <n v="209.11799999999999"/>
    <x v="61"/>
    <x v="1"/>
    <d v="1899-12-30T19:16:00"/>
    <s v="Credit card"/>
    <n v="199.16"/>
    <n v="4.7619047620000003"/>
    <n v="9.9580000000000002"/>
    <x v="41"/>
  </r>
  <r>
    <x v="608"/>
    <x v="0"/>
    <s v="Yangon"/>
    <x v="1"/>
    <x v="1"/>
    <x v="5"/>
    <n v="30.61"/>
    <n v="1"/>
    <n v="1.5305"/>
    <n v="32.140500000000003"/>
    <x v="54"/>
    <x v="1"/>
    <d v="1899-12-30T12:20:00"/>
    <s v="Ewallet"/>
    <n v="30.61"/>
    <n v="4.7619047620000003"/>
    <n v="1.5305"/>
    <x v="53"/>
  </r>
  <r>
    <x v="609"/>
    <x v="2"/>
    <s v="Mandalay"/>
    <x v="0"/>
    <x v="1"/>
    <x v="4"/>
    <n v="57.89"/>
    <n v="2"/>
    <n v="5.7889999999999997"/>
    <n v="121.569"/>
    <x v="29"/>
    <x v="1"/>
    <d v="1899-12-30T10:37:00"/>
    <s v="Ewallet"/>
    <n v="115.78"/>
    <n v="4.7619047620000003"/>
    <n v="5.7889999999999997"/>
    <x v="60"/>
  </r>
  <r>
    <x v="610"/>
    <x v="0"/>
    <s v="Yangon"/>
    <x v="1"/>
    <x v="0"/>
    <x v="1"/>
    <n v="28.96"/>
    <n v="1"/>
    <n v="1.448"/>
    <n v="30.408000000000001"/>
    <x v="13"/>
    <x v="1"/>
    <d v="1899-12-30T10:18:00"/>
    <s v="Credit card"/>
    <n v="28.96"/>
    <n v="4.7619047620000003"/>
    <n v="1.448"/>
    <x v="56"/>
  </r>
  <r>
    <x v="611"/>
    <x v="1"/>
    <s v="Naypyitaw"/>
    <x v="0"/>
    <x v="0"/>
    <x v="4"/>
    <n v="98.97"/>
    <n v="9"/>
    <n v="44.536499999999997"/>
    <n v="935.26649999999995"/>
    <x v="11"/>
    <x v="0"/>
    <d v="1899-12-30T11:23:00"/>
    <s v="Cash"/>
    <n v="890.73"/>
    <n v="4.7619047620000003"/>
    <n v="44.536499999999997"/>
    <x v="24"/>
  </r>
  <r>
    <x v="612"/>
    <x v="2"/>
    <s v="Mandalay"/>
    <x v="0"/>
    <x v="1"/>
    <x v="5"/>
    <n v="93.22"/>
    <n v="3"/>
    <n v="13.983000000000001"/>
    <n v="293.64299999999997"/>
    <x v="46"/>
    <x v="1"/>
    <d v="1899-12-30T11:45:00"/>
    <s v="Cash"/>
    <n v="279.66000000000003"/>
    <n v="4.7619047620000003"/>
    <n v="13.983000000000001"/>
    <x v="8"/>
  </r>
  <r>
    <x v="613"/>
    <x v="1"/>
    <s v="Naypyitaw"/>
    <x v="0"/>
    <x v="1"/>
    <x v="3"/>
    <n v="80.930000000000007"/>
    <n v="1"/>
    <n v="4.0465"/>
    <n v="84.976500000000001"/>
    <x v="64"/>
    <x v="0"/>
    <d v="1899-12-30T16:08:00"/>
    <s v="Credit card"/>
    <n v="80.930000000000007"/>
    <n v="4.7619047620000003"/>
    <n v="4.0465"/>
    <x v="54"/>
  </r>
  <r>
    <x v="614"/>
    <x v="0"/>
    <s v="Yangon"/>
    <x v="0"/>
    <x v="1"/>
    <x v="4"/>
    <n v="67.45"/>
    <n v="10"/>
    <n v="33.725000000000001"/>
    <n v="708.22500000000002"/>
    <x v="36"/>
    <x v="0"/>
    <d v="1899-12-30T11:25:00"/>
    <s v="Ewallet"/>
    <n v="674.5"/>
    <n v="4.7619047620000003"/>
    <n v="33.725000000000001"/>
    <x v="50"/>
  </r>
  <r>
    <x v="615"/>
    <x v="0"/>
    <s v="Yangon"/>
    <x v="0"/>
    <x v="0"/>
    <x v="3"/>
    <n v="38.72"/>
    <n v="9"/>
    <n v="17.423999999999999"/>
    <n v="365.904"/>
    <x v="80"/>
    <x v="1"/>
    <d v="1899-12-30T12:24:00"/>
    <s v="Ewallet"/>
    <n v="348.48"/>
    <n v="4.7619047620000003"/>
    <n v="17.423999999999999"/>
    <x v="50"/>
  </r>
  <r>
    <x v="616"/>
    <x v="2"/>
    <s v="Mandalay"/>
    <x v="0"/>
    <x v="1"/>
    <x v="3"/>
    <n v="72.599999999999994"/>
    <n v="6"/>
    <n v="21.78"/>
    <n v="457.38"/>
    <x v="50"/>
    <x v="0"/>
    <d v="1899-12-30T19:51:00"/>
    <s v="Cash"/>
    <n v="435.6"/>
    <n v="4.7619047620000003"/>
    <n v="21.78"/>
    <x v="16"/>
  </r>
  <r>
    <x v="617"/>
    <x v="1"/>
    <s v="Naypyitaw"/>
    <x v="0"/>
    <x v="1"/>
    <x v="1"/>
    <n v="87.91"/>
    <n v="5"/>
    <n v="21.977499999999999"/>
    <n v="461.52749999999997"/>
    <x v="86"/>
    <x v="1"/>
    <d v="1899-12-30T18:10:00"/>
    <s v="Ewallet"/>
    <n v="439.55"/>
    <n v="4.7619047620000003"/>
    <n v="21.977499999999999"/>
    <x v="18"/>
  </r>
  <r>
    <x v="618"/>
    <x v="0"/>
    <s v="Yangon"/>
    <x v="0"/>
    <x v="1"/>
    <x v="4"/>
    <n v="98.53"/>
    <n v="6"/>
    <n v="29.559000000000001"/>
    <n v="620.73900000000003"/>
    <x v="54"/>
    <x v="1"/>
    <d v="1899-12-30T11:22:00"/>
    <s v="Credit card"/>
    <n v="591.17999999999995"/>
    <n v="4.7619047620000003"/>
    <n v="29.559000000000001"/>
    <x v="43"/>
  </r>
  <r>
    <x v="619"/>
    <x v="1"/>
    <s v="Naypyitaw"/>
    <x v="0"/>
    <x v="0"/>
    <x v="5"/>
    <n v="43.46"/>
    <n v="6"/>
    <n v="13.038"/>
    <n v="273.798"/>
    <x v="13"/>
    <x v="1"/>
    <d v="1899-12-30T17:55:00"/>
    <s v="Ewallet"/>
    <n v="260.76"/>
    <n v="4.7619047620000003"/>
    <n v="13.038"/>
    <x v="23"/>
  </r>
  <r>
    <x v="620"/>
    <x v="0"/>
    <s v="Yangon"/>
    <x v="1"/>
    <x v="0"/>
    <x v="4"/>
    <n v="71.680000000000007"/>
    <n v="3"/>
    <n v="10.752000000000001"/>
    <n v="225.792"/>
    <x v="61"/>
    <x v="1"/>
    <d v="1899-12-30T15:30:00"/>
    <s v="Credit card"/>
    <n v="215.04"/>
    <n v="4.7619047620000003"/>
    <n v="10.752000000000001"/>
    <x v="51"/>
  </r>
  <r>
    <x v="621"/>
    <x v="0"/>
    <s v="Yangon"/>
    <x v="0"/>
    <x v="0"/>
    <x v="4"/>
    <n v="91.61"/>
    <n v="1"/>
    <n v="4.5804999999999998"/>
    <n v="96.1905"/>
    <x v="80"/>
    <x v="1"/>
    <d v="1899-12-30T19:44:00"/>
    <s v="Cash"/>
    <n v="91.61"/>
    <n v="4.7619047620000003"/>
    <n v="4.5804999999999998"/>
    <x v="57"/>
  </r>
  <r>
    <x v="622"/>
    <x v="2"/>
    <s v="Mandalay"/>
    <x v="0"/>
    <x v="0"/>
    <x v="2"/>
    <n v="94.59"/>
    <n v="7"/>
    <n v="33.106499999999997"/>
    <n v="695.23649999999998"/>
    <x v="29"/>
    <x v="1"/>
    <d v="1899-12-30T15:27:00"/>
    <s v="Credit card"/>
    <n v="662.13"/>
    <n v="4.7619047620000003"/>
    <n v="33.106499999999997"/>
    <x v="49"/>
  </r>
  <r>
    <x v="623"/>
    <x v="2"/>
    <s v="Mandalay"/>
    <x v="1"/>
    <x v="0"/>
    <x v="5"/>
    <n v="83.25"/>
    <n v="10"/>
    <n v="41.625"/>
    <n v="874.125"/>
    <x v="52"/>
    <x v="0"/>
    <d v="1899-12-30T11:25:00"/>
    <s v="Credit card"/>
    <n v="832.5"/>
    <n v="4.7619047620000003"/>
    <n v="41.625"/>
    <x v="18"/>
  </r>
  <r>
    <x v="624"/>
    <x v="2"/>
    <s v="Mandalay"/>
    <x v="0"/>
    <x v="1"/>
    <x v="5"/>
    <n v="91.35"/>
    <n v="1"/>
    <n v="4.5674999999999999"/>
    <n v="95.917500000000004"/>
    <x v="69"/>
    <x v="0"/>
    <d v="1899-12-30T15:42:00"/>
    <s v="Cash"/>
    <n v="91.35"/>
    <n v="4.7619047620000003"/>
    <n v="4.5674999999999999"/>
    <x v="11"/>
  </r>
  <r>
    <x v="625"/>
    <x v="2"/>
    <s v="Mandalay"/>
    <x v="0"/>
    <x v="0"/>
    <x v="4"/>
    <n v="78.88"/>
    <n v="2"/>
    <n v="7.8879999999999999"/>
    <n v="165.648"/>
    <x v="53"/>
    <x v="0"/>
    <d v="1899-12-30T16:04:00"/>
    <s v="Cash"/>
    <n v="157.76"/>
    <n v="4.7619047620000003"/>
    <n v="7.8879999999999999"/>
    <x v="0"/>
  </r>
  <r>
    <x v="626"/>
    <x v="0"/>
    <s v="Yangon"/>
    <x v="1"/>
    <x v="1"/>
    <x v="3"/>
    <n v="60.87"/>
    <n v="2"/>
    <n v="6.0869999999999997"/>
    <n v="127.827"/>
    <x v="11"/>
    <x v="0"/>
    <d v="1899-12-30T12:37:00"/>
    <s v="Ewallet"/>
    <n v="121.74"/>
    <n v="4.7619047620000003"/>
    <n v="6.0869999999999997"/>
    <x v="44"/>
  </r>
  <r>
    <x v="627"/>
    <x v="2"/>
    <s v="Mandalay"/>
    <x v="0"/>
    <x v="1"/>
    <x v="0"/>
    <n v="82.58"/>
    <n v="10"/>
    <n v="41.29"/>
    <n v="867.09"/>
    <x v="86"/>
    <x v="1"/>
    <d v="1899-12-30T14:41:00"/>
    <s v="Cash"/>
    <n v="825.8"/>
    <n v="4.7619047620000003"/>
    <n v="41.29"/>
    <x v="59"/>
  </r>
  <r>
    <x v="628"/>
    <x v="0"/>
    <s v="Yangon"/>
    <x v="0"/>
    <x v="1"/>
    <x v="2"/>
    <n v="53.3"/>
    <n v="3"/>
    <n v="7.9950000000000001"/>
    <n v="167.89500000000001"/>
    <x v="25"/>
    <x v="1"/>
    <d v="1899-12-30T14:19:00"/>
    <s v="Ewallet"/>
    <n v="159.9"/>
    <n v="4.7619047620000003"/>
    <n v="7.9950000000000001"/>
    <x v="26"/>
  </r>
  <r>
    <x v="629"/>
    <x v="0"/>
    <s v="Yangon"/>
    <x v="1"/>
    <x v="0"/>
    <x v="5"/>
    <n v="12.09"/>
    <n v="1"/>
    <n v="0.60450000000000004"/>
    <n v="12.6945"/>
    <x v="53"/>
    <x v="0"/>
    <d v="1899-12-30T18:19:00"/>
    <s v="Credit card"/>
    <n v="12.09"/>
    <n v="4.7619047620000003"/>
    <n v="0.60450000000000004"/>
    <x v="13"/>
  </r>
  <r>
    <x v="630"/>
    <x v="0"/>
    <s v="Yangon"/>
    <x v="1"/>
    <x v="1"/>
    <x v="3"/>
    <n v="64.19"/>
    <n v="10"/>
    <n v="32.094999999999999"/>
    <n v="673.995"/>
    <x v="64"/>
    <x v="0"/>
    <d v="1899-12-30T14:08:00"/>
    <s v="Credit card"/>
    <n v="641.9"/>
    <n v="4.7619047620000003"/>
    <n v="32.094999999999999"/>
    <x v="24"/>
  </r>
  <r>
    <x v="631"/>
    <x v="0"/>
    <s v="Yangon"/>
    <x v="1"/>
    <x v="1"/>
    <x v="1"/>
    <n v="78.31"/>
    <n v="3"/>
    <n v="11.746499999999999"/>
    <n v="246.6765"/>
    <x v="19"/>
    <x v="1"/>
    <d v="1899-12-30T16:38:00"/>
    <s v="Ewallet"/>
    <n v="234.93"/>
    <n v="4.7619047620000003"/>
    <n v="11.746499999999999"/>
    <x v="38"/>
  </r>
  <r>
    <x v="632"/>
    <x v="0"/>
    <s v="Yangon"/>
    <x v="0"/>
    <x v="1"/>
    <x v="4"/>
    <n v="83.77"/>
    <n v="2"/>
    <n v="8.3770000000000007"/>
    <n v="175.917"/>
    <x v="15"/>
    <x v="1"/>
    <d v="1899-12-30T10:54:00"/>
    <s v="Credit card"/>
    <n v="167.54"/>
    <n v="4.7619047620000003"/>
    <n v="8.3770000000000007"/>
    <x v="27"/>
  </r>
  <r>
    <x v="633"/>
    <x v="2"/>
    <s v="Mandalay"/>
    <x v="1"/>
    <x v="1"/>
    <x v="2"/>
    <n v="99.7"/>
    <n v="3"/>
    <n v="14.955"/>
    <n v="314.05500000000001"/>
    <x v="79"/>
    <x v="1"/>
    <d v="1899-12-30T11:29:00"/>
    <s v="Ewallet"/>
    <n v="299.10000000000002"/>
    <n v="4.7619047620000003"/>
    <n v="14.955"/>
    <x v="28"/>
  </r>
  <r>
    <x v="634"/>
    <x v="2"/>
    <s v="Mandalay"/>
    <x v="0"/>
    <x v="1"/>
    <x v="4"/>
    <n v="79.91"/>
    <n v="3"/>
    <n v="11.986499999999999"/>
    <n v="251.7165"/>
    <x v="80"/>
    <x v="1"/>
    <d v="1899-12-30T19:28:00"/>
    <s v="Credit card"/>
    <n v="239.73"/>
    <n v="4.7619047620000003"/>
    <n v="11.986499999999999"/>
    <x v="59"/>
  </r>
  <r>
    <x v="635"/>
    <x v="2"/>
    <s v="Mandalay"/>
    <x v="0"/>
    <x v="1"/>
    <x v="0"/>
    <n v="66.47"/>
    <n v="10"/>
    <n v="33.234999999999999"/>
    <n v="697.93499999999995"/>
    <x v="15"/>
    <x v="1"/>
    <d v="1899-12-30T15:01:00"/>
    <s v="Credit card"/>
    <n v="664.7"/>
    <n v="4.7619047620000003"/>
    <n v="33.234999999999999"/>
    <x v="59"/>
  </r>
  <r>
    <x v="636"/>
    <x v="0"/>
    <s v="Yangon"/>
    <x v="1"/>
    <x v="1"/>
    <x v="0"/>
    <n v="28.95"/>
    <n v="7"/>
    <n v="10.1325"/>
    <n v="212.7825"/>
    <x v="2"/>
    <x v="0"/>
    <d v="1899-12-30T20:31:00"/>
    <s v="Credit card"/>
    <n v="202.65"/>
    <n v="4.7619047620000003"/>
    <n v="10.1325"/>
    <x v="22"/>
  </r>
  <r>
    <x v="637"/>
    <x v="1"/>
    <s v="Naypyitaw"/>
    <x v="1"/>
    <x v="0"/>
    <x v="1"/>
    <n v="46.2"/>
    <n v="1"/>
    <n v="2.31"/>
    <n v="48.51"/>
    <x v="35"/>
    <x v="1"/>
    <d v="1899-12-30T12:16:00"/>
    <s v="Cash"/>
    <n v="46.2"/>
    <n v="4.7619047620000003"/>
    <n v="2.31"/>
    <x v="31"/>
  </r>
  <r>
    <x v="638"/>
    <x v="2"/>
    <s v="Mandalay"/>
    <x v="0"/>
    <x v="0"/>
    <x v="4"/>
    <n v="17.63"/>
    <n v="5"/>
    <n v="4.4074999999999998"/>
    <n v="92.557500000000005"/>
    <x v="1"/>
    <x v="1"/>
    <d v="1899-12-30T15:27:00"/>
    <s v="Cash"/>
    <n v="88.15"/>
    <n v="4.7619047620000003"/>
    <n v="4.4074999999999998"/>
    <x v="23"/>
  </r>
  <r>
    <x v="639"/>
    <x v="2"/>
    <s v="Mandalay"/>
    <x v="1"/>
    <x v="1"/>
    <x v="5"/>
    <n v="52.42"/>
    <n v="3"/>
    <n v="7.8630000000000004"/>
    <n v="165.12299999999999"/>
    <x v="33"/>
    <x v="1"/>
    <d v="1899-12-30T17:36:00"/>
    <s v="Ewallet"/>
    <n v="157.26"/>
    <n v="4.7619047620000003"/>
    <n v="7.8630000000000004"/>
    <x v="26"/>
  </r>
  <r>
    <x v="640"/>
    <x v="2"/>
    <s v="Mandalay"/>
    <x v="0"/>
    <x v="0"/>
    <x v="4"/>
    <n v="98.79"/>
    <n v="3"/>
    <n v="14.8185"/>
    <n v="311.18849999999998"/>
    <x v="55"/>
    <x v="0"/>
    <d v="1899-12-30T20:00:00"/>
    <s v="Ewallet"/>
    <n v="296.37"/>
    <n v="4.7619047620000003"/>
    <n v="14.8185"/>
    <x v="41"/>
  </r>
  <r>
    <x v="641"/>
    <x v="1"/>
    <s v="Naypyitaw"/>
    <x v="0"/>
    <x v="0"/>
    <x v="1"/>
    <n v="88.55"/>
    <n v="8"/>
    <n v="35.42"/>
    <n v="743.82"/>
    <x v="35"/>
    <x v="1"/>
    <d v="1899-12-30T15:29:00"/>
    <s v="Ewallet"/>
    <n v="708.4"/>
    <n v="4.7619047620000003"/>
    <n v="35.42"/>
    <x v="28"/>
  </r>
  <r>
    <x v="642"/>
    <x v="2"/>
    <s v="Mandalay"/>
    <x v="0"/>
    <x v="1"/>
    <x v="1"/>
    <n v="55.67"/>
    <n v="2"/>
    <n v="5.5670000000000002"/>
    <n v="116.907"/>
    <x v="39"/>
    <x v="1"/>
    <d v="1899-12-30T15:08:00"/>
    <s v="Ewallet"/>
    <n v="111.34"/>
    <n v="4.7619047620000003"/>
    <n v="5.5670000000000002"/>
    <x v="22"/>
  </r>
  <r>
    <x v="643"/>
    <x v="1"/>
    <s v="Naypyitaw"/>
    <x v="0"/>
    <x v="0"/>
    <x v="4"/>
    <n v="72.52"/>
    <n v="8"/>
    <n v="29.007999999999999"/>
    <n v="609.16800000000001"/>
    <x v="73"/>
    <x v="0"/>
    <d v="1899-12-30T19:26:00"/>
    <s v="Credit card"/>
    <n v="580.16"/>
    <n v="4.7619047620000003"/>
    <n v="29.007999999999999"/>
    <x v="43"/>
  </r>
  <r>
    <x v="644"/>
    <x v="1"/>
    <s v="Naypyitaw"/>
    <x v="0"/>
    <x v="1"/>
    <x v="1"/>
    <n v="12.05"/>
    <n v="5"/>
    <n v="3.0125000000000002"/>
    <n v="63.262500000000003"/>
    <x v="69"/>
    <x v="0"/>
    <d v="1899-12-30T15:53:00"/>
    <s v="Ewallet"/>
    <n v="60.25"/>
    <n v="4.7619047620000003"/>
    <n v="3.0125000000000002"/>
    <x v="46"/>
  </r>
  <r>
    <x v="645"/>
    <x v="0"/>
    <s v="Yangon"/>
    <x v="0"/>
    <x v="1"/>
    <x v="2"/>
    <n v="19.36"/>
    <n v="9"/>
    <n v="8.7119999999999997"/>
    <n v="182.952"/>
    <x v="68"/>
    <x v="1"/>
    <d v="1899-12-30T18:43:00"/>
    <s v="Ewallet"/>
    <n v="174.24"/>
    <n v="4.7619047620000003"/>
    <n v="8.7119999999999997"/>
    <x v="44"/>
  </r>
  <r>
    <x v="646"/>
    <x v="1"/>
    <s v="Naypyitaw"/>
    <x v="1"/>
    <x v="1"/>
    <x v="0"/>
    <n v="70.209999999999994"/>
    <n v="6"/>
    <n v="21.062999999999999"/>
    <n v="442.32299999999998"/>
    <x v="73"/>
    <x v="0"/>
    <d v="1899-12-30T14:58:00"/>
    <s v="Cash"/>
    <n v="421.26"/>
    <n v="4.7619047620000003"/>
    <n v="21.062999999999999"/>
    <x v="2"/>
  </r>
  <r>
    <x v="647"/>
    <x v="2"/>
    <s v="Mandalay"/>
    <x v="0"/>
    <x v="1"/>
    <x v="5"/>
    <n v="33.630000000000003"/>
    <n v="1"/>
    <n v="1.6815"/>
    <n v="35.311500000000002"/>
    <x v="80"/>
    <x v="1"/>
    <d v="1899-12-30T19:55:00"/>
    <s v="Cash"/>
    <n v="33.630000000000003"/>
    <n v="4.7619047620000003"/>
    <n v="1.6815"/>
    <x v="32"/>
  </r>
  <r>
    <x v="648"/>
    <x v="1"/>
    <s v="Naypyitaw"/>
    <x v="0"/>
    <x v="0"/>
    <x v="3"/>
    <n v="15.49"/>
    <n v="2"/>
    <n v="1.5489999999999999"/>
    <n v="32.529000000000003"/>
    <x v="65"/>
    <x v="1"/>
    <d v="1899-12-30T15:10:00"/>
    <s v="Cash"/>
    <n v="30.98"/>
    <n v="4.7619047620000003"/>
    <n v="1.5489999999999999"/>
    <x v="31"/>
  </r>
  <r>
    <x v="649"/>
    <x v="1"/>
    <s v="Naypyitaw"/>
    <x v="1"/>
    <x v="1"/>
    <x v="1"/>
    <n v="24.74"/>
    <n v="10"/>
    <n v="12.37"/>
    <n v="259.77"/>
    <x v="7"/>
    <x v="0"/>
    <d v="1899-12-30T16:44:00"/>
    <s v="Cash"/>
    <n v="247.4"/>
    <n v="4.7619047620000003"/>
    <n v="12.37"/>
    <x v="12"/>
  </r>
  <r>
    <x v="650"/>
    <x v="2"/>
    <s v="Mandalay"/>
    <x v="1"/>
    <x v="1"/>
    <x v="1"/>
    <n v="75.66"/>
    <n v="5"/>
    <n v="18.914999999999999"/>
    <n v="397.21499999999997"/>
    <x v="15"/>
    <x v="1"/>
    <d v="1899-12-30T18:22:00"/>
    <s v="Ewallet"/>
    <n v="378.3"/>
    <n v="4.7619047620000003"/>
    <n v="18.914999999999999"/>
    <x v="52"/>
  </r>
  <r>
    <x v="651"/>
    <x v="2"/>
    <s v="Mandalay"/>
    <x v="1"/>
    <x v="0"/>
    <x v="0"/>
    <n v="55.81"/>
    <n v="6"/>
    <n v="16.742999999999999"/>
    <n v="351.60300000000001"/>
    <x v="49"/>
    <x v="1"/>
    <d v="1899-12-30T11:52:00"/>
    <s v="Cash"/>
    <n v="334.86"/>
    <n v="4.7619047620000003"/>
    <n v="16.742999999999999"/>
    <x v="21"/>
  </r>
  <r>
    <x v="652"/>
    <x v="0"/>
    <s v="Yangon"/>
    <x v="0"/>
    <x v="1"/>
    <x v="2"/>
    <n v="72.78"/>
    <n v="10"/>
    <n v="36.39"/>
    <n v="764.19"/>
    <x v="36"/>
    <x v="0"/>
    <d v="1899-12-30T17:24:00"/>
    <s v="Cash"/>
    <n v="727.8"/>
    <n v="4.7619047620000003"/>
    <n v="36.39"/>
    <x v="48"/>
  </r>
  <r>
    <x v="653"/>
    <x v="2"/>
    <s v="Mandalay"/>
    <x v="0"/>
    <x v="1"/>
    <x v="3"/>
    <n v="37.32"/>
    <n v="9"/>
    <n v="16.794"/>
    <n v="352.67399999999998"/>
    <x v="43"/>
    <x v="1"/>
    <d v="1899-12-30T15:31:00"/>
    <s v="Ewallet"/>
    <n v="335.88"/>
    <n v="4.7619047620000003"/>
    <n v="16.794"/>
    <x v="20"/>
  </r>
  <r>
    <x v="654"/>
    <x v="2"/>
    <s v="Mandalay"/>
    <x v="0"/>
    <x v="1"/>
    <x v="5"/>
    <n v="60.18"/>
    <n v="4"/>
    <n v="12.036"/>
    <n v="252.756"/>
    <x v="69"/>
    <x v="0"/>
    <d v="1899-12-30T18:04:00"/>
    <s v="Credit card"/>
    <n v="240.72"/>
    <n v="4.7619047620000003"/>
    <n v="12.036"/>
    <x v="45"/>
  </r>
  <r>
    <x v="655"/>
    <x v="0"/>
    <s v="Yangon"/>
    <x v="1"/>
    <x v="0"/>
    <x v="1"/>
    <n v="15.69"/>
    <n v="3"/>
    <n v="2.3534999999999999"/>
    <n v="49.423499999999997"/>
    <x v="86"/>
    <x v="1"/>
    <d v="1899-12-30T14:13:00"/>
    <s v="Credit card"/>
    <n v="47.07"/>
    <n v="4.7619047620000003"/>
    <n v="2.3534999999999999"/>
    <x v="6"/>
  </r>
  <r>
    <x v="656"/>
    <x v="1"/>
    <s v="Naypyitaw"/>
    <x v="1"/>
    <x v="0"/>
    <x v="1"/>
    <n v="99.69"/>
    <n v="1"/>
    <n v="4.9844999999999997"/>
    <n v="104.67449999999999"/>
    <x v="33"/>
    <x v="1"/>
    <d v="1899-12-30T10:23:00"/>
    <s v="Credit card"/>
    <n v="99.69"/>
    <n v="4.7619047620000003"/>
    <n v="4.9844999999999997"/>
    <x v="7"/>
  </r>
  <r>
    <x v="657"/>
    <x v="0"/>
    <s v="Yangon"/>
    <x v="0"/>
    <x v="0"/>
    <x v="5"/>
    <n v="88.15"/>
    <n v="3"/>
    <n v="13.2225"/>
    <n v="277.67250000000001"/>
    <x v="68"/>
    <x v="1"/>
    <d v="1899-12-30T10:11:00"/>
    <s v="Ewallet"/>
    <n v="264.45"/>
    <n v="4.7619047620000003"/>
    <n v="13.2225"/>
    <x v="30"/>
  </r>
  <r>
    <x v="658"/>
    <x v="0"/>
    <s v="Yangon"/>
    <x v="0"/>
    <x v="0"/>
    <x v="3"/>
    <n v="27.93"/>
    <n v="5"/>
    <n v="6.9824999999999999"/>
    <n v="146.63249999999999"/>
    <x v="71"/>
    <x v="1"/>
    <d v="1899-12-30T15:48:00"/>
    <s v="Cash"/>
    <n v="139.65"/>
    <n v="4.7619047620000003"/>
    <n v="6.9824999999999999"/>
    <x v="9"/>
  </r>
  <r>
    <x v="659"/>
    <x v="0"/>
    <s v="Yangon"/>
    <x v="0"/>
    <x v="1"/>
    <x v="5"/>
    <n v="55.45"/>
    <n v="1"/>
    <n v="2.7725"/>
    <n v="58.222499999999997"/>
    <x v="84"/>
    <x v="1"/>
    <d v="1899-12-30T17:46:00"/>
    <s v="Credit card"/>
    <n v="55.45"/>
    <n v="4.7619047620000003"/>
    <n v="2.7725"/>
    <x v="49"/>
  </r>
  <r>
    <x v="660"/>
    <x v="2"/>
    <s v="Mandalay"/>
    <x v="1"/>
    <x v="0"/>
    <x v="3"/>
    <n v="42.97"/>
    <n v="3"/>
    <n v="6.4455"/>
    <n v="135.35550000000001"/>
    <x v="36"/>
    <x v="0"/>
    <d v="1899-12-30T11:46:00"/>
    <s v="Cash"/>
    <n v="128.91"/>
    <n v="4.7619047620000003"/>
    <n v="6.4455"/>
    <x v="39"/>
  </r>
  <r>
    <x v="661"/>
    <x v="1"/>
    <s v="Naypyitaw"/>
    <x v="0"/>
    <x v="1"/>
    <x v="3"/>
    <n v="17.14"/>
    <n v="7"/>
    <n v="5.9989999999999997"/>
    <n v="125.979"/>
    <x v="65"/>
    <x v="1"/>
    <d v="1899-12-30T12:07:00"/>
    <s v="Credit card"/>
    <n v="119.98"/>
    <n v="4.7619047620000003"/>
    <n v="5.9989999999999997"/>
    <x v="30"/>
  </r>
  <r>
    <x v="662"/>
    <x v="2"/>
    <s v="Mandalay"/>
    <x v="0"/>
    <x v="0"/>
    <x v="5"/>
    <n v="58.75"/>
    <n v="6"/>
    <n v="17.625"/>
    <n v="370.125"/>
    <x v="62"/>
    <x v="0"/>
    <d v="1899-12-30T18:14:00"/>
    <s v="Credit card"/>
    <n v="352.5"/>
    <n v="4.7619047620000003"/>
    <n v="17.625"/>
    <x v="9"/>
  </r>
  <r>
    <x v="663"/>
    <x v="1"/>
    <s v="Naypyitaw"/>
    <x v="0"/>
    <x v="0"/>
    <x v="4"/>
    <n v="87.1"/>
    <n v="10"/>
    <n v="43.55"/>
    <n v="914.55"/>
    <x v="12"/>
    <x v="1"/>
    <d v="1899-12-30T14:45:00"/>
    <s v="Credit card"/>
    <n v="871"/>
    <n v="4.7619047620000003"/>
    <n v="43.55"/>
    <x v="21"/>
  </r>
  <r>
    <x v="664"/>
    <x v="1"/>
    <s v="Naypyitaw"/>
    <x v="1"/>
    <x v="0"/>
    <x v="3"/>
    <n v="98.8"/>
    <n v="2"/>
    <n v="9.8800000000000008"/>
    <n v="207.48"/>
    <x v="81"/>
    <x v="1"/>
    <d v="1899-12-30T11:39:00"/>
    <s v="Cash"/>
    <n v="197.6"/>
    <n v="4.7619047620000003"/>
    <n v="9.8800000000000008"/>
    <x v="25"/>
  </r>
  <r>
    <x v="665"/>
    <x v="0"/>
    <s v="Yangon"/>
    <x v="1"/>
    <x v="0"/>
    <x v="5"/>
    <n v="48.63"/>
    <n v="4"/>
    <n v="9.7260000000000009"/>
    <n v="204.24600000000001"/>
    <x v="87"/>
    <x v="1"/>
    <d v="1899-12-30T15:44:00"/>
    <s v="Ewallet"/>
    <n v="194.52"/>
    <n v="4.7619047620000003"/>
    <n v="9.7260000000000009"/>
    <x v="29"/>
  </r>
  <r>
    <x v="666"/>
    <x v="2"/>
    <s v="Mandalay"/>
    <x v="0"/>
    <x v="1"/>
    <x v="4"/>
    <n v="57.74"/>
    <n v="3"/>
    <n v="8.6609999999999996"/>
    <n v="181.881"/>
    <x v="9"/>
    <x v="1"/>
    <d v="1899-12-30T13:06:00"/>
    <s v="Ewallet"/>
    <n v="173.22"/>
    <n v="4.7619047620000003"/>
    <n v="8.6609999999999996"/>
    <x v="25"/>
  </r>
  <r>
    <x v="667"/>
    <x v="2"/>
    <s v="Mandalay"/>
    <x v="1"/>
    <x v="0"/>
    <x v="0"/>
    <n v="17.97"/>
    <n v="4"/>
    <n v="3.5939999999999999"/>
    <n v="75.474000000000004"/>
    <x v="55"/>
    <x v="0"/>
    <d v="1899-12-30T20:43:00"/>
    <s v="Ewallet"/>
    <n v="71.88"/>
    <n v="4.7619047620000003"/>
    <n v="3.5939999999999999"/>
    <x v="41"/>
  </r>
  <r>
    <x v="668"/>
    <x v="1"/>
    <s v="Naypyitaw"/>
    <x v="0"/>
    <x v="0"/>
    <x v="0"/>
    <n v="47.71"/>
    <n v="6"/>
    <n v="14.313000000000001"/>
    <n v="300.57299999999998"/>
    <x v="69"/>
    <x v="0"/>
    <d v="1899-12-30T14:19:00"/>
    <s v="Ewallet"/>
    <n v="286.26"/>
    <n v="4.7619047620000003"/>
    <n v="14.313000000000001"/>
    <x v="18"/>
  </r>
  <r>
    <x v="669"/>
    <x v="2"/>
    <s v="Mandalay"/>
    <x v="1"/>
    <x v="0"/>
    <x v="3"/>
    <n v="40.619999999999997"/>
    <n v="2"/>
    <n v="4.0620000000000003"/>
    <n v="85.302000000000007"/>
    <x v="29"/>
    <x v="1"/>
    <d v="1899-12-30T10:01:00"/>
    <s v="Credit card"/>
    <n v="81.239999999999995"/>
    <n v="4.7619047620000003"/>
    <n v="4.0620000000000003"/>
    <x v="5"/>
  </r>
  <r>
    <x v="670"/>
    <x v="0"/>
    <s v="Yangon"/>
    <x v="0"/>
    <x v="1"/>
    <x v="5"/>
    <n v="56.04"/>
    <n v="10"/>
    <n v="28.02"/>
    <n v="588.41999999999996"/>
    <x v="78"/>
    <x v="1"/>
    <d v="1899-12-30T19:30:00"/>
    <s v="Ewallet"/>
    <n v="560.4"/>
    <n v="4.7619047620000003"/>
    <n v="28.02"/>
    <x v="18"/>
  </r>
  <r>
    <x v="671"/>
    <x v="2"/>
    <s v="Mandalay"/>
    <x v="0"/>
    <x v="1"/>
    <x v="4"/>
    <n v="93.4"/>
    <n v="2"/>
    <n v="9.34"/>
    <n v="196.14"/>
    <x v="73"/>
    <x v="0"/>
    <d v="1899-12-30T16:34:00"/>
    <s v="Cash"/>
    <n v="186.8"/>
    <n v="4.7619047620000003"/>
    <n v="9.34"/>
    <x v="46"/>
  </r>
  <r>
    <x v="672"/>
    <x v="2"/>
    <s v="Mandalay"/>
    <x v="1"/>
    <x v="0"/>
    <x v="0"/>
    <n v="73.41"/>
    <n v="3"/>
    <n v="11.0115"/>
    <n v="231.2415"/>
    <x v="22"/>
    <x v="0"/>
    <d v="1899-12-30T13:10:00"/>
    <s v="Ewallet"/>
    <n v="220.23"/>
    <n v="4.7619047620000003"/>
    <n v="11.0115"/>
    <x v="43"/>
  </r>
  <r>
    <x v="673"/>
    <x v="1"/>
    <s v="Naypyitaw"/>
    <x v="1"/>
    <x v="1"/>
    <x v="0"/>
    <n v="33.64"/>
    <n v="8"/>
    <n v="13.456"/>
    <n v="282.57600000000002"/>
    <x v="42"/>
    <x v="1"/>
    <d v="1899-12-30T17:10:00"/>
    <s v="Credit card"/>
    <n v="269.12"/>
    <n v="4.7619047620000003"/>
    <n v="13.456"/>
    <x v="39"/>
  </r>
  <r>
    <x v="674"/>
    <x v="0"/>
    <s v="Yangon"/>
    <x v="1"/>
    <x v="0"/>
    <x v="1"/>
    <n v="45.48"/>
    <n v="10"/>
    <n v="22.74"/>
    <n v="477.54"/>
    <x v="59"/>
    <x v="1"/>
    <d v="1899-12-30T10:22:00"/>
    <s v="Credit card"/>
    <n v="454.8"/>
    <n v="4.7619047620000003"/>
    <n v="22.74"/>
    <x v="19"/>
  </r>
  <r>
    <x v="675"/>
    <x v="2"/>
    <s v="Mandalay"/>
    <x v="0"/>
    <x v="1"/>
    <x v="5"/>
    <n v="83.77"/>
    <n v="2"/>
    <n v="8.3770000000000007"/>
    <n v="175.917"/>
    <x v="7"/>
    <x v="0"/>
    <d v="1899-12-30T19:57:00"/>
    <s v="Cash"/>
    <n v="167.54"/>
    <n v="4.7619047620000003"/>
    <n v="8.3770000000000007"/>
    <x v="15"/>
  </r>
  <r>
    <x v="676"/>
    <x v="2"/>
    <s v="Mandalay"/>
    <x v="0"/>
    <x v="0"/>
    <x v="3"/>
    <n v="64.08"/>
    <n v="7"/>
    <n v="22.428000000000001"/>
    <n v="470.988"/>
    <x v="88"/>
    <x v="1"/>
    <d v="1899-12-30T19:29:00"/>
    <s v="Credit card"/>
    <n v="448.56"/>
    <n v="4.7619047620000003"/>
    <n v="22.428000000000001"/>
    <x v="48"/>
  </r>
  <r>
    <x v="677"/>
    <x v="0"/>
    <s v="Yangon"/>
    <x v="0"/>
    <x v="0"/>
    <x v="4"/>
    <n v="73.47"/>
    <n v="4"/>
    <n v="14.694000000000001"/>
    <n v="308.57400000000001"/>
    <x v="55"/>
    <x v="0"/>
    <d v="1899-12-30T18:30:00"/>
    <s v="Cash"/>
    <n v="293.88"/>
    <n v="4.7619047620000003"/>
    <n v="14.694000000000001"/>
    <x v="22"/>
  </r>
  <r>
    <x v="678"/>
    <x v="1"/>
    <s v="Naypyitaw"/>
    <x v="1"/>
    <x v="1"/>
    <x v="0"/>
    <n v="58.95"/>
    <n v="10"/>
    <n v="29.475000000000001"/>
    <n v="618.97500000000002"/>
    <x v="13"/>
    <x v="1"/>
    <d v="1899-12-30T14:27:00"/>
    <s v="Ewallet"/>
    <n v="589.5"/>
    <n v="4.7619047620000003"/>
    <n v="29.475000000000001"/>
    <x v="34"/>
  </r>
  <r>
    <x v="679"/>
    <x v="0"/>
    <s v="Yangon"/>
    <x v="0"/>
    <x v="1"/>
    <x v="4"/>
    <n v="48.5"/>
    <n v="6"/>
    <n v="14.55"/>
    <n v="305.55"/>
    <x v="83"/>
    <x v="1"/>
    <d v="1899-12-30T13:57:00"/>
    <s v="Ewallet"/>
    <n v="291"/>
    <n v="4.7619047620000003"/>
    <n v="14.55"/>
    <x v="45"/>
  </r>
  <r>
    <x v="680"/>
    <x v="2"/>
    <s v="Mandalay"/>
    <x v="0"/>
    <x v="0"/>
    <x v="1"/>
    <n v="39.479999999999997"/>
    <n v="1"/>
    <n v="1.974"/>
    <n v="41.454000000000001"/>
    <x v="12"/>
    <x v="1"/>
    <d v="1899-12-30T19:43:00"/>
    <s v="Cash"/>
    <n v="39.479999999999997"/>
    <n v="4.7619047620000003"/>
    <n v="1.974"/>
    <x v="35"/>
  </r>
  <r>
    <x v="681"/>
    <x v="2"/>
    <s v="Mandalay"/>
    <x v="1"/>
    <x v="0"/>
    <x v="3"/>
    <n v="34.81"/>
    <n v="1"/>
    <n v="1.7404999999999999"/>
    <n v="36.5505"/>
    <x v="78"/>
    <x v="1"/>
    <d v="1899-12-30T10:11:00"/>
    <s v="Credit card"/>
    <n v="34.81"/>
    <n v="4.7619047620000003"/>
    <n v="1.7404999999999999"/>
    <x v="27"/>
  </r>
  <r>
    <x v="682"/>
    <x v="1"/>
    <s v="Naypyitaw"/>
    <x v="1"/>
    <x v="0"/>
    <x v="5"/>
    <n v="49.32"/>
    <n v="6"/>
    <n v="14.795999999999999"/>
    <n v="310.71600000000001"/>
    <x v="51"/>
    <x v="1"/>
    <d v="1899-12-30T13:46:00"/>
    <s v="Ewallet"/>
    <n v="295.92"/>
    <n v="4.7619047620000003"/>
    <n v="14.795999999999999"/>
    <x v="12"/>
  </r>
  <r>
    <x v="683"/>
    <x v="0"/>
    <s v="Yangon"/>
    <x v="0"/>
    <x v="1"/>
    <x v="5"/>
    <n v="21.48"/>
    <n v="2"/>
    <n v="2.1480000000000001"/>
    <n v="45.107999999999997"/>
    <x v="33"/>
    <x v="1"/>
    <d v="1899-12-30T12:22:00"/>
    <s v="Ewallet"/>
    <n v="42.96"/>
    <n v="4.7619047620000003"/>
    <n v="2.1480000000000001"/>
    <x v="37"/>
  </r>
  <r>
    <x v="684"/>
    <x v="2"/>
    <s v="Mandalay"/>
    <x v="0"/>
    <x v="0"/>
    <x v="3"/>
    <n v="23.08"/>
    <n v="6"/>
    <n v="6.9240000000000004"/>
    <n v="145.404"/>
    <x v="46"/>
    <x v="1"/>
    <d v="1899-12-30T19:20:00"/>
    <s v="Ewallet"/>
    <n v="138.47999999999999"/>
    <n v="4.7619047620000003"/>
    <n v="6.9240000000000004"/>
    <x v="49"/>
  </r>
  <r>
    <x v="685"/>
    <x v="2"/>
    <s v="Mandalay"/>
    <x v="0"/>
    <x v="0"/>
    <x v="2"/>
    <n v="49.1"/>
    <n v="2"/>
    <n v="4.91"/>
    <n v="103.11"/>
    <x v="66"/>
    <x v="1"/>
    <d v="1899-12-30T12:58:00"/>
    <s v="Credit card"/>
    <n v="98.2"/>
    <n v="4.7619047620000003"/>
    <n v="4.91"/>
    <x v="41"/>
  </r>
  <r>
    <x v="686"/>
    <x v="2"/>
    <s v="Mandalay"/>
    <x v="0"/>
    <x v="0"/>
    <x v="3"/>
    <n v="64.83"/>
    <n v="2"/>
    <n v="6.4829999999999997"/>
    <n v="136.143"/>
    <x v="66"/>
    <x v="1"/>
    <d v="1899-12-30T11:59:00"/>
    <s v="Credit card"/>
    <n v="129.66"/>
    <n v="4.7619047620000003"/>
    <n v="6.4829999999999997"/>
    <x v="7"/>
  </r>
  <r>
    <x v="687"/>
    <x v="0"/>
    <s v="Yangon"/>
    <x v="0"/>
    <x v="1"/>
    <x v="2"/>
    <n v="63.56"/>
    <n v="10"/>
    <n v="31.78"/>
    <n v="667.38"/>
    <x v="65"/>
    <x v="1"/>
    <d v="1899-12-30T17:59:00"/>
    <s v="Cash"/>
    <n v="635.6"/>
    <n v="4.7619047620000003"/>
    <n v="31.78"/>
    <x v="42"/>
  </r>
  <r>
    <x v="688"/>
    <x v="1"/>
    <s v="Naypyitaw"/>
    <x v="0"/>
    <x v="1"/>
    <x v="3"/>
    <n v="72.88"/>
    <n v="2"/>
    <n v="7.2880000000000003"/>
    <n v="153.048"/>
    <x v="45"/>
    <x v="1"/>
    <d v="1899-12-30T12:51:00"/>
    <s v="Cash"/>
    <n v="145.76"/>
    <n v="4.7619047620000003"/>
    <n v="7.2880000000000003"/>
    <x v="36"/>
  </r>
  <r>
    <x v="689"/>
    <x v="0"/>
    <s v="Yangon"/>
    <x v="1"/>
    <x v="0"/>
    <x v="4"/>
    <n v="67.099999999999994"/>
    <n v="3"/>
    <n v="10.065"/>
    <n v="211.36500000000001"/>
    <x v="42"/>
    <x v="1"/>
    <d v="1899-12-30T10:36:00"/>
    <s v="Cash"/>
    <n v="201.3"/>
    <n v="4.7619047620000003"/>
    <n v="10.065"/>
    <x v="26"/>
  </r>
  <r>
    <x v="690"/>
    <x v="1"/>
    <s v="Naypyitaw"/>
    <x v="0"/>
    <x v="0"/>
    <x v="3"/>
    <n v="70.19"/>
    <n v="9"/>
    <n v="31.5855"/>
    <n v="663.29549999999995"/>
    <x v="25"/>
    <x v="1"/>
    <d v="1899-12-30T13:38:00"/>
    <s v="Cash"/>
    <n v="631.71"/>
    <n v="4.7619047620000003"/>
    <n v="31.5855"/>
    <x v="24"/>
  </r>
  <r>
    <x v="691"/>
    <x v="1"/>
    <s v="Naypyitaw"/>
    <x v="0"/>
    <x v="1"/>
    <x v="4"/>
    <n v="55.04"/>
    <n v="7"/>
    <n v="19.263999999999999"/>
    <n v="404.54399999999998"/>
    <x v="41"/>
    <x v="1"/>
    <d v="1899-12-30T19:39:00"/>
    <s v="Ewallet"/>
    <n v="385.28"/>
    <n v="4.7619047620000003"/>
    <n v="19.263999999999999"/>
    <x v="53"/>
  </r>
  <r>
    <x v="692"/>
    <x v="0"/>
    <s v="Yangon"/>
    <x v="0"/>
    <x v="1"/>
    <x v="0"/>
    <n v="48.63"/>
    <n v="10"/>
    <n v="24.315000000000001"/>
    <n v="510.61500000000001"/>
    <x v="31"/>
    <x v="1"/>
    <d v="1899-12-30T12:44:00"/>
    <s v="Cash"/>
    <n v="486.3"/>
    <n v="4.7619047620000003"/>
    <n v="24.315000000000001"/>
    <x v="55"/>
  </r>
  <r>
    <x v="693"/>
    <x v="1"/>
    <s v="Naypyitaw"/>
    <x v="0"/>
    <x v="0"/>
    <x v="5"/>
    <n v="73.38"/>
    <n v="7"/>
    <n v="25.683"/>
    <n v="539.34299999999996"/>
    <x v="34"/>
    <x v="0"/>
    <d v="1899-12-30T13:56:00"/>
    <s v="Cash"/>
    <n v="513.66"/>
    <n v="4.7619047620000003"/>
    <n v="25.683"/>
    <x v="33"/>
  </r>
  <r>
    <x v="694"/>
    <x v="1"/>
    <s v="Naypyitaw"/>
    <x v="1"/>
    <x v="0"/>
    <x v="4"/>
    <n v="52.6"/>
    <n v="9"/>
    <n v="23.67"/>
    <n v="497.07"/>
    <x v="65"/>
    <x v="1"/>
    <d v="1899-12-30T14:42:00"/>
    <s v="Cash"/>
    <n v="473.4"/>
    <n v="4.7619047620000003"/>
    <n v="23.67"/>
    <x v="29"/>
  </r>
  <r>
    <x v="695"/>
    <x v="0"/>
    <s v="Yangon"/>
    <x v="0"/>
    <x v="0"/>
    <x v="2"/>
    <n v="87.37"/>
    <n v="5"/>
    <n v="21.842500000000001"/>
    <n v="458.6925"/>
    <x v="71"/>
    <x v="1"/>
    <d v="1899-12-30T19:45:00"/>
    <s v="Cash"/>
    <n v="436.85"/>
    <n v="4.7619047620000003"/>
    <n v="21.842500000000001"/>
    <x v="37"/>
  </r>
  <r>
    <x v="696"/>
    <x v="0"/>
    <s v="Yangon"/>
    <x v="0"/>
    <x v="0"/>
    <x v="3"/>
    <n v="27.04"/>
    <n v="4"/>
    <n v="5.4080000000000004"/>
    <n v="113.568"/>
    <x v="17"/>
    <x v="1"/>
    <d v="1899-12-30T20:26:00"/>
    <s v="Ewallet"/>
    <n v="108.16"/>
    <n v="4.7619047620000003"/>
    <n v="5.4080000000000004"/>
    <x v="16"/>
  </r>
  <r>
    <x v="697"/>
    <x v="2"/>
    <s v="Mandalay"/>
    <x v="1"/>
    <x v="1"/>
    <x v="2"/>
    <n v="62.19"/>
    <n v="4"/>
    <n v="12.438000000000001"/>
    <n v="261.19799999999998"/>
    <x v="47"/>
    <x v="0"/>
    <d v="1899-12-30T19:46:00"/>
    <s v="Ewallet"/>
    <n v="248.76"/>
    <n v="4.7619047620000003"/>
    <n v="12.438000000000001"/>
    <x v="42"/>
  </r>
  <r>
    <x v="698"/>
    <x v="0"/>
    <s v="Yangon"/>
    <x v="0"/>
    <x v="1"/>
    <x v="1"/>
    <n v="69.58"/>
    <n v="9"/>
    <n v="31.311"/>
    <n v="657.53099999999995"/>
    <x v="88"/>
    <x v="1"/>
    <d v="1899-12-30T19:38:00"/>
    <s v="Credit card"/>
    <n v="626.22"/>
    <n v="4.7619047620000003"/>
    <n v="31.311"/>
    <x v="52"/>
  </r>
  <r>
    <x v="699"/>
    <x v="1"/>
    <s v="Naypyitaw"/>
    <x v="1"/>
    <x v="1"/>
    <x v="2"/>
    <n v="97.5"/>
    <n v="10"/>
    <n v="48.75"/>
    <n v="1023.75"/>
    <x v="52"/>
    <x v="0"/>
    <d v="1899-12-30T16:18:00"/>
    <s v="Ewallet"/>
    <n v="975"/>
    <n v="4.7619047620000003"/>
    <n v="48.75"/>
    <x v="7"/>
  </r>
  <r>
    <x v="700"/>
    <x v="1"/>
    <s v="Naypyitaw"/>
    <x v="1"/>
    <x v="0"/>
    <x v="5"/>
    <n v="60.41"/>
    <n v="8"/>
    <n v="24.164000000000001"/>
    <n v="507.44400000000002"/>
    <x v="13"/>
    <x v="1"/>
    <d v="1899-12-30T12:23:00"/>
    <s v="Ewallet"/>
    <n v="483.28"/>
    <n v="4.7619047620000003"/>
    <n v="24.164000000000001"/>
    <x v="1"/>
  </r>
  <r>
    <x v="701"/>
    <x v="2"/>
    <s v="Mandalay"/>
    <x v="1"/>
    <x v="1"/>
    <x v="4"/>
    <n v="32.32"/>
    <n v="3"/>
    <n v="4.8479999999999999"/>
    <n v="101.80800000000001"/>
    <x v="39"/>
    <x v="1"/>
    <d v="1899-12-30T19:11:00"/>
    <s v="Credit card"/>
    <n v="96.96"/>
    <n v="4.7619047620000003"/>
    <n v="4.8479999999999999"/>
    <x v="42"/>
  </r>
  <r>
    <x v="702"/>
    <x v="2"/>
    <s v="Mandalay"/>
    <x v="0"/>
    <x v="0"/>
    <x v="5"/>
    <n v="19.77"/>
    <n v="10"/>
    <n v="9.8849999999999998"/>
    <n v="207.58500000000001"/>
    <x v="33"/>
    <x v="1"/>
    <d v="1899-12-30T18:57:00"/>
    <s v="Credit card"/>
    <n v="197.7"/>
    <n v="4.7619047620000003"/>
    <n v="9.8849999999999998"/>
    <x v="59"/>
  </r>
  <r>
    <x v="703"/>
    <x v="2"/>
    <s v="Mandalay"/>
    <x v="0"/>
    <x v="1"/>
    <x v="0"/>
    <n v="80.47"/>
    <n v="9"/>
    <n v="36.211500000000001"/>
    <n v="760.44150000000002"/>
    <x v="47"/>
    <x v="0"/>
    <d v="1899-12-30T11:18:00"/>
    <s v="Cash"/>
    <n v="724.23"/>
    <n v="4.7619047620000003"/>
    <n v="36.211500000000001"/>
    <x v="51"/>
  </r>
  <r>
    <x v="704"/>
    <x v="2"/>
    <s v="Mandalay"/>
    <x v="0"/>
    <x v="0"/>
    <x v="2"/>
    <n v="88.39"/>
    <n v="9"/>
    <n v="39.775500000000001"/>
    <n v="835.28549999999996"/>
    <x v="22"/>
    <x v="0"/>
    <d v="1899-12-30T12:40:00"/>
    <s v="Cash"/>
    <n v="795.51"/>
    <n v="4.7619047620000003"/>
    <n v="39.775500000000001"/>
    <x v="31"/>
  </r>
  <r>
    <x v="705"/>
    <x v="2"/>
    <s v="Mandalay"/>
    <x v="1"/>
    <x v="1"/>
    <x v="0"/>
    <n v="71.77"/>
    <n v="7"/>
    <n v="25.119499999999999"/>
    <n v="527.5095"/>
    <x v="14"/>
    <x v="1"/>
    <d v="1899-12-30T14:06:00"/>
    <s v="Cash"/>
    <n v="502.39"/>
    <n v="4.7619047620000003"/>
    <n v="25.119499999999999"/>
    <x v="60"/>
  </r>
  <r>
    <x v="706"/>
    <x v="2"/>
    <s v="Mandalay"/>
    <x v="1"/>
    <x v="0"/>
    <x v="1"/>
    <n v="43"/>
    <n v="4"/>
    <n v="8.6"/>
    <n v="180.6"/>
    <x v="82"/>
    <x v="1"/>
    <d v="1899-12-30T20:48:00"/>
    <s v="Ewallet"/>
    <n v="172"/>
    <n v="4.7619047620000003"/>
    <n v="8.6"/>
    <x v="29"/>
  </r>
  <r>
    <x v="707"/>
    <x v="1"/>
    <s v="Naypyitaw"/>
    <x v="0"/>
    <x v="1"/>
    <x v="4"/>
    <n v="68.98"/>
    <n v="1"/>
    <n v="3.4489999999999998"/>
    <n v="72.429000000000002"/>
    <x v="18"/>
    <x v="1"/>
    <d v="1899-12-30T20:13:00"/>
    <s v="Cash"/>
    <n v="68.98"/>
    <n v="4.7619047620000003"/>
    <n v="3.4489999999999998"/>
    <x v="19"/>
  </r>
  <r>
    <x v="708"/>
    <x v="1"/>
    <s v="Naypyitaw"/>
    <x v="1"/>
    <x v="1"/>
    <x v="5"/>
    <n v="15.62"/>
    <n v="8"/>
    <n v="6.2480000000000002"/>
    <n v="131.208"/>
    <x v="40"/>
    <x v="0"/>
    <d v="1899-12-30T20:37:00"/>
    <s v="Ewallet"/>
    <n v="124.96"/>
    <n v="4.7619047620000003"/>
    <n v="6.2480000000000002"/>
    <x v="0"/>
  </r>
  <r>
    <x v="709"/>
    <x v="0"/>
    <s v="Yangon"/>
    <x v="1"/>
    <x v="1"/>
    <x v="3"/>
    <n v="25.7"/>
    <n v="3"/>
    <n v="3.855"/>
    <n v="80.954999999999998"/>
    <x v="29"/>
    <x v="1"/>
    <d v="1899-12-30T17:59:00"/>
    <s v="Ewallet"/>
    <n v="77.099999999999994"/>
    <n v="4.7619047620000003"/>
    <n v="3.855"/>
    <x v="36"/>
  </r>
  <r>
    <x v="710"/>
    <x v="0"/>
    <s v="Yangon"/>
    <x v="0"/>
    <x v="1"/>
    <x v="4"/>
    <n v="80.62"/>
    <n v="6"/>
    <n v="24.186"/>
    <n v="507.90600000000001"/>
    <x v="38"/>
    <x v="1"/>
    <d v="1899-12-30T20:18:00"/>
    <s v="Cash"/>
    <n v="483.72"/>
    <n v="4.7619047620000003"/>
    <n v="24.186"/>
    <x v="0"/>
  </r>
  <r>
    <x v="711"/>
    <x v="1"/>
    <s v="Naypyitaw"/>
    <x v="0"/>
    <x v="0"/>
    <x v="2"/>
    <n v="75.53"/>
    <n v="4"/>
    <n v="15.106"/>
    <n v="317.226"/>
    <x v="35"/>
    <x v="1"/>
    <d v="1899-12-30T15:52:00"/>
    <s v="Ewallet"/>
    <n v="302.12"/>
    <n v="4.7619047620000003"/>
    <n v="15.106"/>
    <x v="47"/>
  </r>
  <r>
    <x v="712"/>
    <x v="1"/>
    <s v="Naypyitaw"/>
    <x v="1"/>
    <x v="0"/>
    <x v="1"/>
    <n v="77.63"/>
    <n v="9"/>
    <n v="34.933500000000002"/>
    <n v="733.60350000000005"/>
    <x v="88"/>
    <x v="1"/>
    <d v="1899-12-30T15:14:00"/>
    <s v="Ewallet"/>
    <n v="698.67"/>
    <n v="4.7619047620000003"/>
    <n v="34.933500000000002"/>
    <x v="8"/>
  </r>
  <r>
    <x v="713"/>
    <x v="1"/>
    <s v="Naypyitaw"/>
    <x v="1"/>
    <x v="0"/>
    <x v="0"/>
    <n v="13.85"/>
    <n v="9"/>
    <n v="6.2324999999999999"/>
    <n v="130.88249999999999"/>
    <x v="87"/>
    <x v="1"/>
    <d v="1899-12-30T12:50:00"/>
    <s v="Ewallet"/>
    <n v="124.65"/>
    <n v="4.7619047620000003"/>
    <n v="6.2324999999999999"/>
    <x v="22"/>
  </r>
  <r>
    <x v="714"/>
    <x v="1"/>
    <s v="Naypyitaw"/>
    <x v="0"/>
    <x v="1"/>
    <x v="5"/>
    <n v="98.7"/>
    <n v="8"/>
    <n v="39.479999999999997"/>
    <n v="829.08"/>
    <x v="82"/>
    <x v="1"/>
    <d v="1899-12-30T10:36:00"/>
    <s v="Ewallet"/>
    <n v="789.6"/>
    <n v="4.7619047620000003"/>
    <n v="39.479999999999997"/>
    <x v="23"/>
  </r>
  <r>
    <x v="715"/>
    <x v="0"/>
    <s v="Yangon"/>
    <x v="1"/>
    <x v="0"/>
    <x v="0"/>
    <n v="35.68"/>
    <n v="5"/>
    <n v="8.92"/>
    <n v="187.32"/>
    <x v="10"/>
    <x v="1"/>
    <d v="1899-12-30T18:33:00"/>
    <s v="Credit card"/>
    <n v="178.4"/>
    <n v="4.7619047620000003"/>
    <n v="8.92"/>
    <x v="37"/>
  </r>
  <r>
    <x v="716"/>
    <x v="0"/>
    <s v="Yangon"/>
    <x v="0"/>
    <x v="0"/>
    <x v="5"/>
    <n v="71.459999999999994"/>
    <n v="7"/>
    <n v="25.010999999999999"/>
    <n v="525.23099999999999"/>
    <x v="61"/>
    <x v="1"/>
    <d v="1899-12-30T16:06:00"/>
    <s v="Ewallet"/>
    <n v="500.22"/>
    <n v="4.7619047620000003"/>
    <n v="25.010999999999999"/>
    <x v="10"/>
  </r>
  <r>
    <x v="717"/>
    <x v="0"/>
    <s v="Yangon"/>
    <x v="0"/>
    <x v="1"/>
    <x v="1"/>
    <n v="11.94"/>
    <n v="3"/>
    <n v="1.7909999999999999"/>
    <n v="37.610999999999997"/>
    <x v="64"/>
    <x v="0"/>
    <d v="1899-12-30T12:47:00"/>
    <s v="Credit card"/>
    <n v="35.82"/>
    <n v="4.7619047620000003"/>
    <n v="1.7909999999999999"/>
    <x v="34"/>
  </r>
  <r>
    <x v="718"/>
    <x v="0"/>
    <s v="Yangon"/>
    <x v="1"/>
    <x v="1"/>
    <x v="5"/>
    <n v="45.38"/>
    <n v="3"/>
    <n v="6.8070000000000004"/>
    <n v="142.947"/>
    <x v="21"/>
    <x v="0"/>
    <d v="1899-12-30T13:34:00"/>
    <s v="Credit card"/>
    <n v="136.13999999999999"/>
    <n v="4.7619047620000003"/>
    <n v="6.8070000000000004"/>
    <x v="8"/>
  </r>
  <r>
    <x v="719"/>
    <x v="2"/>
    <s v="Mandalay"/>
    <x v="0"/>
    <x v="0"/>
    <x v="5"/>
    <n v="17.48"/>
    <n v="6"/>
    <n v="5.2439999999999998"/>
    <n v="110.124"/>
    <x v="68"/>
    <x v="1"/>
    <d v="1899-12-30T15:04:00"/>
    <s v="Credit card"/>
    <n v="104.88"/>
    <n v="4.7619047620000003"/>
    <n v="5.2439999999999998"/>
    <x v="36"/>
  </r>
  <r>
    <x v="720"/>
    <x v="2"/>
    <s v="Mandalay"/>
    <x v="1"/>
    <x v="0"/>
    <x v="5"/>
    <n v="25.56"/>
    <n v="7"/>
    <n v="8.9459999999999997"/>
    <n v="187.86600000000001"/>
    <x v="30"/>
    <x v="0"/>
    <d v="1899-12-30T20:42:00"/>
    <s v="Cash"/>
    <n v="178.92"/>
    <n v="4.7619047620000003"/>
    <n v="8.9459999999999997"/>
    <x v="12"/>
  </r>
  <r>
    <x v="721"/>
    <x v="1"/>
    <s v="Naypyitaw"/>
    <x v="0"/>
    <x v="0"/>
    <x v="3"/>
    <n v="90.63"/>
    <n v="9"/>
    <n v="40.783499999999997"/>
    <n v="856.45349999999996"/>
    <x v="68"/>
    <x v="1"/>
    <d v="1899-12-30T15:28:00"/>
    <s v="Cash"/>
    <n v="815.67"/>
    <n v="4.7619047620000003"/>
    <n v="40.783499999999997"/>
    <x v="20"/>
  </r>
  <r>
    <x v="722"/>
    <x v="2"/>
    <s v="Mandalay"/>
    <x v="1"/>
    <x v="1"/>
    <x v="2"/>
    <n v="44.12"/>
    <n v="3"/>
    <n v="6.6180000000000003"/>
    <n v="138.97800000000001"/>
    <x v="79"/>
    <x v="1"/>
    <d v="1899-12-30T13:45:00"/>
    <s v="Credit card"/>
    <n v="132.36000000000001"/>
    <n v="4.7619047620000003"/>
    <n v="6.6180000000000003"/>
    <x v="30"/>
  </r>
  <r>
    <x v="723"/>
    <x v="1"/>
    <s v="Naypyitaw"/>
    <x v="0"/>
    <x v="0"/>
    <x v="4"/>
    <n v="36.770000000000003"/>
    <n v="7"/>
    <n v="12.8695"/>
    <n v="270.2595"/>
    <x v="83"/>
    <x v="1"/>
    <d v="1899-12-30T20:10:00"/>
    <s v="Cash"/>
    <n v="257.39"/>
    <n v="4.7619047620000003"/>
    <n v="12.8695"/>
    <x v="2"/>
  </r>
  <r>
    <x v="724"/>
    <x v="2"/>
    <s v="Mandalay"/>
    <x v="0"/>
    <x v="1"/>
    <x v="4"/>
    <n v="23.34"/>
    <n v="4"/>
    <n v="4.6680000000000001"/>
    <n v="98.028000000000006"/>
    <x v="87"/>
    <x v="1"/>
    <d v="1899-12-30T18:53:00"/>
    <s v="Ewallet"/>
    <n v="93.36"/>
    <n v="4.7619047620000003"/>
    <n v="4.6680000000000001"/>
    <x v="2"/>
  </r>
  <r>
    <x v="725"/>
    <x v="1"/>
    <s v="Naypyitaw"/>
    <x v="0"/>
    <x v="0"/>
    <x v="0"/>
    <n v="28.5"/>
    <n v="8"/>
    <n v="11.4"/>
    <n v="239.4"/>
    <x v="10"/>
    <x v="1"/>
    <d v="1899-12-30T14:24:00"/>
    <s v="Cash"/>
    <n v="228"/>
    <n v="4.7619047620000003"/>
    <n v="11.4"/>
    <x v="37"/>
  </r>
  <r>
    <x v="726"/>
    <x v="1"/>
    <s v="Naypyitaw"/>
    <x v="0"/>
    <x v="1"/>
    <x v="2"/>
    <n v="55.57"/>
    <n v="3"/>
    <n v="8.3354999999999997"/>
    <n v="175.0455"/>
    <x v="66"/>
    <x v="1"/>
    <d v="1899-12-30T11:42:00"/>
    <s v="Credit card"/>
    <n v="166.71"/>
    <n v="4.7619047620000003"/>
    <n v="8.3354999999999997"/>
    <x v="9"/>
  </r>
  <r>
    <x v="727"/>
    <x v="2"/>
    <s v="Mandalay"/>
    <x v="1"/>
    <x v="1"/>
    <x v="3"/>
    <n v="69.739999999999995"/>
    <n v="10"/>
    <n v="34.869999999999997"/>
    <n v="732.27"/>
    <x v="19"/>
    <x v="1"/>
    <d v="1899-12-30T17:49:00"/>
    <s v="Credit card"/>
    <n v="697.4"/>
    <n v="4.7619047620000003"/>
    <n v="34.869999999999997"/>
    <x v="60"/>
  </r>
  <r>
    <x v="728"/>
    <x v="1"/>
    <s v="Naypyitaw"/>
    <x v="1"/>
    <x v="1"/>
    <x v="5"/>
    <n v="97.26"/>
    <n v="4"/>
    <n v="19.452000000000002"/>
    <n v="408.49200000000002"/>
    <x v="32"/>
    <x v="0"/>
    <d v="1899-12-30T15:33:00"/>
    <s v="Ewallet"/>
    <n v="389.04"/>
    <n v="4.7619047620000003"/>
    <n v="19.452000000000002"/>
    <x v="11"/>
  </r>
  <r>
    <x v="729"/>
    <x v="2"/>
    <s v="Mandalay"/>
    <x v="0"/>
    <x v="0"/>
    <x v="2"/>
    <n v="52.18"/>
    <n v="7"/>
    <n v="18.263000000000002"/>
    <n v="383.52300000000002"/>
    <x v="11"/>
    <x v="0"/>
    <d v="1899-12-30T10:54:00"/>
    <s v="Cash"/>
    <n v="365.26"/>
    <n v="4.7619047620000003"/>
    <n v="18.263000000000002"/>
    <x v="39"/>
  </r>
  <r>
    <x v="730"/>
    <x v="0"/>
    <s v="Yangon"/>
    <x v="0"/>
    <x v="0"/>
    <x v="5"/>
    <n v="22.32"/>
    <n v="4"/>
    <n v="4.4640000000000004"/>
    <n v="93.744"/>
    <x v="59"/>
    <x v="1"/>
    <d v="1899-12-30T16:23:00"/>
    <s v="Credit card"/>
    <n v="89.28"/>
    <n v="4.7619047620000003"/>
    <n v="4.4640000000000004"/>
    <x v="18"/>
  </r>
  <r>
    <x v="731"/>
    <x v="0"/>
    <s v="Yangon"/>
    <x v="1"/>
    <x v="1"/>
    <x v="0"/>
    <n v="56"/>
    <n v="3"/>
    <n v="8.4"/>
    <n v="176.4"/>
    <x v="38"/>
    <x v="1"/>
    <d v="1899-12-30T19:33:00"/>
    <s v="Ewallet"/>
    <n v="168"/>
    <n v="4.7619047620000003"/>
    <n v="8.4"/>
    <x v="19"/>
  </r>
  <r>
    <x v="732"/>
    <x v="0"/>
    <s v="Yangon"/>
    <x v="0"/>
    <x v="1"/>
    <x v="5"/>
    <n v="19.7"/>
    <n v="1"/>
    <n v="0.98499999999999999"/>
    <n v="20.684999999999999"/>
    <x v="4"/>
    <x v="1"/>
    <d v="1899-12-30T11:39:00"/>
    <s v="Ewallet"/>
    <n v="19.7"/>
    <n v="4.7619047620000003"/>
    <n v="0.98499999999999999"/>
    <x v="33"/>
  </r>
  <r>
    <x v="733"/>
    <x v="2"/>
    <s v="Mandalay"/>
    <x v="1"/>
    <x v="1"/>
    <x v="1"/>
    <n v="75.88"/>
    <n v="7"/>
    <n v="26.558"/>
    <n v="557.71799999999996"/>
    <x v="46"/>
    <x v="1"/>
    <d v="1899-12-30T10:38:00"/>
    <s v="Ewallet"/>
    <n v="531.16"/>
    <n v="4.7619047620000003"/>
    <n v="26.558"/>
    <x v="60"/>
  </r>
  <r>
    <x v="734"/>
    <x v="2"/>
    <s v="Mandalay"/>
    <x v="0"/>
    <x v="1"/>
    <x v="4"/>
    <n v="53.72"/>
    <n v="1"/>
    <n v="2.6859999999999999"/>
    <n v="56.405999999999999"/>
    <x v="59"/>
    <x v="1"/>
    <d v="1899-12-30T20:03:00"/>
    <s v="Ewallet"/>
    <n v="53.72"/>
    <n v="4.7619047620000003"/>
    <n v="2.6859999999999999"/>
    <x v="41"/>
  </r>
  <r>
    <x v="735"/>
    <x v="1"/>
    <s v="Naypyitaw"/>
    <x v="0"/>
    <x v="1"/>
    <x v="0"/>
    <n v="81.95"/>
    <n v="10"/>
    <n v="40.975000000000001"/>
    <n v="860.47500000000002"/>
    <x v="24"/>
    <x v="0"/>
    <d v="1899-12-30T12:39:00"/>
    <s v="Credit card"/>
    <n v="819.5"/>
    <n v="4.7619047620000003"/>
    <n v="40.975000000000001"/>
    <x v="22"/>
  </r>
  <r>
    <x v="736"/>
    <x v="1"/>
    <s v="Naypyitaw"/>
    <x v="0"/>
    <x v="0"/>
    <x v="2"/>
    <n v="81.2"/>
    <n v="7"/>
    <n v="28.42"/>
    <n v="596.82000000000005"/>
    <x v="28"/>
    <x v="0"/>
    <d v="1899-12-30T15:59:00"/>
    <s v="Credit card"/>
    <n v="568.4"/>
    <n v="4.7619047620000003"/>
    <n v="28.42"/>
    <x v="34"/>
  </r>
  <r>
    <x v="737"/>
    <x v="1"/>
    <s v="Naypyitaw"/>
    <x v="1"/>
    <x v="1"/>
    <x v="1"/>
    <n v="58.76"/>
    <n v="10"/>
    <n v="29.38"/>
    <n v="616.98"/>
    <x v="71"/>
    <x v="1"/>
    <d v="1899-12-30T14:26:00"/>
    <s v="Ewallet"/>
    <n v="587.6"/>
    <n v="4.7619047620000003"/>
    <n v="29.38"/>
    <x v="54"/>
  </r>
  <r>
    <x v="738"/>
    <x v="2"/>
    <s v="Mandalay"/>
    <x v="0"/>
    <x v="1"/>
    <x v="1"/>
    <n v="91.56"/>
    <n v="8"/>
    <n v="36.624000000000002"/>
    <n v="769.10400000000004"/>
    <x v="52"/>
    <x v="0"/>
    <d v="1899-12-30T18:22:00"/>
    <s v="Ewallet"/>
    <n v="732.48"/>
    <n v="4.7619047620000003"/>
    <n v="36.624000000000002"/>
    <x v="22"/>
  </r>
  <r>
    <x v="739"/>
    <x v="0"/>
    <s v="Yangon"/>
    <x v="1"/>
    <x v="1"/>
    <x v="2"/>
    <n v="93.96"/>
    <n v="9"/>
    <n v="42.281999999999996"/>
    <n v="887.92200000000003"/>
    <x v="80"/>
    <x v="1"/>
    <d v="1899-12-30T11:32:00"/>
    <s v="Cash"/>
    <n v="845.64"/>
    <n v="4.7619047620000003"/>
    <n v="42.281999999999996"/>
    <x v="57"/>
  </r>
  <r>
    <x v="740"/>
    <x v="1"/>
    <s v="Naypyitaw"/>
    <x v="1"/>
    <x v="1"/>
    <x v="2"/>
    <n v="55.61"/>
    <n v="7"/>
    <n v="19.4635"/>
    <n v="408.73349999999999"/>
    <x v="28"/>
    <x v="0"/>
    <d v="1899-12-30T12:41:00"/>
    <s v="Cash"/>
    <n v="389.27"/>
    <n v="4.7619047620000003"/>
    <n v="19.4635"/>
    <x v="23"/>
  </r>
  <r>
    <x v="741"/>
    <x v="1"/>
    <s v="Naypyitaw"/>
    <x v="1"/>
    <x v="1"/>
    <x v="4"/>
    <n v="84.83"/>
    <n v="1"/>
    <n v="4.2415000000000003"/>
    <n v="89.0715"/>
    <x v="78"/>
    <x v="1"/>
    <d v="1899-12-30T15:20:00"/>
    <s v="Ewallet"/>
    <n v="84.83"/>
    <n v="4.7619047620000003"/>
    <n v="4.2415000000000003"/>
    <x v="55"/>
  </r>
  <r>
    <x v="742"/>
    <x v="0"/>
    <s v="Yangon"/>
    <x v="0"/>
    <x v="0"/>
    <x v="3"/>
    <n v="71.63"/>
    <n v="2"/>
    <n v="7.1630000000000003"/>
    <n v="150.423"/>
    <x v="12"/>
    <x v="1"/>
    <d v="1899-12-30T14:33:00"/>
    <s v="Ewallet"/>
    <n v="143.26"/>
    <n v="4.7619047620000003"/>
    <n v="7.1630000000000003"/>
    <x v="55"/>
  </r>
  <r>
    <x v="743"/>
    <x v="0"/>
    <s v="Yangon"/>
    <x v="0"/>
    <x v="1"/>
    <x v="2"/>
    <n v="37.69"/>
    <n v="2"/>
    <n v="3.7690000000000001"/>
    <n v="79.149000000000001"/>
    <x v="9"/>
    <x v="1"/>
    <d v="1899-12-30T15:29:00"/>
    <s v="Ewallet"/>
    <n v="75.38"/>
    <n v="4.7619047620000003"/>
    <n v="3.7690000000000001"/>
    <x v="33"/>
  </r>
  <r>
    <x v="744"/>
    <x v="1"/>
    <s v="Naypyitaw"/>
    <x v="0"/>
    <x v="0"/>
    <x v="3"/>
    <n v="31.67"/>
    <n v="8"/>
    <n v="12.667999999999999"/>
    <n v="266.02800000000002"/>
    <x v="56"/>
    <x v="1"/>
    <d v="1899-12-30T16:19:00"/>
    <s v="Credit card"/>
    <n v="253.36"/>
    <n v="4.7619047620000003"/>
    <n v="12.667999999999999"/>
    <x v="32"/>
  </r>
  <r>
    <x v="745"/>
    <x v="1"/>
    <s v="Naypyitaw"/>
    <x v="0"/>
    <x v="0"/>
    <x v="4"/>
    <n v="38.42"/>
    <n v="1"/>
    <n v="1.921"/>
    <n v="40.341000000000001"/>
    <x v="30"/>
    <x v="0"/>
    <d v="1899-12-30T16:33:00"/>
    <s v="Cash"/>
    <n v="38.42"/>
    <n v="4.7619047620000003"/>
    <n v="1.921"/>
    <x v="17"/>
  </r>
  <r>
    <x v="746"/>
    <x v="2"/>
    <s v="Mandalay"/>
    <x v="0"/>
    <x v="1"/>
    <x v="5"/>
    <n v="65.23"/>
    <n v="10"/>
    <n v="32.615000000000002"/>
    <n v="684.91499999999996"/>
    <x v="66"/>
    <x v="1"/>
    <d v="1899-12-30T19:07:00"/>
    <s v="Credit card"/>
    <n v="652.29999999999995"/>
    <n v="4.7619047620000003"/>
    <n v="32.615000000000002"/>
    <x v="53"/>
  </r>
  <r>
    <x v="747"/>
    <x v="1"/>
    <s v="Naypyitaw"/>
    <x v="0"/>
    <x v="0"/>
    <x v="2"/>
    <n v="10.53"/>
    <n v="5"/>
    <n v="2.6324999999999998"/>
    <n v="55.282499999999999"/>
    <x v="74"/>
    <x v="1"/>
    <d v="1899-12-30T14:43:00"/>
    <s v="Credit card"/>
    <n v="52.65"/>
    <n v="4.7619047620000003"/>
    <n v="2.6324999999999998"/>
    <x v="6"/>
  </r>
  <r>
    <x v="748"/>
    <x v="2"/>
    <s v="Mandalay"/>
    <x v="0"/>
    <x v="0"/>
    <x v="2"/>
    <n v="12.29"/>
    <n v="9"/>
    <n v="5.5305"/>
    <n v="116.1405"/>
    <x v="58"/>
    <x v="1"/>
    <d v="1899-12-30T19:28:00"/>
    <s v="Credit card"/>
    <n v="110.61"/>
    <n v="4.7619047620000003"/>
    <n v="5.5305"/>
    <x v="7"/>
  </r>
  <r>
    <x v="749"/>
    <x v="1"/>
    <s v="Naypyitaw"/>
    <x v="0"/>
    <x v="1"/>
    <x v="0"/>
    <n v="81.23"/>
    <n v="7"/>
    <n v="28.430499999999999"/>
    <n v="597.04049999999995"/>
    <x v="15"/>
    <x v="1"/>
    <d v="1899-12-30T20:44:00"/>
    <s v="Cash"/>
    <n v="568.61"/>
    <n v="4.7619047620000003"/>
    <n v="28.430499999999999"/>
    <x v="54"/>
  </r>
  <r>
    <x v="750"/>
    <x v="2"/>
    <s v="Mandalay"/>
    <x v="0"/>
    <x v="0"/>
    <x v="5"/>
    <n v="22.32"/>
    <n v="4"/>
    <n v="4.4640000000000004"/>
    <n v="93.744"/>
    <x v="86"/>
    <x v="1"/>
    <d v="1899-12-30T11:16:00"/>
    <s v="Ewallet"/>
    <n v="89.28"/>
    <n v="4.7619047620000003"/>
    <n v="4.4640000000000004"/>
    <x v="5"/>
  </r>
  <r>
    <x v="751"/>
    <x v="0"/>
    <s v="Yangon"/>
    <x v="1"/>
    <x v="0"/>
    <x v="4"/>
    <n v="27.28"/>
    <n v="5"/>
    <n v="6.82"/>
    <n v="143.22"/>
    <x v="36"/>
    <x v="0"/>
    <d v="1899-12-30T10:31:00"/>
    <s v="Credit card"/>
    <n v="136.4"/>
    <n v="4.7619047620000003"/>
    <n v="6.82"/>
    <x v="17"/>
  </r>
  <r>
    <x v="752"/>
    <x v="0"/>
    <s v="Yangon"/>
    <x v="0"/>
    <x v="0"/>
    <x v="1"/>
    <n v="17.420000000000002"/>
    <n v="10"/>
    <n v="8.7100000000000009"/>
    <n v="182.91"/>
    <x v="70"/>
    <x v="1"/>
    <d v="1899-12-30T12:30:00"/>
    <s v="Ewallet"/>
    <n v="174.2"/>
    <n v="4.7619047620000003"/>
    <n v="8.7100000000000009"/>
    <x v="27"/>
  </r>
  <r>
    <x v="753"/>
    <x v="2"/>
    <s v="Mandalay"/>
    <x v="1"/>
    <x v="1"/>
    <x v="2"/>
    <n v="73.28"/>
    <n v="5"/>
    <n v="18.32"/>
    <n v="384.72"/>
    <x v="46"/>
    <x v="1"/>
    <d v="1899-12-30T15:05:00"/>
    <s v="Ewallet"/>
    <n v="366.4"/>
    <n v="4.7619047620000003"/>
    <n v="18.32"/>
    <x v="3"/>
  </r>
  <r>
    <x v="754"/>
    <x v="1"/>
    <s v="Naypyitaw"/>
    <x v="0"/>
    <x v="0"/>
    <x v="5"/>
    <n v="84.87"/>
    <n v="3"/>
    <n v="12.730499999999999"/>
    <n v="267.34050000000002"/>
    <x v="25"/>
    <x v="1"/>
    <d v="1899-12-30T18:30:00"/>
    <s v="Ewallet"/>
    <n v="254.61"/>
    <n v="4.7619047620000003"/>
    <n v="12.730499999999999"/>
    <x v="2"/>
  </r>
  <r>
    <x v="755"/>
    <x v="0"/>
    <s v="Yangon"/>
    <x v="1"/>
    <x v="0"/>
    <x v="5"/>
    <n v="97.29"/>
    <n v="8"/>
    <n v="38.915999999999997"/>
    <n v="817.23599999999999"/>
    <x v="11"/>
    <x v="0"/>
    <d v="1899-12-30T13:18:00"/>
    <s v="Credit card"/>
    <n v="778.32"/>
    <n v="4.7619047620000003"/>
    <n v="38.915999999999997"/>
    <x v="56"/>
  </r>
  <r>
    <x v="756"/>
    <x v="2"/>
    <s v="Mandalay"/>
    <x v="0"/>
    <x v="0"/>
    <x v="1"/>
    <n v="35.74"/>
    <n v="8"/>
    <n v="14.295999999999999"/>
    <n v="300.21600000000001"/>
    <x v="21"/>
    <x v="0"/>
    <d v="1899-12-30T15:28:00"/>
    <s v="Ewallet"/>
    <n v="285.92"/>
    <n v="4.7619047620000003"/>
    <n v="14.295999999999999"/>
    <x v="49"/>
  </r>
  <r>
    <x v="757"/>
    <x v="0"/>
    <s v="Yangon"/>
    <x v="1"/>
    <x v="0"/>
    <x v="2"/>
    <n v="96.52"/>
    <n v="6"/>
    <n v="28.956"/>
    <n v="608.07600000000002"/>
    <x v="83"/>
    <x v="1"/>
    <d v="1899-12-30T11:52:00"/>
    <s v="Cash"/>
    <n v="579.12"/>
    <n v="4.7619047620000003"/>
    <n v="28.956"/>
    <x v="10"/>
  </r>
  <r>
    <x v="758"/>
    <x v="0"/>
    <s v="Yangon"/>
    <x v="0"/>
    <x v="1"/>
    <x v="4"/>
    <n v="18.850000000000001"/>
    <n v="10"/>
    <n v="9.4250000000000007"/>
    <n v="197.92500000000001"/>
    <x v="33"/>
    <x v="1"/>
    <d v="1899-12-30T18:24:00"/>
    <s v="Ewallet"/>
    <n v="188.5"/>
    <n v="4.7619047620000003"/>
    <n v="9.4250000000000007"/>
    <x v="32"/>
  </r>
  <r>
    <x v="759"/>
    <x v="0"/>
    <s v="Yangon"/>
    <x v="1"/>
    <x v="0"/>
    <x v="4"/>
    <n v="55.39"/>
    <n v="4"/>
    <n v="11.077999999999999"/>
    <n v="232.63800000000001"/>
    <x v="5"/>
    <x v="1"/>
    <d v="1899-12-30T15:19:00"/>
    <s v="Ewallet"/>
    <n v="221.56"/>
    <n v="4.7619047620000003"/>
    <n v="11.077999999999999"/>
    <x v="7"/>
  </r>
  <r>
    <x v="760"/>
    <x v="2"/>
    <s v="Mandalay"/>
    <x v="0"/>
    <x v="0"/>
    <x v="4"/>
    <n v="77.2"/>
    <n v="10"/>
    <n v="38.6"/>
    <n v="810.6"/>
    <x v="48"/>
    <x v="1"/>
    <d v="1899-12-30T10:38:00"/>
    <s v="Credit card"/>
    <n v="772"/>
    <n v="4.7619047620000003"/>
    <n v="38.6"/>
    <x v="32"/>
  </r>
  <r>
    <x v="761"/>
    <x v="2"/>
    <s v="Mandalay"/>
    <x v="1"/>
    <x v="1"/>
    <x v="1"/>
    <n v="72.13"/>
    <n v="10"/>
    <n v="36.064999999999998"/>
    <n v="757.36500000000001"/>
    <x v="82"/>
    <x v="1"/>
    <d v="1899-12-30T15:12:00"/>
    <s v="Credit card"/>
    <n v="721.3"/>
    <n v="4.7619047620000003"/>
    <n v="36.064999999999998"/>
    <x v="50"/>
  </r>
  <r>
    <x v="762"/>
    <x v="0"/>
    <s v="Yangon"/>
    <x v="0"/>
    <x v="0"/>
    <x v="5"/>
    <n v="63.88"/>
    <n v="8"/>
    <n v="25.552"/>
    <n v="536.59199999999998"/>
    <x v="40"/>
    <x v="0"/>
    <d v="1899-12-30T17:48:00"/>
    <s v="Ewallet"/>
    <n v="511.04"/>
    <n v="4.7619047620000003"/>
    <n v="25.552"/>
    <x v="21"/>
  </r>
  <r>
    <x v="763"/>
    <x v="0"/>
    <s v="Yangon"/>
    <x v="0"/>
    <x v="0"/>
    <x v="0"/>
    <n v="10.69"/>
    <n v="5"/>
    <n v="2.6724999999999999"/>
    <n v="56.122500000000002"/>
    <x v="58"/>
    <x v="1"/>
    <d v="1899-12-30T11:07:00"/>
    <s v="Ewallet"/>
    <n v="53.45"/>
    <n v="4.7619047620000003"/>
    <n v="2.6724999999999999"/>
    <x v="29"/>
  </r>
  <r>
    <x v="764"/>
    <x v="0"/>
    <s v="Yangon"/>
    <x v="0"/>
    <x v="1"/>
    <x v="0"/>
    <n v="55.5"/>
    <n v="4"/>
    <n v="11.1"/>
    <n v="233.1"/>
    <x v="40"/>
    <x v="0"/>
    <d v="1899-12-30T15:48:00"/>
    <s v="Credit card"/>
    <n v="222"/>
    <n v="4.7619047620000003"/>
    <n v="11.1"/>
    <x v="37"/>
  </r>
  <r>
    <x v="765"/>
    <x v="2"/>
    <s v="Mandalay"/>
    <x v="1"/>
    <x v="0"/>
    <x v="2"/>
    <n v="95.46"/>
    <n v="8"/>
    <n v="38.183999999999997"/>
    <n v="801.86400000000003"/>
    <x v="19"/>
    <x v="1"/>
    <d v="1899-12-30T19:40:00"/>
    <s v="Ewallet"/>
    <n v="763.68"/>
    <n v="4.7619047620000003"/>
    <n v="38.183999999999997"/>
    <x v="28"/>
  </r>
  <r>
    <x v="766"/>
    <x v="1"/>
    <s v="Naypyitaw"/>
    <x v="1"/>
    <x v="0"/>
    <x v="5"/>
    <n v="76.06"/>
    <n v="3"/>
    <n v="11.409000000000001"/>
    <n v="239.589"/>
    <x v="0"/>
    <x v="0"/>
    <d v="1899-12-30T20:30:00"/>
    <s v="Credit card"/>
    <n v="228.18"/>
    <n v="4.7619047620000003"/>
    <n v="11.409000000000001"/>
    <x v="57"/>
  </r>
  <r>
    <x v="767"/>
    <x v="2"/>
    <s v="Mandalay"/>
    <x v="1"/>
    <x v="1"/>
    <x v="3"/>
    <n v="13.69"/>
    <n v="6"/>
    <n v="4.1070000000000002"/>
    <n v="86.247"/>
    <x v="77"/>
    <x v="1"/>
    <d v="1899-12-30T13:59:00"/>
    <s v="Cash"/>
    <n v="82.14"/>
    <n v="4.7619047620000003"/>
    <n v="4.1070000000000002"/>
    <x v="31"/>
  </r>
  <r>
    <x v="768"/>
    <x v="2"/>
    <s v="Mandalay"/>
    <x v="1"/>
    <x v="0"/>
    <x v="1"/>
    <n v="95.64"/>
    <n v="4"/>
    <n v="19.128"/>
    <n v="401.68799999999999"/>
    <x v="32"/>
    <x v="0"/>
    <d v="1899-12-30T18:51:00"/>
    <s v="Cash"/>
    <n v="382.56"/>
    <n v="4.7619047620000003"/>
    <n v="19.128"/>
    <x v="30"/>
  </r>
  <r>
    <x v="769"/>
    <x v="0"/>
    <s v="Yangon"/>
    <x v="1"/>
    <x v="0"/>
    <x v="2"/>
    <n v="11.43"/>
    <n v="6"/>
    <n v="3.4289999999999998"/>
    <n v="72.009"/>
    <x v="15"/>
    <x v="1"/>
    <d v="1899-12-30T17:24:00"/>
    <s v="Cash"/>
    <n v="68.58"/>
    <n v="4.7619047620000003"/>
    <n v="3.4289999999999998"/>
    <x v="25"/>
  </r>
  <r>
    <x v="770"/>
    <x v="2"/>
    <s v="Mandalay"/>
    <x v="0"/>
    <x v="0"/>
    <x v="3"/>
    <n v="95.54"/>
    <n v="4"/>
    <n v="19.108000000000001"/>
    <n v="401.26799999999997"/>
    <x v="84"/>
    <x v="1"/>
    <d v="1899-12-30T11:58:00"/>
    <s v="Ewallet"/>
    <n v="382.16"/>
    <n v="4.7619047620000003"/>
    <n v="19.108000000000001"/>
    <x v="10"/>
  </r>
  <r>
    <x v="771"/>
    <x v="1"/>
    <s v="Naypyitaw"/>
    <x v="0"/>
    <x v="0"/>
    <x v="0"/>
    <n v="85.87"/>
    <n v="7"/>
    <n v="30.054500000000001"/>
    <n v="631.14449999999999"/>
    <x v="33"/>
    <x v="1"/>
    <d v="1899-12-30T19:01:00"/>
    <s v="Credit card"/>
    <n v="601.09"/>
    <n v="4.7619047620000003"/>
    <n v="30.054500000000001"/>
    <x v="7"/>
  </r>
  <r>
    <x v="772"/>
    <x v="1"/>
    <s v="Naypyitaw"/>
    <x v="0"/>
    <x v="0"/>
    <x v="3"/>
    <n v="67.989999999999995"/>
    <n v="7"/>
    <n v="23.796500000000002"/>
    <n v="499.72649999999999"/>
    <x v="21"/>
    <x v="0"/>
    <d v="1899-12-30T16:50:00"/>
    <s v="Ewallet"/>
    <n v="475.93"/>
    <n v="4.7619047620000003"/>
    <n v="23.796500000000002"/>
    <x v="14"/>
  </r>
  <r>
    <x v="773"/>
    <x v="1"/>
    <s v="Naypyitaw"/>
    <x v="1"/>
    <x v="0"/>
    <x v="4"/>
    <n v="52.42"/>
    <n v="1"/>
    <n v="2.621"/>
    <n v="55.040999999999997"/>
    <x v="10"/>
    <x v="1"/>
    <d v="1899-12-30T10:22:00"/>
    <s v="Credit card"/>
    <n v="52.42"/>
    <n v="4.7619047620000003"/>
    <n v="2.621"/>
    <x v="31"/>
  </r>
  <r>
    <x v="774"/>
    <x v="1"/>
    <s v="Naypyitaw"/>
    <x v="0"/>
    <x v="1"/>
    <x v="4"/>
    <n v="65.650000000000006"/>
    <n v="2"/>
    <n v="6.5650000000000004"/>
    <n v="137.86500000000001"/>
    <x v="29"/>
    <x v="1"/>
    <d v="1899-12-30T16:46:00"/>
    <s v="Cash"/>
    <n v="131.30000000000001"/>
    <n v="4.7619047620000003"/>
    <n v="6.5650000000000004"/>
    <x v="22"/>
  </r>
  <r>
    <x v="775"/>
    <x v="2"/>
    <s v="Mandalay"/>
    <x v="1"/>
    <x v="0"/>
    <x v="4"/>
    <n v="28.86"/>
    <n v="5"/>
    <n v="7.2149999999999999"/>
    <n v="151.51499999999999"/>
    <x v="49"/>
    <x v="1"/>
    <d v="1899-12-30T18:08:00"/>
    <s v="Credit card"/>
    <n v="144.30000000000001"/>
    <n v="4.7619047620000003"/>
    <n v="7.2149999999999999"/>
    <x v="7"/>
  </r>
  <r>
    <x v="776"/>
    <x v="1"/>
    <s v="Naypyitaw"/>
    <x v="0"/>
    <x v="1"/>
    <x v="0"/>
    <n v="65.31"/>
    <n v="7"/>
    <n v="22.858499999999999"/>
    <n v="480.02850000000001"/>
    <x v="19"/>
    <x v="1"/>
    <d v="1899-12-30T18:02:00"/>
    <s v="Credit card"/>
    <n v="457.17"/>
    <n v="4.7619047620000003"/>
    <n v="22.858499999999999"/>
    <x v="50"/>
  </r>
  <r>
    <x v="777"/>
    <x v="2"/>
    <s v="Mandalay"/>
    <x v="1"/>
    <x v="1"/>
    <x v="3"/>
    <n v="93.38"/>
    <n v="1"/>
    <n v="4.6689999999999996"/>
    <n v="98.049000000000007"/>
    <x v="75"/>
    <x v="1"/>
    <d v="1899-12-30T13:07:00"/>
    <s v="Cash"/>
    <n v="93.38"/>
    <n v="4.7619047620000003"/>
    <n v="4.6689999999999996"/>
    <x v="1"/>
  </r>
  <r>
    <x v="778"/>
    <x v="1"/>
    <s v="Naypyitaw"/>
    <x v="0"/>
    <x v="1"/>
    <x v="3"/>
    <n v="25.25"/>
    <n v="5"/>
    <n v="6.3125"/>
    <n v="132.5625"/>
    <x v="80"/>
    <x v="1"/>
    <d v="1899-12-30T17:52:00"/>
    <s v="Cash"/>
    <n v="126.25"/>
    <n v="4.7619047620000003"/>
    <n v="6.3125"/>
    <x v="36"/>
  </r>
  <r>
    <x v="779"/>
    <x v="2"/>
    <s v="Mandalay"/>
    <x v="0"/>
    <x v="1"/>
    <x v="1"/>
    <n v="87.87"/>
    <n v="9"/>
    <n v="39.541499999999999"/>
    <n v="830.37149999999997"/>
    <x v="82"/>
    <x v="1"/>
    <d v="1899-12-30T20:32:00"/>
    <s v="Ewallet"/>
    <n v="790.83"/>
    <n v="4.7619047620000003"/>
    <n v="39.541499999999999"/>
    <x v="32"/>
  </r>
  <r>
    <x v="780"/>
    <x v="1"/>
    <s v="Naypyitaw"/>
    <x v="1"/>
    <x v="1"/>
    <x v="0"/>
    <n v="21.8"/>
    <n v="8"/>
    <n v="8.7200000000000006"/>
    <n v="183.12"/>
    <x v="88"/>
    <x v="1"/>
    <d v="1899-12-30T19:24:00"/>
    <s v="Cash"/>
    <n v="174.4"/>
    <n v="4.7619047620000003"/>
    <n v="8.7200000000000006"/>
    <x v="47"/>
  </r>
  <r>
    <x v="781"/>
    <x v="0"/>
    <s v="Yangon"/>
    <x v="1"/>
    <x v="0"/>
    <x v="3"/>
    <n v="94.76"/>
    <n v="4"/>
    <n v="18.952000000000002"/>
    <n v="397.99200000000002"/>
    <x v="48"/>
    <x v="1"/>
    <d v="1899-12-30T16:06:00"/>
    <s v="Ewallet"/>
    <n v="379.04"/>
    <n v="4.7619047620000003"/>
    <n v="18.952000000000002"/>
    <x v="52"/>
  </r>
  <r>
    <x v="782"/>
    <x v="0"/>
    <s v="Yangon"/>
    <x v="0"/>
    <x v="0"/>
    <x v="5"/>
    <n v="30.62"/>
    <n v="1"/>
    <n v="1.5309999999999999"/>
    <n v="32.151000000000003"/>
    <x v="63"/>
    <x v="1"/>
    <d v="1899-12-30T14:14:00"/>
    <s v="Credit card"/>
    <n v="30.62"/>
    <n v="4.7619047620000003"/>
    <n v="1.5309999999999999"/>
    <x v="5"/>
  </r>
  <r>
    <x v="783"/>
    <x v="1"/>
    <s v="Naypyitaw"/>
    <x v="1"/>
    <x v="0"/>
    <x v="2"/>
    <n v="44.01"/>
    <n v="8"/>
    <n v="17.603999999999999"/>
    <n v="369.68400000000003"/>
    <x v="2"/>
    <x v="0"/>
    <d v="1899-12-30T17:36:00"/>
    <s v="Cash"/>
    <n v="352.08"/>
    <n v="4.7619047620000003"/>
    <n v="17.603999999999999"/>
    <x v="55"/>
  </r>
  <r>
    <x v="784"/>
    <x v="1"/>
    <s v="Naypyitaw"/>
    <x v="0"/>
    <x v="0"/>
    <x v="0"/>
    <n v="10.16"/>
    <n v="5"/>
    <n v="2.54"/>
    <n v="53.34"/>
    <x v="7"/>
    <x v="0"/>
    <d v="1899-12-30T13:08:00"/>
    <s v="Ewallet"/>
    <n v="50.8"/>
    <n v="4.7619047620000003"/>
    <n v="2.54"/>
    <x v="5"/>
  </r>
  <r>
    <x v="785"/>
    <x v="0"/>
    <s v="Yangon"/>
    <x v="1"/>
    <x v="1"/>
    <x v="1"/>
    <n v="74.58"/>
    <n v="7"/>
    <n v="26.103000000000002"/>
    <n v="548.16300000000001"/>
    <x v="87"/>
    <x v="1"/>
    <d v="1899-12-30T16:09:00"/>
    <s v="Credit card"/>
    <n v="522.05999999999995"/>
    <n v="4.7619047620000003"/>
    <n v="26.103000000000002"/>
    <x v="54"/>
  </r>
  <r>
    <x v="786"/>
    <x v="1"/>
    <s v="Naypyitaw"/>
    <x v="1"/>
    <x v="1"/>
    <x v="1"/>
    <n v="71.89"/>
    <n v="8"/>
    <n v="28.756"/>
    <n v="603.87599999999998"/>
    <x v="88"/>
    <x v="1"/>
    <d v="1899-12-30T11:33:00"/>
    <s v="Ewallet"/>
    <n v="575.12"/>
    <n v="4.7619047620000003"/>
    <n v="28.756"/>
    <x v="46"/>
  </r>
  <r>
    <x v="787"/>
    <x v="1"/>
    <s v="Naypyitaw"/>
    <x v="1"/>
    <x v="0"/>
    <x v="0"/>
    <n v="10.99"/>
    <n v="5"/>
    <n v="2.7475000000000001"/>
    <n v="57.697499999999998"/>
    <x v="54"/>
    <x v="1"/>
    <d v="1899-12-30T10:18:00"/>
    <s v="Credit card"/>
    <n v="54.95"/>
    <n v="4.7619047620000003"/>
    <n v="2.7475000000000001"/>
    <x v="39"/>
  </r>
  <r>
    <x v="788"/>
    <x v="1"/>
    <s v="Naypyitaw"/>
    <x v="0"/>
    <x v="1"/>
    <x v="0"/>
    <n v="60.47"/>
    <n v="3"/>
    <n v="9.0704999999999991"/>
    <n v="190.48050000000001"/>
    <x v="78"/>
    <x v="1"/>
    <d v="1899-12-30T10:55:00"/>
    <s v="Credit card"/>
    <n v="181.41"/>
    <n v="4.7619047620000003"/>
    <n v="9.0704999999999991"/>
    <x v="32"/>
  </r>
  <r>
    <x v="789"/>
    <x v="0"/>
    <s v="Yangon"/>
    <x v="1"/>
    <x v="1"/>
    <x v="3"/>
    <n v="58.91"/>
    <n v="7"/>
    <n v="20.618500000000001"/>
    <n v="432.98849999999999"/>
    <x v="29"/>
    <x v="1"/>
    <d v="1899-12-30T15:15:00"/>
    <s v="Ewallet"/>
    <n v="412.37"/>
    <n v="4.7619047620000003"/>
    <n v="20.618500000000001"/>
    <x v="58"/>
  </r>
  <r>
    <x v="790"/>
    <x v="0"/>
    <s v="Yangon"/>
    <x v="1"/>
    <x v="1"/>
    <x v="5"/>
    <n v="46.41"/>
    <n v="1"/>
    <n v="2.3205"/>
    <n v="48.730499999999999"/>
    <x v="2"/>
    <x v="0"/>
    <d v="1899-12-30T20:06:00"/>
    <s v="Credit card"/>
    <n v="46.41"/>
    <n v="4.7619047620000003"/>
    <n v="2.3205"/>
    <x v="43"/>
  </r>
  <r>
    <x v="791"/>
    <x v="1"/>
    <s v="Naypyitaw"/>
    <x v="0"/>
    <x v="1"/>
    <x v="0"/>
    <n v="68.55"/>
    <n v="4"/>
    <n v="13.71"/>
    <n v="287.91000000000003"/>
    <x v="42"/>
    <x v="1"/>
    <d v="1899-12-30T20:21:00"/>
    <s v="Credit card"/>
    <n v="274.2"/>
    <n v="4.7619047620000003"/>
    <n v="13.71"/>
    <x v="51"/>
  </r>
  <r>
    <x v="792"/>
    <x v="2"/>
    <s v="Mandalay"/>
    <x v="1"/>
    <x v="0"/>
    <x v="2"/>
    <n v="97.37"/>
    <n v="10"/>
    <n v="48.685000000000002"/>
    <n v="1022.385"/>
    <x v="15"/>
    <x v="1"/>
    <d v="1899-12-30T13:48:00"/>
    <s v="Credit card"/>
    <n v="973.7"/>
    <n v="4.7619047620000003"/>
    <n v="48.685000000000002"/>
    <x v="49"/>
  </r>
  <r>
    <x v="793"/>
    <x v="0"/>
    <s v="Yangon"/>
    <x v="0"/>
    <x v="1"/>
    <x v="1"/>
    <n v="92.6"/>
    <n v="7"/>
    <n v="32.409999999999997"/>
    <n v="680.61"/>
    <x v="33"/>
    <x v="1"/>
    <d v="1899-12-30T12:52:00"/>
    <s v="Credit card"/>
    <n v="648.20000000000005"/>
    <n v="4.7619047620000003"/>
    <n v="32.409999999999997"/>
    <x v="39"/>
  </r>
  <r>
    <x v="794"/>
    <x v="0"/>
    <s v="Yangon"/>
    <x v="1"/>
    <x v="0"/>
    <x v="1"/>
    <n v="46.61"/>
    <n v="2"/>
    <n v="4.6609999999999996"/>
    <n v="97.881"/>
    <x v="84"/>
    <x v="1"/>
    <d v="1899-12-30T12:28:00"/>
    <s v="Credit card"/>
    <n v="93.22"/>
    <n v="4.7619047620000003"/>
    <n v="4.6609999999999996"/>
    <x v="37"/>
  </r>
  <r>
    <x v="795"/>
    <x v="2"/>
    <s v="Mandalay"/>
    <x v="1"/>
    <x v="1"/>
    <x v="5"/>
    <n v="27.18"/>
    <n v="2"/>
    <n v="2.718"/>
    <n v="57.078000000000003"/>
    <x v="20"/>
    <x v="1"/>
    <d v="1899-12-30T16:26:00"/>
    <s v="Ewallet"/>
    <n v="54.36"/>
    <n v="4.7619047620000003"/>
    <n v="2.718"/>
    <x v="42"/>
  </r>
  <r>
    <x v="796"/>
    <x v="1"/>
    <s v="Naypyitaw"/>
    <x v="0"/>
    <x v="0"/>
    <x v="2"/>
    <n v="60.87"/>
    <n v="1"/>
    <n v="3.0434999999999999"/>
    <n v="63.913499999999999"/>
    <x v="46"/>
    <x v="1"/>
    <d v="1899-12-30T13:24:00"/>
    <s v="Cash"/>
    <n v="60.87"/>
    <n v="4.7619047620000003"/>
    <n v="3.0434999999999999"/>
    <x v="46"/>
  </r>
  <r>
    <x v="797"/>
    <x v="0"/>
    <s v="Yangon"/>
    <x v="0"/>
    <x v="0"/>
    <x v="3"/>
    <n v="24.49"/>
    <n v="10"/>
    <n v="12.244999999999999"/>
    <n v="257.14499999999998"/>
    <x v="70"/>
    <x v="1"/>
    <d v="1899-12-30T15:15:00"/>
    <s v="Cash"/>
    <n v="244.9"/>
    <n v="4.7619047620000003"/>
    <n v="12.244999999999999"/>
    <x v="34"/>
  </r>
  <r>
    <x v="798"/>
    <x v="2"/>
    <s v="Mandalay"/>
    <x v="1"/>
    <x v="1"/>
    <x v="0"/>
    <n v="92.78"/>
    <n v="1"/>
    <n v="4.6390000000000002"/>
    <n v="97.418999999999997"/>
    <x v="20"/>
    <x v="1"/>
    <d v="1899-12-30T10:50:00"/>
    <s v="Credit card"/>
    <n v="92.78"/>
    <n v="4.7619047620000003"/>
    <n v="4.6390000000000002"/>
    <x v="57"/>
  </r>
  <r>
    <x v="799"/>
    <x v="1"/>
    <s v="Naypyitaw"/>
    <x v="0"/>
    <x v="1"/>
    <x v="2"/>
    <n v="86.69"/>
    <n v="5"/>
    <n v="21.672499999999999"/>
    <n v="455.1225"/>
    <x v="48"/>
    <x v="1"/>
    <d v="1899-12-30T18:38:00"/>
    <s v="Ewallet"/>
    <n v="433.45"/>
    <n v="4.7619047620000003"/>
    <n v="21.672499999999999"/>
    <x v="45"/>
  </r>
  <r>
    <x v="800"/>
    <x v="2"/>
    <s v="Mandalay"/>
    <x v="1"/>
    <x v="1"/>
    <x v="3"/>
    <n v="23.01"/>
    <n v="6"/>
    <n v="6.9029999999999996"/>
    <n v="144.96299999999999"/>
    <x v="52"/>
    <x v="0"/>
    <d v="1899-12-30T16:45:00"/>
    <s v="Ewallet"/>
    <n v="138.06"/>
    <n v="4.7619047620000003"/>
    <n v="6.9029999999999996"/>
    <x v="30"/>
  </r>
  <r>
    <x v="801"/>
    <x v="1"/>
    <s v="Naypyitaw"/>
    <x v="0"/>
    <x v="0"/>
    <x v="1"/>
    <n v="30.2"/>
    <n v="8"/>
    <n v="12.08"/>
    <n v="253.68"/>
    <x v="2"/>
    <x v="0"/>
    <d v="1899-12-30T19:30:00"/>
    <s v="Ewallet"/>
    <n v="241.6"/>
    <n v="4.7619047620000003"/>
    <n v="12.08"/>
    <x v="20"/>
  </r>
  <r>
    <x v="802"/>
    <x v="1"/>
    <s v="Naypyitaw"/>
    <x v="0"/>
    <x v="1"/>
    <x v="5"/>
    <n v="67.39"/>
    <n v="7"/>
    <n v="23.586500000000001"/>
    <n v="495.31650000000002"/>
    <x v="28"/>
    <x v="0"/>
    <d v="1899-12-30T13:23:00"/>
    <s v="Ewallet"/>
    <n v="471.73"/>
    <n v="4.7619047620000003"/>
    <n v="23.586500000000001"/>
    <x v="16"/>
  </r>
  <r>
    <x v="803"/>
    <x v="0"/>
    <s v="Yangon"/>
    <x v="0"/>
    <x v="0"/>
    <x v="5"/>
    <n v="48.96"/>
    <n v="9"/>
    <n v="22.032"/>
    <n v="462.67200000000003"/>
    <x v="31"/>
    <x v="1"/>
    <d v="1899-12-30T11:27:00"/>
    <s v="Cash"/>
    <n v="440.64"/>
    <n v="4.7619047620000003"/>
    <n v="22.032"/>
    <x v="7"/>
  </r>
  <r>
    <x v="804"/>
    <x v="2"/>
    <s v="Mandalay"/>
    <x v="0"/>
    <x v="0"/>
    <x v="1"/>
    <n v="75.59"/>
    <n v="9"/>
    <n v="34.015500000000003"/>
    <n v="714.32550000000003"/>
    <x v="55"/>
    <x v="0"/>
    <d v="1899-12-30T11:12:00"/>
    <s v="Cash"/>
    <n v="680.31"/>
    <n v="4.7619047620000003"/>
    <n v="34.015500000000003"/>
    <x v="7"/>
  </r>
  <r>
    <x v="805"/>
    <x v="0"/>
    <s v="Yangon"/>
    <x v="1"/>
    <x v="0"/>
    <x v="2"/>
    <n v="77.47"/>
    <n v="4"/>
    <n v="15.494"/>
    <n v="325.37400000000002"/>
    <x v="85"/>
    <x v="0"/>
    <d v="1899-12-30T16:36:00"/>
    <s v="Cash"/>
    <n v="309.88"/>
    <n v="4.7619047620000003"/>
    <n v="15.494"/>
    <x v="50"/>
  </r>
  <r>
    <x v="806"/>
    <x v="0"/>
    <s v="Yangon"/>
    <x v="1"/>
    <x v="0"/>
    <x v="3"/>
    <n v="93.18"/>
    <n v="2"/>
    <n v="9.3179999999999996"/>
    <n v="195.678"/>
    <x v="65"/>
    <x v="1"/>
    <d v="1899-12-30T18:41:00"/>
    <s v="Credit card"/>
    <n v="186.36"/>
    <n v="4.7619047620000003"/>
    <n v="9.3179999999999996"/>
    <x v="23"/>
  </r>
  <r>
    <x v="807"/>
    <x v="0"/>
    <s v="Yangon"/>
    <x v="1"/>
    <x v="0"/>
    <x v="1"/>
    <n v="50.23"/>
    <n v="4"/>
    <n v="10.045999999999999"/>
    <n v="210.96600000000001"/>
    <x v="66"/>
    <x v="1"/>
    <d v="1899-12-30T17:12:00"/>
    <s v="Cash"/>
    <n v="200.92"/>
    <n v="4.7619047620000003"/>
    <n v="10.045999999999999"/>
    <x v="54"/>
  </r>
  <r>
    <x v="808"/>
    <x v="2"/>
    <s v="Mandalay"/>
    <x v="1"/>
    <x v="0"/>
    <x v="0"/>
    <n v="17.75"/>
    <n v="1"/>
    <n v="0.88749999999999996"/>
    <n v="18.637499999999999"/>
    <x v="78"/>
    <x v="1"/>
    <d v="1899-12-30T10:38:00"/>
    <s v="Cash"/>
    <n v="17.75"/>
    <n v="4.7619047620000003"/>
    <n v="0.88749999999999996"/>
    <x v="17"/>
  </r>
  <r>
    <x v="809"/>
    <x v="1"/>
    <s v="Naypyitaw"/>
    <x v="1"/>
    <x v="0"/>
    <x v="5"/>
    <n v="62.18"/>
    <n v="10"/>
    <n v="31.09"/>
    <n v="652.89"/>
    <x v="82"/>
    <x v="1"/>
    <d v="1899-12-30T10:33:00"/>
    <s v="Ewallet"/>
    <n v="621.79999999999995"/>
    <n v="4.7619047620000003"/>
    <n v="31.09"/>
    <x v="22"/>
  </r>
  <r>
    <x v="810"/>
    <x v="2"/>
    <s v="Mandalay"/>
    <x v="1"/>
    <x v="1"/>
    <x v="0"/>
    <n v="10.75"/>
    <n v="8"/>
    <n v="4.3"/>
    <n v="90.3"/>
    <x v="20"/>
    <x v="1"/>
    <d v="1899-12-30T14:38:00"/>
    <s v="Ewallet"/>
    <n v="86"/>
    <n v="4.7619047620000003"/>
    <n v="4.3"/>
    <x v="56"/>
  </r>
  <r>
    <x v="811"/>
    <x v="0"/>
    <s v="Yangon"/>
    <x v="1"/>
    <x v="0"/>
    <x v="1"/>
    <n v="40.26"/>
    <n v="10"/>
    <n v="20.13"/>
    <n v="422.73"/>
    <x v="7"/>
    <x v="0"/>
    <d v="1899-12-30T18:06:00"/>
    <s v="Credit card"/>
    <n v="402.6"/>
    <n v="4.7619047620000003"/>
    <n v="20.13"/>
    <x v="59"/>
  </r>
  <r>
    <x v="812"/>
    <x v="1"/>
    <s v="Naypyitaw"/>
    <x v="0"/>
    <x v="0"/>
    <x v="3"/>
    <n v="64.97"/>
    <n v="5"/>
    <n v="16.2425"/>
    <n v="341.09249999999997"/>
    <x v="4"/>
    <x v="1"/>
    <d v="1899-12-30T12:52:00"/>
    <s v="Credit card"/>
    <n v="324.85000000000002"/>
    <n v="4.7619047620000003"/>
    <n v="16.2425"/>
    <x v="35"/>
  </r>
  <r>
    <x v="813"/>
    <x v="0"/>
    <s v="Yangon"/>
    <x v="1"/>
    <x v="1"/>
    <x v="1"/>
    <n v="95.15"/>
    <n v="1"/>
    <n v="4.7575000000000003"/>
    <n v="99.907499999999999"/>
    <x v="23"/>
    <x v="1"/>
    <d v="1899-12-30T14:00:00"/>
    <s v="Cash"/>
    <n v="95.15"/>
    <n v="4.7619047620000003"/>
    <n v="4.7575000000000003"/>
    <x v="22"/>
  </r>
  <r>
    <x v="814"/>
    <x v="0"/>
    <s v="Yangon"/>
    <x v="0"/>
    <x v="0"/>
    <x v="1"/>
    <n v="48.62"/>
    <n v="8"/>
    <n v="19.448"/>
    <n v="408.40800000000002"/>
    <x v="46"/>
    <x v="1"/>
    <d v="1899-12-30T10:57:00"/>
    <s v="Cash"/>
    <n v="388.96"/>
    <n v="4.7619047620000003"/>
    <n v="19.448"/>
    <x v="59"/>
  </r>
  <r>
    <x v="815"/>
    <x v="2"/>
    <s v="Mandalay"/>
    <x v="1"/>
    <x v="0"/>
    <x v="4"/>
    <n v="53.21"/>
    <n v="8"/>
    <n v="21.283999999999999"/>
    <n v="446.964"/>
    <x v="86"/>
    <x v="1"/>
    <d v="1899-12-30T16:45:00"/>
    <s v="Ewallet"/>
    <n v="425.68"/>
    <n v="4.7619047620000003"/>
    <n v="21.283999999999999"/>
    <x v="59"/>
  </r>
  <r>
    <x v="816"/>
    <x v="1"/>
    <s v="Naypyitaw"/>
    <x v="1"/>
    <x v="0"/>
    <x v="5"/>
    <n v="45.44"/>
    <n v="7"/>
    <n v="15.904"/>
    <n v="333.98399999999998"/>
    <x v="54"/>
    <x v="1"/>
    <d v="1899-12-30T11:15:00"/>
    <s v="Cash"/>
    <n v="318.08"/>
    <n v="4.7619047620000003"/>
    <n v="15.904"/>
    <x v="51"/>
  </r>
  <r>
    <x v="817"/>
    <x v="0"/>
    <s v="Yangon"/>
    <x v="1"/>
    <x v="1"/>
    <x v="4"/>
    <n v="33.880000000000003"/>
    <n v="8"/>
    <n v="13.552"/>
    <n v="284.59199999999998"/>
    <x v="64"/>
    <x v="0"/>
    <d v="1899-12-30T20:29:00"/>
    <s v="Ewallet"/>
    <n v="271.04000000000002"/>
    <n v="4.7619047620000003"/>
    <n v="13.552"/>
    <x v="1"/>
  </r>
  <r>
    <x v="818"/>
    <x v="2"/>
    <s v="Mandalay"/>
    <x v="0"/>
    <x v="1"/>
    <x v="0"/>
    <n v="96.16"/>
    <n v="4"/>
    <n v="19.231999999999999"/>
    <n v="403.87200000000001"/>
    <x v="3"/>
    <x v="0"/>
    <d v="1899-12-30T20:03:00"/>
    <s v="Credit card"/>
    <n v="384.64"/>
    <n v="4.7619047620000003"/>
    <n v="19.231999999999999"/>
    <x v="3"/>
  </r>
  <r>
    <x v="819"/>
    <x v="2"/>
    <s v="Mandalay"/>
    <x v="0"/>
    <x v="1"/>
    <x v="4"/>
    <n v="47.16"/>
    <n v="5"/>
    <n v="11.79"/>
    <n v="247.59"/>
    <x v="36"/>
    <x v="0"/>
    <d v="1899-12-30T14:35:00"/>
    <s v="Credit card"/>
    <n v="235.8"/>
    <n v="4.7619047620000003"/>
    <n v="11.79"/>
    <x v="22"/>
  </r>
  <r>
    <x v="820"/>
    <x v="2"/>
    <s v="Mandalay"/>
    <x v="1"/>
    <x v="1"/>
    <x v="1"/>
    <n v="52.89"/>
    <n v="4"/>
    <n v="10.577999999999999"/>
    <n v="222.13800000000001"/>
    <x v="5"/>
    <x v="1"/>
    <d v="1899-12-30T16:32:00"/>
    <s v="Ewallet"/>
    <n v="211.56"/>
    <n v="4.7619047620000003"/>
    <n v="10.577999999999999"/>
    <x v="24"/>
  </r>
  <r>
    <x v="821"/>
    <x v="0"/>
    <s v="Yangon"/>
    <x v="0"/>
    <x v="0"/>
    <x v="2"/>
    <n v="47.68"/>
    <n v="2"/>
    <n v="4.7679999999999998"/>
    <n v="100.128"/>
    <x v="7"/>
    <x v="0"/>
    <d v="1899-12-30T10:10:00"/>
    <s v="Credit card"/>
    <n v="95.36"/>
    <n v="4.7619047620000003"/>
    <n v="4.7679999999999998"/>
    <x v="5"/>
  </r>
  <r>
    <x v="822"/>
    <x v="1"/>
    <s v="Naypyitaw"/>
    <x v="0"/>
    <x v="1"/>
    <x v="3"/>
    <n v="10.17"/>
    <n v="1"/>
    <n v="0.50849999999999995"/>
    <n v="10.6785"/>
    <x v="13"/>
    <x v="1"/>
    <d v="1899-12-30T14:15:00"/>
    <s v="Cash"/>
    <n v="10.17"/>
    <n v="4.7619047620000003"/>
    <n v="0.50849999999999995"/>
    <x v="9"/>
  </r>
  <r>
    <x v="823"/>
    <x v="0"/>
    <s v="Yangon"/>
    <x v="1"/>
    <x v="0"/>
    <x v="0"/>
    <n v="68.709999999999994"/>
    <n v="3"/>
    <n v="10.3065"/>
    <n v="216.4365"/>
    <x v="31"/>
    <x v="1"/>
    <d v="1899-12-30T10:05:00"/>
    <s v="Cash"/>
    <n v="206.13"/>
    <n v="4.7619047620000003"/>
    <n v="10.3065"/>
    <x v="44"/>
  </r>
  <r>
    <x v="824"/>
    <x v="2"/>
    <s v="Mandalay"/>
    <x v="0"/>
    <x v="0"/>
    <x v="3"/>
    <n v="60.08"/>
    <n v="7"/>
    <n v="21.027999999999999"/>
    <n v="441.58800000000002"/>
    <x v="44"/>
    <x v="1"/>
    <d v="1899-12-30T11:36:00"/>
    <s v="Credit card"/>
    <n v="420.56"/>
    <n v="4.7619047620000003"/>
    <n v="21.027999999999999"/>
    <x v="10"/>
  </r>
  <r>
    <x v="825"/>
    <x v="0"/>
    <s v="Yangon"/>
    <x v="0"/>
    <x v="0"/>
    <x v="3"/>
    <n v="22.01"/>
    <n v="4"/>
    <n v="4.4020000000000001"/>
    <n v="92.441999999999993"/>
    <x v="71"/>
    <x v="1"/>
    <d v="1899-12-30T18:15:00"/>
    <s v="Credit card"/>
    <n v="88.04"/>
    <n v="4.7619047620000003"/>
    <n v="4.4020000000000001"/>
    <x v="37"/>
  </r>
  <r>
    <x v="826"/>
    <x v="2"/>
    <s v="Mandalay"/>
    <x v="0"/>
    <x v="0"/>
    <x v="0"/>
    <n v="72.11"/>
    <n v="9"/>
    <n v="32.4495"/>
    <n v="681.43949999999995"/>
    <x v="26"/>
    <x v="1"/>
    <d v="1899-12-30T13:53:00"/>
    <s v="Credit card"/>
    <n v="648.99"/>
    <n v="4.7619047620000003"/>
    <n v="32.4495"/>
    <x v="25"/>
  </r>
  <r>
    <x v="827"/>
    <x v="0"/>
    <s v="Yangon"/>
    <x v="0"/>
    <x v="1"/>
    <x v="5"/>
    <n v="41.28"/>
    <n v="3"/>
    <n v="6.1920000000000002"/>
    <n v="130.03200000000001"/>
    <x v="58"/>
    <x v="1"/>
    <d v="1899-12-30T18:37:00"/>
    <s v="Credit card"/>
    <n v="123.84"/>
    <n v="4.7619047620000003"/>
    <n v="6.1920000000000002"/>
    <x v="23"/>
  </r>
  <r>
    <x v="828"/>
    <x v="1"/>
    <s v="Naypyitaw"/>
    <x v="1"/>
    <x v="1"/>
    <x v="1"/>
    <n v="64.95"/>
    <n v="10"/>
    <n v="32.475000000000001"/>
    <n v="681.97500000000002"/>
    <x v="62"/>
    <x v="0"/>
    <d v="1899-12-30T18:27:00"/>
    <s v="Cash"/>
    <n v="649.5"/>
    <n v="4.7619047620000003"/>
    <n v="32.475000000000001"/>
    <x v="53"/>
  </r>
  <r>
    <x v="829"/>
    <x v="0"/>
    <s v="Yangon"/>
    <x v="0"/>
    <x v="0"/>
    <x v="1"/>
    <n v="74.22"/>
    <n v="10"/>
    <n v="37.11"/>
    <n v="779.31"/>
    <x v="17"/>
    <x v="1"/>
    <d v="1899-12-30T14:42:00"/>
    <s v="Credit card"/>
    <n v="742.2"/>
    <n v="4.7619047620000003"/>
    <n v="37.11"/>
    <x v="42"/>
  </r>
  <r>
    <x v="830"/>
    <x v="0"/>
    <s v="Yangon"/>
    <x v="1"/>
    <x v="1"/>
    <x v="1"/>
    <n v="10.56"/>
    <n v="8"/>
    <n v="4.2240000000000002"/>
    <n v="88.703999999999994"/>
    <x v="46"/>
    <x v="1"/>
    <d v="1899-12-30T17:43:00"/>
    <s v="Cash"/>
    <n v="84.48"/>
    <n v="4.7619047620000003"/>
    <n v="4.2240000000000002"/>
    <x v="29"/>
  </r>
  <r>
    <x v="831"/>
    <x v="2"/>
    <s v="Mandalay"/>
    <x v="1"/>
    <x v="1"/>
    <x v="0"/>
    <n v="62.57"/>
    <n v="4"/>
    <n v="12.513999999999999"/>
    <n v="262.79399999999998"/>
    <x v="6"/>
    <x v="1"/>
    <d v="1899-12-30T18:37:00"/>
    <s v="Cash"/>
    <n v="250.28"/>
    <n v="4.7619047620000003"/>
    <n v="12.513999999999999"/>
    <x v="33"/>
  </r>
  <r>
    <x v="832"/>
    <x v="2"/>
    <s v="Mandalay"/>
    <x v="0"/>
    <x v="0"/>
    <x v="3"/>
    <n v="11.85"/>
    <n v="8"/>
    <n v="4.74"/>
    <n v="99.54"/>
    <x v="51"/>
    <x v="1"/>
    <d v="1899-12-30T16:34:00"/>
    <s v="Cash"/>
    <n v="94.8"/>
    <n v="4.7619047620000003"/>
    <n v="4.74"/>
    <x v="5"/>
  </r>
  <r>
    <x v="833"/>
    <x v="0"/>
    <s v="Yangon"/>
    <x v="0"/>
    <x v="1"/>
    <x v="0"/>
    <n v="91.3"/>
    <n v="1"/>
    <n v="4.5650000000000004"/>
    <n v="95.864999999999995"/>
    <x v="44"/>
    <x v="1"/>
    <d v="1899-12-30T14:42:00"/>
    <s v="Ewallet"/>
    <n v="91.3"/>
    <n v="4.7619047620000003"/>
    <n v="4.5650000000000004"/>
    <x v="51"/>
  </r>
  <r>
    <x v="834"/>
    <x v="2"/>
    <s v="Mandalay"/>
    <x v="0"/>
    <x v="0"/>
    <x v="2"/>
    <n v="40.729999999999997"/>
    <n v="7"/>
    <n v="14.2555"/>
    <n v="299.3655"/>
    <x v="41"/>
    <x v="1"/>
    <d v="1899-12-30T11:01:00"/>
    <s v="Ewallet"/>
    <n v="285.11"/>
    <n v="4.7619047620000003"/>
    <n v="14.2555"/>
    <x v="38"/>
  </r>
  <r>
    <x v="835"/>
    <x v="0"/>
    <s v="Yangon"/>
    <x v="1"/>
    <x v="1"/>
    <x v="5"/>
    <n v="52.38"/>
    <n v="1"/>
    <n v="2.6190000000000002"/>
    <n v="54.999000000000002"/>
    <x v="58"/>
    <x v="1"/>
    <d v="1899-12-30T19:44:00"/>
    <s v="Cash"/>
    <n v="52.38"/>
    <n v="4.7619047620000003"/>
    <n v="2.6190000000000002"/>
    <x v="6"/>
  </r>
  <r>
    <x v="836"/>
    <x v="0"/>
    <s v="Yangon"/>
    <x v="0"/>
    <x v="1"/>
    <x v="5"/>
    <n v="38.54"/>
    <n v="5"/>
    <n v="9.6349999999999998"/>
    <n v="202.33500000000001"/>
    <x v="51"/>
    <x v="1"/>
    <d v="1899-12-30T13:34:00"/>
    <s v="Ewallet"/>
    <n v="192.7"/>
    <n v="4.7619047620000003"/>
    <n v="9.6349999999999998"/>
    <x v="32"/>
  </r>
  <r>
    <x v="837"/>
    <x v="2"/>
    <s v="Mandalay"/>
    <x v="1"/>
    <x v="1"/>
    <x v="3"/>
    <n v="44.63"/>
    <n v="6"/>
    <n v="13.388999999999999"/>
    <n v="281.16899999999998"/>
    <x v="56"/>
    <x v="1"/>
    <d v="1899-12-30T20:08:00"/>
    <s v="Credit card"/>
    <n v="267.77999999999997"/>
    <n v="4.7619047620000003"/>
    <n v="13.388999999999999"/>
    <x v="20"/>
  </r>
  <r>
    <x v="838"/>
    <x v="1"/>
    <s v="Naypyitaw"/>
    <x v="1"/>
    <x v="1"/>
    <x v="1"/>
    <n v="55.87"/>
    <n v="10"/>
    <n v="27.934999999999999"/>
    <n v="586.63499999999999"/>
    <x v="15"/>
    <x v="1"/>
    <d v="1899-12-30T15:01:00"/>
    <s v="Cash"/>
    <n v="558.70000000000005"/>
    <n v="4.7619047620000003"/>
    <n v="27.934999999999999"/>
    <x v="6"/>
  </r>
  <r>
    <x v="839"/>
    <x v="1"/>
    <s v="Naypyitaw"/>
    <x v="0"/>
    <x v="0"/>
    <x v="3"/>
    <n v="29.22"/>
    <n v="6"/>
    <n v="8.766"/>
    <n v="184.08600000000001"/>
    <x v="17"/>
    <x v="1"/>
    <d v="1899-12-30T11:40:00"/>
    <s v="Ewallet"/>
    <n v="175.32"/>
    <n v="4.7619047620000003"/>
    <n v="8.766"/>
    <x v="59"/>
  </r>
  <r>
    <x v="840"/>
    <x v="0"/>
    <s v="Yangon"/>
    <x v="1"/>
    <x v="1"/>
    <x v="5"/>
    <n v="51.94"/>
    <n v="3"/>
    <n v="7.7910000000000004"/>
    <n v="163.61099999999999"/>
    <x v="42"/>
    <x v="1"/>
    <d v="1899-12-30T15:21:00"/>
    <s v="Cash"/>
    <n v="155.82"/>
    <n v="4.7619047620000003"/>
    <n v="7.7910000000000004"/>
    <x v="30"/>
  </r>
  <r>
    <x v="841"/>
    <x v="2"/>
    <s v="Mandalay"/>
    <x v="1"/>
    <x v="1"/>
    <x v="1"/>
    <n v="60.3"/>
    <n v="1"/>
    <n v="3.0150000000000001"/>
    <n v="63.314999999999998"/>
    <x v="38"/>
    <x v="1"/>
    <d v="1899-12-30T17:38:00"/>
    <s v="Cash"/>
    <n v="60.3"/>
    <n v="4.7619047620000003"/>
    <n v="3.0150000000000001"/>
    <x v="22"/>
  </r>
  <r>
    <x v="842"/>
    <x v="0"/>
    <s v="Yangon"/>
    <x v="0"/>
    <x v="0"/>
    <x v="3"/>
    <n v="39.47"/>
    <n v="2"/>
    <n v="3.9470000000000001"/>
    <n v="82.887"/>
    <x v="22"/>
    <x v="0"/>
    <d v="1899-12-30T16:16:00"/>
    <s v="Credit card"/>
    <n v="78.94"/>
    <n v="4.7619047620000003"/>
    <n v="3.9470000000000001"/>
    <x v="59"/>
  </r>
  <r>
    <x v="843"/>
    <x v="1"/>
    <s v="Naypyitaw"/>
    <x v="0"/>
    <x v="0"/>
    <x v="4"/>
    <n v="14.87"/>
    <n v="2"/>
    <n v="1.4870000000000001"/>
    <n v="31.227"/>
    <x v="77"/>
    <x v="1"/>
    <d v="1899-12-30T18:15:00"/>
    <s v="Credit card"/>
    <n v="29.74"/>
    <n v="4.7619047620000003"/>
    <n v="1.4870000000000001"/>
    <x v="60"/>
  </r>
  <r>
    <x v="844"/>
    <x v="0"/>
    <s v="Yangon"/>
    <x v="1"/>
    <x v="1"/>
    <x v="5"/>
    <n v="21.32"/>
    <n v="1"/>
    <n v="1.0660000000000001"/>
    <n v="22.385999999999999"/>
    <x v="53"/>
    <x v="0"/>
    <d v="1899-12-30T12:43:00"/>
    <s v="Cash"/>
    <n v="21.32"/>
    <n v="4.7619047620000003"/>
    <n v="1.0660000000000001"/>
    <x v="9"/>
  </r>
  <r>
    <x v="845"/>
    <x v="0"/>
    <s v="Yangon"/>
    <x v="0"/>
    <x v="1"/>
    <x v="1"/>
    <n v="93.78"/>
    <n v="3"/>
    <n v="14.067"/>
    <n v="295.40699999999998"/>
    <x v="74"/>
    <x v="1"/>
    <d v="1899-12-30T11:32:00"/>
    <s v="Credit card"/>
    <n v="281.33999999999997"/>
    <n v="4.7619047620000003"/>
    <n v="14.067"/>
    <x v="9"/>
  </r>
  <r>
    <x v="846"/>
    <x v="0"/>
    <s v="Yangon"/>
    <x v="0"/>
    <x v="1"/>
    <x v="1"/>
    <n v="73.260000000000005"/>
    <n v="1"/>
    <n v="3.6629999999999998"/>
    <n v="76.923000000000002"/>
    <x v="3"/>
    <x v="0"/>
    <d v="1899-12-30T18:08:00"/>
    <s v="Ewallet"/>
    <n v="73.260000000000005"/>
    <n v="4.7619047620000003"/>
    <n v="3.6629999999999998"/>
    <x v="58"/>
  </r>
  <r>
    <x v="847"/>
    <x v="1"/>
    <s v="Naypyitaw"/>
    <x v="1"/>
    <x v="0"/>
    <x v="3"/>
    <n v="22.38"/>
    <n v="1"/>
    <n v="1.119"/>
    <n v="23.498999999999999"/>
    <x v="74"/>
    <x v="1"/>
    <d v="1899-12-30T17:08:00"/>
    <s v="Credit card"/>
    <n v="22.38"/>
    <n v="4.7619047620000003"/>
    <n v="1.119"/>
    <x v="17"/>
  </r>
  <r>
    <x v="848"/>
    <x v="1"/>
    <s v="Naypyitaw"/>
    <x v="0"/>
    <x v="0"/>
    <x v="4"/>
    <n v="72.88"/>
    <n v="9"/>
    <n v="32.795999999999999"/>
    <n v="688.71600000000001"/>
    <x v="66"/>
    <x v="1"/>
    <d v="1899-12-30T19:38:00"/>
    <s v="Cash"/>
    <n v="655.92"/>
    <n v="4.7619047620000003"/>
    <n v="32.795999999999999"/>
    <x v="43"/>
  </r>
  <r>
    <x v="849"/>
    <x v="0"/>
    <s v="Yangon"/>
    <x v="1"/>
    <x v="0"/>
    <x v="5"/>
    <n v="99.1"/>
    <n v="6"/>
    <n v="29.73"/>
    <n v="624.33000000000004"/>
    <x v="64"/>
    <x v="0"/>
    <d v="1899-12-30T13:11:00"/>
    <s v="Cash"/>
    <n v="594.6"/>
    <n v="4.7619047620000003"/>
    <n v="29.73"/>
    <x v="50"/>
  </r>
  <r>
    <x v="850"/>
    <x v="0"/>
    <s v="Yangon"/>
    <x v="1"/>
    <x v="1"/>
    <x v="5"/>
    <n v="74.099999999999994"/>
    <n v="1"/>
    <n v="3.7050000000000001"/>
    <n v="77.805000000000007"/>
    <x v="25"/>
    <x v="1"/>
    <d v="1899-12-30T11:05:00"/>
    <s v="Cash"/>
    <n v="74.099999999999994"/>
    <n v="4.7619047620000003"/>
    <n v="3.7050000000000001"/>
    <x v="51"/>
  </r>
  <r>
    <x v="851"/>
    <x v="0"/>
    <s v="Yangon"/>
    <x v="1"/>
    <x v="0"/>
    <x v="5"/>
    <n v="98.48"/>
    <n v="2"/>
    <n v="9.8480000000000008"/>
    <n v="206.80799999999999"/>
    <x v="88"/>
    <x v="1"/>
    <d v="1899-12-30T10:12:00"/>
    <s v="Ewallet"/>
    <n v="196.96"/>
    <n v="4.7619047620000003"/>
    <n v="9.8480000000000008"/>
    <x v="51"/>
  </r>
  <r>
    <x v="852"/>
    <x v="1"/>
    <s v="Naypyitaw"/>
    <x v="1"/>
    <x v="1"/>
    <x v="0"/>
    <n v="53.19"/>
    <n v="7"/>
    <n v="18.616499999999998"/>
    <n v="390.94650000000001"/>
    <x v="78"/>
    <x v="1"/>
    <d v="1899-12-30T15:42:00"/>
    <s v="Ewallet"/>
    <n v="372.33"/>
    <n v="4.7619047620000003"/>
    <n v="18.616499999999998"/>
    <x v="59"/>
  </r>
  <r>
    <x v="853"/>
    <x v="2"/>
    <s v="Mandalay"/>
    <x v="1"/>
    <x v="0"/>
    <x v="1"/>
    <n v="52.79"/>
    <n v="10"/>
    <n v="26.395"/>
    <n v="554.29499999999996"/>
    <x v="6"/>
    <x v="1"/>
    <d v="1899-12-30T11:58:00"/>
    <s v="Ewallet"/>
    <n v="527.9"/>
    <n v="4.7619047620000003"/>
    <n v="26.395"/>
    <x v="40"/>
  </r>
  <r>
    <x v="854"/>
    <x v="0"/>
    <s v="Yangon"/>
    <x v="0"/>
    <x v="0"/>
    <x v="0"/>
    <n v="95.95"/>
    <n v="5"/>
    <n v="23.987500000000001"/>
    <n v="503.73750000000001"/>
    <x v="54"/>
    <x v="1"/>
    <d v="1899-12-30T14:21:00"/>
    <s v="Ewallet"/>
    <n v="479.75"/>
    <n v="4.7619047620000003"/>
    <n v="23.987500000000001"/>
    <x v="55"/>
  </r>
  <r>
    <x v="855"/>
    <x v="2"/>
    <s v="Mandalay"/>
    <x v="1"/>
    <x v="0"/>
    <x v="5"/>
    <n v="36.51"/>
    <n v="9"/>
    <n v="16.429500000000001"/>
    <n v="345.01949999999999"/>
    <x v="69"/>
    <x v="0"/>
    <d v="1899-12-30T10:52:00"/>
    <s v="Cash"/>
    <n v="328.59"/>
    <n v="4.7619047620000003"/>
    <n v="16.429500000000001"/>
    <x v="50"/>
  </r>
  <r>
    <x v="856"/>
    <x v="2"/>
    <s v="Mandalay"/>
    <x v="1"/>
    <x v="1"/>
    <x v="4"/>
    <n v="21.12"/>
    <n v="8"/>
    <n v="8.4480000000000004"/>
    <n v="177.40799999999999"/>
    <x v="17"/>
    <x v="1"/>
    <d v="1899-12-30T19:31:00"/>
    <s v="Cash"/>
    <n v="168.96"/>
    <n v="4.7619047620000003"/>
    <n v="8.4480000000000004"/>
    <x v="31"/>
  </r>
  <r>
    <x v="857"/>
    <x v="0"/>
    <s v="Yangon"/>
    <x v="0"/>
    <x v="0"/>
    <x v="2"/>
    <n v="28.31"/>
    <n v="4"/>
    <n v="5.6619999999999999"/>
    <n v="118.902"/>
    <x v="37"/>
    <x v="1"/>
    <d v="1899-12-30T18:35:00"/>
    <s v="Cash"/>
    <n v="113.24"/>
    <n v="4.7619047620000003"/>
    <n v="5.6619999999999999"/>
    <x v="13"/>
  </r>
  <r>
    <x v="858"/>
    <x v="2"/>
    <s v="Mandalay"/>
    <x v="1"/>
    <x v="1"/>
    <x v="0"/>
    <n v="57.59"/>
    <n v="6"/>
    <n v="17.277000000000001"/>
    <n v="362.81700000000001"/>
    <x v="42"/>
    <x v="1"/>
    <d v="1899-12-30T13:51:00"/>
    <s v="Cash"/>
    <n v="345.54"/>
    <n v="4.7619047620000003"/>
    <n v="17.277000000000001"/>
    <x v="20"/>
  </r>
  <r>
    <x v="859"/>
    <x v="0"/>
    <s v="Yangon"/>
    <x v="0"/>
    <x v="0"/>
    <x v="4"/>
    <n v="47.63"/>
    <n v="9"/>
    <n v="21.433499999999999"/>
    <n v="450.1035"/>
    <x v="54"/>
    <x v="1"/>
    <d v="1899-12-30T12:35:00"/>
    <s v="Cash"/>
    <n v="428.67"/>
    <n v="4.7619047620000003"/>
    <n v="21.433499999999999"/>
    <x v="59"/>
  </r>
  <r>
    <x v="860"/>
    <x v="1"/>
    <s v="Naypyitaw"/>
    <x v="0"/>
    <x v="0"/>
    <x v="2"/>
    <n v="86.27"/>
    <n v="1"/>
    <n v="4.3135000000000003"/>
    <n v="90.583500000000001"/>
    <x v="9"/>
    <x v="1"/>
    <d v="1899-12-30T13:24:00"/>
    <s v="Ewallet"/>
    <n v="86.27"/>
    <n v="4.7619047620000003"/>
    <n v="4.3135000000000003"/>
    <x v="27"/>
  </r>
  <r>
    <x v="861"/>
    <x v="0"/>
    <s v="Yangon"/>
    <x v="0"/>
    <x v="1"/>
    <x v="3"/>
    <n v="12.76"/>
    <n v="2"/>
    <n v="1.276"/>
    <n v="26.795999999999999"/>
    <x v="66"/>
    <x v="1"/>
    <d v="1899-12-30T18:06:00"/>
    <s v="Ewallet"/>
    <n v="25.52"/>
    <n v="4.7619047620000003"/>
    <n v="1.276"/>
    <x v="52"/>
  </r>
  <r>
    <x v="862"/>
    <x v="2"/>
    <s v="Mandalay"/>
    <x v="1"/>
    <x v="0"/>
    <x v="2"/>
    <n v="11.28"/>
    <n v="9"/>
    <n v="5.0759999999999996"/>
    <n v="106.596"/>
    <x v="85"/>
    <x v="0"/>
    <d v="1899-12-30T11:55:00"/>
    <s v="Credit card"/>
    <n v="101.52"/>
    <n v="4.7619047620000003"/>
    <n v="5.0759999999999996"/>
    <x v="42"/>
  </r>
  <r>
    <x v="863"/>
    <x v="2"/>
    <s v="Mandalay"/>
    <x v="1"/>
    <x v="0"/>
    <x v="2"/>
    <n v="51.07"/>
    <n v="7"/>
    <n v="17.874500000000001"/>
    <n v="375.36450000000002"/>
    <x v="52"/>
    <x v="0"/>
    <d v="1899-12-30T11:42:00"/>
    <s v="Cash"/>
    <n v="357.49"/>
    <n v="4.7619047620000003"/>
    <n v="17.874500000000001"/>
    <x v="27"/>
  </r>
  <r>
    <x v="864"/>
    <x v="0"/>
    <s v="Yangon"/>
    <x v="0"/>
    <x v="0"/>
    <x v="1"/>
    <n v="79.59"/>
    <n v="3"/>
    <n v="11.938499999999999"/>
    <n v="250.70849999999999"/>
    <x v="66"/>
    <x v="1"/>
    <d v="1899-12-30T14:30:00"/>
    <s v="Cash"/>
    <n v="238.77"/>
    <n v="4.7619047620000003"/>
    <n v="11.938499999999999"/>
    <x v="37"/>
  </r>
  <r>
    <x v="865"/>
    <x v="1"/>
    <s v="Naypyitaw"/>
    <x v="0"/>
    <x v="1"/>
    <x v="0"/>
    <n v="33.81"/>
    <n v="3"/>
    <n v="5.0715000000000003"/>
    <n v="106.50149999999999"/>
    <x v="53"/>
    <x v="0"/>
    <d v="1899-12-30T15:11:00"/>
    <s v="Ewallet"/>
    <n v="101.43"/>
    <n v="4.7619047620000003"/>
    <n v="5.0715000000000003"/>
    <x v="48"/>
  </r>
  <r>
    <x v="866"/>
    <x v="2"/>
    <s v="Mandalay"/>
    <x v="0"/>
    <x v="1"/>
    <x v="3"/>
    <n v="90.53"/>
    <n v="8"/>
    <n v="36.212000000000003"/>
    <n v="760.452"/>
    <x v="20"/>
    <x v="1"/>
    <d v="1899-12-30T14:48:00"/>
    <s v="Credit card"/>
    <n v="724.24"/>
    <n v="4.7619047620000003"/>
    <n v="36.212000000000003"/>
    <x v="35"/>
  </r>
  <r>
    <x v="867"/>
    <x v="1"/>
    <s v="Naypyitaw"/>
    <x v="0"/>
    <x v="0"/>
    <x v="0"/>
    <n v="62.82"/>
    <n v="2"/>
    <n v="6.282"/>
    <n v="131.922"/>
    <x v="29"/>
    <x v="1"/>
    <d v="1899-12-30T12:36:00"/>
    <s v="Ewallet"/>
    <n v="125.64"/>
    <n v="4.7619047620000003"/>
    <n v="6.282"/>
    <x v="49"/>
  </r>
  <r>
    <x v="868"/>
    <x v="1"/>
    <s v="Naypyitaw"/>
    <x v="0"/>
    <x v="1"/>
    <x v="4"/>
    <n v="24.31"/>
    <n v="3"/>
    <n v="3.6465000000000001"/>
    <n v="76.576499999999996"/>
    <x v="66"/>
    <x v="1"/>
    <d v="1899-12-30T19:09:00"/>
    <s v="Credit card"/>
    <n v="72.930000000000007"/>
    <n v="4.7619047620000003"/>
    <n v="3.6465000000000001"/>
    <x v="42"/>
  </r>
  <r>
    <x v="869"/>
    <x v="0"/>
    <s v="Yangon"/>
    <x v="1"/>
    <x v="1"/>
    <x v="3"/>
    <n v="64.59"/>
    <n v="4"/>
    <n v="12.917999999999999"/>
    <n v="271.27800000000002"/>
    <x v="47"/>
    <x v="0"/>
    <d v="1899-12-30T13:35:00"/>
    <s v="Ewallet"/>
    <n v="258.36"/>
    <n v="4.7619047620000003"/>
    <n v="12.917999999999999"/>
    <x v="39"/>
  </r>
  <r>
    <x v="870"/>
    <x v="0"/>
    <s v="Yangon"/>
    <x v="0"/>
    <x v="1"/>
    <x v="4"/>
    <n v="24.82"/>
    <n v="7"/>
    <n v="8.6869999999999994"/>
    <n v="182.42699999999999"/>
    <x v="69"/>
    <x v="0"/>
    <d v="1899-12-30T10:33:00"/>
    <s v="Credit card"/>
    <n v="173.74"/>
    <n v="4.7619047620000003"/>
    <n v="8.6869999999999994"/>
    <x v="12"/>
  </r>
  <r>
    <x v="871"/>
    <x v="1"/>
    <s v="Naypyitaw"/>
    <x v="1"/>
    <x v="1"/>
    <x v="5"/>
    <n v="56.5"/>
    <n v="1"/>
    <n v="2.8250000000000002"/>
    <n v="59.325000000000003"/>
    <x v="45"/>
    <x v="1"/>
    <d v="1899-12-30T15:45:00"/>
    <s v="Ewallet"/>
    <n v="56.5"/>
    <n v="4.7619047620000003"/>
    <n v="2.8250000000000002"/>
    <x v="1"/>
  </r>
  <r>
    <x v="872"/>
    <x v="2"/>
    <s v="Mandalay"/>
    <x v="0"/>
    <x v="0"/>
    <x v="1"/>
    <n v="21.43"/>
    <n v="10"/>
    <n v="10.715"/>
    <n v="225.01499999999999"/>
    <x v="26"/>
    <x v="1"/>
    <d v="1899-12-30T11:51:00"/>
    <s v="Cash"/>
    <n v="214.3"/>
    <n v="4.7619047620000003"/>
    <n v="10.715"/>
    <x v="56"/>
  </r>
  <r>
    <x v="873"/>
    <x v="0"/>
    <s v="Yangon"/>
    <x v="0"/>
    <x v="1"/>
    <x v="3"/>
    <n v="89.06"/>
    <n v="6"/>
    <n v="26.718"/>
    <n v="561.07799999999997"/>
    <x v="68"/>
    <x v="1"/>
    <d v="1899-12-30T17:26:00"/>
    <s v="Cash"/>
    <n v="534.36"/>
    <n v="4.7619047620000003"/>
    <n v="26.718"/>
    <x v="21"/>
  </r>
  <r>
    <x v="874"/>
    <x v="0"/>
    <s v="Yangon"/>
    <x v="0"/>
    <x v="1"/>
    <x v="2"/>
    <n v="23.29"/>
    <n v="4"/>
    <n v="4.6580000000000004"/>
    <n v="97.817999999999998"/>
    <x v="35"/>
    <x v="1"/>
    <d v="1899-12-30T11:52:00"/>
    <s v="Credit card"/>
    <n v="93.16"/>
    <n v="4.7619047620000003"/>
    <n v="4.6580000000000004"/>
    <x v="9"/>
  </r>
  <r>
    <x v="875"/>
    <x v="1"/>
    <s v="Naypyitaw"/>
    <x v="1"/>
    <x v="1"/>
    <x v="2"/>
    <n v="65.260000000000005"/>
    <n v="8"/>
    <n v="26.103999999999999"/>
    <n v="548.18399999999997"/>
    <x v="20"/>
    <x v="1"/>
    <d v="1899-12-30T14:04:00"/>
    <s v="Ewallet"/>
    <n v="522.08000000000004"/>
    <n v="4.7619047620000003"/>
    <n v="26.103999999999999"/>
    <x v="31"/>
  </r>
  <r>
    <x v="876"/>
    <x v="1"/>
    <s v="Naypyitaw"/>
    <x v="0"/>
    <x v="1"/>
    <x v="5"/>
    <n v="52.35"/>
    <n v="1"/>
    <n v="2.6175000000000002"/>
    <n v="54.967500000000001"/>
    <x v="12"/>
    <x v="1"/>
    <d v="1899-12-30T17:49:00"/>
    <s v="Cash"/>
    <n v="52.35"/>
    <n v="4.7619047620000003"/>
    <n v="2.6175000000000002"/>
    <x v="43"/>
  </r>
  <r>
    <x v="877"/>
    <x v="2"/>
    <s v="Mandalay"/>
    <x v="0"/>
    <x v="1"/>
    <x v="1"/>
    <n v="39.75"/>
    <n v="1"/>
    <n v="1.9875"/>
    <n v="41.737499999999997"/>
    <x v="6"/>
    <x v="1"/>
    <d v="1899-12-30T20:19:00"/>
    <s v="Cash"/>
    <n v="39.75"/>
    <n v="4.7619047620000003"/>
    <n v="1.9875"/>
    <x v="36"/>
  </r>
  <r>
    <x v="878"/>
    <x v="0"/>
    <s v="Yangon"/>
    <x v="1"/>
    <x v="0"/>
    <x v="1"/>
    <n v="90.02"/>
    <n v="8"/>
    <n v="36.008000000000003"/>
    <n v="756.16800000000001"/>
    <x v="76"/>
    <x v="1"/>
    <d v="1899-12-30T16:08:00"/>
    <s v="Credit card"/>
    <n v="720.16"/>
    <n v="4.7619047620000003"/>
    <n v="36.008000000000003"/>
    <x v="10"/>
  </r>
  <r>
    <x v="879"/>
    <x v="2"/>
    <s v="Mandalay"/>
    <x v="0"/>
    <x v="0"/>
    <x v="1"/>
    <n v="12.1"/>
    <n v="8"/>
    <n v="4.84"/>
    <n v="101.64"/>
    <x v="64"/>
    <x v="0"/>
    <d v="1899-12-30T10:17:00"/>
    <s v="Ewallet"/>
    <n v="96.8"/>
    <n v="4.7619047620000003"/>
    <n v="4.84"/>
    <x v="17"/>
  </r>
  <r>
    <x v="880"/>
    <x v="2"/>
    <s v="Mandalay"/>
    <x v="0"/>
    <x v="0"/>
    <x v="4"/>
    <n v="33.21"/>
    <n v="10"/>
    <n v="16.605"/>
    <n v="348.70499999999998"/>
    <x v="66"/>
    <x v="1"/>
    <d v="1899-12-30T14:25:00"/>
    <s v="Ewallet"/>
    <n v="332.1"/>
    <n v="4.7619047620000003"/>
    <n v="16.605"/>
    <x v="22"/>
  </r>
  <r>
    <x v="881"/>
    <x v="1"/>
    <s v="Naypyitaw"/>
    <x v="0"/>
    <x v="0"/>
    <x v="5"/>
    <n v="10.18"/>
    <n v="8"/>
    <n v="4.0720000000000001"/>
    <n v="85.512"/>
    <x v="73"/>
    <x v="0"/>
    <d v="1899-12-30T12:51:00"/>
    <s v="Credit card"/>
    <n v="81.44"/>
    <n v="4.7619047620000003"/>
    <n v="4.0720000000000001"/>
    <x v="33"/>
  </r>
  <r>
    <x v="882"/>
    <x v="2"/>
    <s v="Mandalay"/>
    <x v="0"/>
    <x v="1"/>
    <x v="3"/>
    <n v="31.99"/>
    <n v="10"/>
    <n v="15.994999999999999"/>
    <n v="335.89499999999998"/>
    <x v="9"/>
    <x v="1"/>
    <d v="1899-12-30T15:18:00"/>
    <s v="Credit card"/>
    <n v="319.89999999999998"/>
    <n v="4.7619047620000003"/>
    <n v="15.994999999999999"/>
    <x v="21"/>
  </r>
  <r>
    <x v="883"/>
    <x v="0"/>
    <s v="Yangon"/>
    <x v="0"/>
    <x v="0"/>
    <x v="2"/>
    <n v="34.42"/>
    <n v="6"/>
    <n v="10.326000000000001"/>
    <n v="216.846"/>
    <x v="73"/>
    <x v="0"/>
    <d v="1899-12-30T12:45:00"/>
    <s v="Ewallet"/>
    <n v="206.52"/>
    <n v="4.7619047620000003"/>
    <n v="10.326000000000001"/>
    <x v="26"/>
  </r>
  <r>
    <x v="884"/>
    <x v="0"/>
    <s v="Yangon"/>
    <x v="0"/>
    <x v="0"/>
    <x v="4"/>
    <n v="83.34"/>
    <n v="2"/>
    <n v="8.3339999999999996"/>
    <n v="175.01400000000001"/>
    <x v="35"/>
    <x v="1"/>
    <d v="1899-12-30T13:37:00"/>
    <s v="Cash"/>
    <n v="166.68"/>
    <n v="4.7619047620000003"/>
    <n v="8.3339999999999996"/>
    <x v="29"/>
  </r>
  <r>
    <x v="885"/>
    <x v="0"/>
    <s v="Yangon"/>
    <x v="1"/>
    <x v="1"/>
    <x v="3"/>
    <n v="45.58"/>
    <n v="7"/>
    <n v="15.952999999999999"/>
    <n v="335.01299999999998"/>
    <x v="50"/>
    <x v="0"/>
    <d v="1899-12-30T10:03:00"/>
    <s v="Cash"/>
    <n v="319.06"/>
    <n v="4.7619047620000003"/>
    <n v="15.952999999999999"/>
    <x v="59"/>
  </r>
  <r>
    <x v="886"/>
    <x v="0"/>
    <s v="Yangon"/>
    <x v="0"/>
    <x v="1"/>
    <x v="4"/>
    <n v="87.9"/>
    <n v="1"/>
    <n v="4.3949999999999996"/>
    <n v="92.295000000000002"/>
    <x v="63"/>
    <x v="1"/>
    <d v="1899-12-30T19:42:00"/>
    <s v="Ewallet"/>
    <n v="87.9"/>
    <n v="4.7619047620000003"/>
    <n v="4.3949999999999996"/>
    <x v="24"/>
  </r>
  <r>
    <x v="887"/>
    <x v="0"/>
    <s v="Yangon"/>
    <x v="0"/>
    <x v="0"/>
    <x v="1"/>
    <n v="73.47"/>
    <n v="10"/>
    <n v="36.734999999999999"/>
    <n v="771.43499999999995"/>
    <x v="28"/>
    <x v="0"/>
    <d v="1899-12-30T13:14:00"/>
    <s v="Ewallet"/>
    <n v="734.7"/>
    <n v="4.7619047620000003"/>
    <n v="36.734999999999999"/>
    <x v="33"/>
  </r>
  <r>
    <x v="888"/>
    <x v="1"/>
    <s v="Naypyitaw"/>
    <x v="1"/>
    <x v="0"/>
    <x v="5"/>
    <n v="12.19"/>
    <n v="8"/>
    <n v="4.8760000000000003"/>
    <n v="102.396"/>
    <x v="45"/>
    <x v="1"/>
    <d v="1899-12-30T12:47:00"/>
    <s v="Ewallet"/>
    <n v="97.52"/>
    <n v="4.7619047620000003"/>
    <n v="4.8760000000000003"/>
    <x v="11"/>
  </r>
  <r>
    <x v="889"/>
    <x v="0"/>
    <s v="Yangon"/>
    <x v="0"/>
    <x v="1"/>
    <x v="3"/>
    <n v="76.92"/>
    <n v="10"/>
    <n v="38.46"/>
    <n v="807.66"/>
    <x v="85"/>
    <x v="0"/>
    <d v="1899-12-30T19:53:00"/>
    <s v="Ewallet"/>
    <n v="769.2"/>
    <n v="4.7619047620000003"/>
    <n v="38.46"/>
    <x v="32"/>
  </r>
  <r>
    <x v="890"/>
    <x v="1"/>
    <s v="Naypyitaw"/>
    <x v="1"/>
    <x v="0"/>
    <x v="0"/>
    <n v="83.66"/>
    <n v="5"/>
    <n v="20.914999999999999"/>
    <n v="439.21499999999997"/>
    <x v="81"/>
    <x v="1"/>
    <d v="1899-12-30T10:26:00"/>
    <s v="Cash"/>
    <n v="418.3"/>
    <n v="4.7619047620000003"/>
    <n v="20.914999999999999"/>
    <x v="8"/>
  </r>
  <r>
    <x v="891"/>
    <x v="2"/>
    <s v="Mandalay"/>
    <x v="1"/>
    <x v="0"/>
    <x v="1"/>
    <n v="57.91"/>
    <n v="8"/>
    <n v="23.164000000000001"/>
    <n v="486.44400000000002"/>
    <x v="13"/>
    <x v="1"/>
    <d v="1899-12-30T15:06:00"/>
    <s v="Cash"/>
    <n v="463.28"/>
    <n v="4.7619047620000003"/>
    <n v="23.164000000000001"/>
    <x v="34"/>
  </r>
  <r>
    <x v="892"/>
    <x v="1"/>
    <s v="Naypyitaw"/>
    <x v="0"/>
    <x v="0"/>
    <x v="5"/>
    <n v="92.49"/>
    <n v="5"/>
    <n v="23.122499999999999"/>
    <n v="485.57249999999999"/>
    <x v="22"/>
    <x v="0"/>
    <d v="1899-12-30T16:35:00"/>
    <s v="Credit card"/>
    <n v="462.45"/>
    <n v="4.7619047620000003"/>
    <n v="23.122499999999999"/>
    <x v="17"/>
  </r>
  <r>
    <x v="893"/>
    <x v="2"/>
    <s v="Mandalay"/>
    <x v="1"/>
    <x v="1"/>
    <x v="1"/>
    <n v="28.38"/>
    <n v="5"/>
    <n v="7.0949999999999998"/>
    <n v="148.995"/>
    <x v="43"/>
    <x v="1"/>
    <d v="1899-12-30T20:57:00"/>
    <s v="Cash"/>
    <n v="141.9"/>
    <n v="4.7619047620000003"/>
    <n v="7.0949999999999998"/>
    <x v="45"/>
  </r>
  <r>
    <x v="894"/>
    <x v="2"/>
    <s v="Mandalay"/>
    <x v="0"/>
    <x v="1"/>
    <x v="1"/>
    <n v="50.45"/>
    <n v="6"/>
    <n v="15.135"/>
    <n v="317.83499999999998"/>
    <x v="10"/>
    <x v="1"/>
    <d v="1899-12-30T15:16:00"/>
    <s v="Credit card"/>
    <n v="302.7"/>
    <n v="4.7619047620000003"/>
    <n v="15.135"/>
    <x v="60"/>
  </r>
  <r>
    <x v="895"/>
    <x v="2"/>
    <s v="Mandalay"/>
    <x v="1"/>
    <x v="1"/>
    <x v="0"/>
    <n v="99.16"/>
    <n v="8"/>
    <n v="39.664000000000001"/>
    <n v="832.94399999999996"/>
    <x v="26"/>
    <x v="1"/>
    <d v="1899-12-30T17:47:00"/>
    <s v="Credit card"/>
    <n v="793.28"/>
    <n v="4.7619047620000003"/>
    <n v="39.664000000000001"/>
    <x v="50"/>
  </r>
  <r>
    <x v="896"/>
    <x v="1"/>
    <s v="Naypyitaw"/>
    <x v="1"/>
    <x v="1"/>
    <x v="5"/>
    <n v="60.74"/>
    <n v="7"/>
    <n v="21.259"/>
    <n v="446.43900000000002"/>
    <x v="68"/>
    <x v="1"/>
    <d v="1899-12-30T16:23:00"/>
    <s v="Ewallet"/>
    <n v="425.18"/>
    <n v="4.7619047620000003"/>
    <n v="21.259"/>
    <x v="59"/>
  </r>
  <r>
    <x v="897"/>
    <x v="1"/>
    <s v="Naypyitaw"/>
    <x v="0"/>
    <x v="0"/>
    <x v="4"/>
    <n v="47.27"/>
    <n v="6"/>
    <n v="14.180999999999999"/>
    <n v="297.80099999999999"/>
    <x v="63"/>
    <x v="1"/>
    <d v="1899-12-30T10:17:00"/>
    <s v="Cash"/>
    <n v="283.62"/>
    <n v="4.7619047620000003"/>
    <n v="14.180999999999999"/>
    <x v="55"/>
  </r>
  <r>
    <x v="898"/>
    <x v="1"/>
    <s v="Naypyitaw"/>
    <x v="0"/>
    <x v="1"/>
    <x v="0"/>
    <n v="85.6"/>
    <n v="7"/>
    <n v="29.96"/>
    <n v="629.16"/>
    <x v="22"/>
    <x v="0"/>
    <d v="1899-12-30T13:50:00"/>
    <s v="Cash"/>
    <n v="599.20000000000005"/>
    <n v="4.7619047620000003"/>
    <n v="29.96"/>
    <x v="4"/>
  </r>
  <r>
    <x v="899"/>
    <x v="0"/>
    <s v="Yangon"/>
    <x v="0"/>
    <x v="1"/>
    <x v="4"/>
    <n v="35.04"/>
    <n v="9"/>
    <n v="15.768000000000001"/>
    <n v="331.12799999999999"/>
    <x v="57"/>
    <x v="0"/>
    <d v="1899-12-30T19:17:00"/>
    <s v="Ewallet"/>
    <n v="315.36"/>
    <n v="4.7619047620000003"/>
    <n v="15.768000000000001"/>
    <x v="15"/>
  </r>
  <r>
    <x v="900"/>
    <x v="1"/>
    <s v="Naypyitaw"/>
    <x v="0"/>
    <x v="0"/>
    <x v="1"/>
    <n v="44.84"/>
    <n v="9"/>
    <n v="20.178000000000001"/>
    <n v="423.738"/>
    <x v="78"/>
    <x v="1"/>
    <d v="1899-12-30T14:00:00"/>
    <s v="Credit card"/>
    <n v="403.56"/>
    <n v="4.7619047620000003"/>
    <n v="20.178000000000001"/>
    <x v="26"/>
  </r>
  <r>
    <x v="901"/>
    <x v="2"/>
    <s v="Mandalay"/>
    <x v="1"/>
    <x v="1"/>
    <x v="2"/>
    <n v="45.97"/>
    <n v="4"/>
    <n v="9.1940000000000008"/>
    <n v="193.07400000000001"/>
    <x v="57"/>
    <x v="0"/>
    <d v="1899-12-30T12:02:00"/>
    <s v="Ewallet"/>
    <n v="183.88"/>
    <n v="4.7619047620000003"/>
    <n v="9.1940000000000008"/>
    <x v="20"/>
  </r>
  <r>
    <x v="902"/>
    <x v="0"/>
    <s v="Yangon"/>
    <x v="0"/>
    <x v="0"/>
    <x v="0"/>
    <n v="27.73"/>
    <n v="5"/>
    <n v="6.9325000000000001"/>
    <n v="145.58250000000001"/>
    <x v="58"/>
    <x v="1"/>
    <d v="1899-12-30T20:21:00"/>
    <s v="Credit card"/>
    <n v="138.65"/>
    <n v="4.7619047620000003"/>
    <n v="6.9325000000000001"/>
    <x v="50"/>
  </r>
  <r>
    <x v="903"/>
    <x v="0"/>
    <s v="Yangon"/>
    <x v="1"/>
    <x v="1"/>
    <x v="4"/>
    <n v="11.53"/>
    <n v="7"/>
    <n v="4.0354999999999999"/>
    <n v="84.745500000000007"/>
    <x v="26"/>
    <x v="1"/>
    <d v="1899-12-30T17:35:00"/>
    <s v="Cash"/>
    <n v="80.709999999999994"/>
    <n v="4.7619047620000003"/>
    <n v="4.0354999999999999"/>
    <x v="34"/>
  </r>
  <r>
    <x v="904"/>
    <x v="1"/>
    <s v="Naypyitaw"/>
    <x v="1"/>
    <x v="0"/>
    <x v="0"/>
    <n v="58.32"/>
    <n v="2"/>
    <n v="5.8319999999999999"/>
    <n v="122.47199999999999"/>
    <x v="44"/>
    <x v="1"/>
    <d v="1899-12-30T12:42:00"/>
    <s v="Ewallet"/>
    <n v="116.64"/>
    <n v="4.7619047620000003"/>
    <n v="5.8319999999999999"/>
    <x v="22"/>
  </r>
  <r>
    <x v="905"/>
    <x v="1"/>
    <s v="Naypyitaw"/>
    <x v="0"/>
    <x v="0"/>
    <x v="2"/>
    <n v="78.38"/>
    <n v="4"/>
    <n v="15.676"/>
    <n v="329.19600000000003"/>
    <x v="62"/>
    <x v="0"/>
    <d v="1899-12-30T17:56:00"/>
    <s v="Cash"/>
    <n v="313.52"/>
    <n v="4.7619047620000003"/>
    <n v="15.676"/>
    <x v="30"/>
  </r>
  <r>
    <x v="906"/>
    <x v="1"/>
    <s v="Naypyitaw"/>
    <x v="1"/>
    <x v="1"/>
    <x v="0"/>
    <n v="84.61"/>
    <n v="10"/>
    <n v="42.305"/>
    <n v="888.40499999999997"/>
    <x v="57"/>
    <x v="0"/>
    <d v="1899-12-30T18:58:00"/>
    <s v="Credit card"/>
    <n v="846.1"/>
    <n v="4.7619047620000003"/>
    <n v="42.305"/>
    <x v="55"/>
  </r>
  <r>
    <x v="907"/>
    <x v="2"/>
    <s v="Mandalay"/>
    <x v="1"/>
    <x v="0"/>
    <x v="0"/>
    <n v="82.88"/>
    <n v="5"/>
    <n v="20.72"/>
    <n v="435.12"/>
    <x v="62"/>
    <x v="0"/>
    <d v="1899-12-30T14:08:00"/>
    <s v="Credit card"/>
    <n v="414.4"/>
    <n v="4.7619047620000003"/>
    <n v="20.72"/>
    <x v="37"/>
  </r>
  <r>
    <x v="908"/>
    <x v="0"/>
    <s v="Yangon"/>
    <x v="0"/>
    <x v="0"/>
    <x v="4"/>
    <n v="79.540000000000006"/>
    <n v="2"/>
    <n v="7.9539999999999997"/>
    <n v="167.03399999999999"/>
    <x v="39"/>
    <x v="1"/>
    <d v="1899-12-30T16:30:00"/>
    <s v="Ewallet"/>
    <n v="159.08000000000001"/>
    <n v="4.7619047620000003"/>
    <n v="7.9539999999999997"/>
    <x v="56"/>
  </r>
  <r>
    <x v="909"/>
    <x v="2"/>
    <s v="Mandalay"/>
    <x v="1"/>
    <x v="0"/>
    <x v="2"/>
    <n v="49.01"/>
    <n v="10"/>
    <n v="24.504999999999999"/>
    <n v="514.60500000000002"/>
    <x v="3"/>
    <x v="0"/>
    <d v="1899-12-30T10:44:00"/>
    <s v="Credit card"/>
    <n v="490.1"/>
    <n v="4.7619047620000003"/>
    <n v="24.504999999999999"/>
    <x v="50"/>
  </r>
  <r>
    <x v="910"/>
    <x v="2"/>
    <s v="Mandalay"/>
    <x v="0"/>
    <x v="0"/>
    <x v="4"/>
    <n v="29.15"/>
    <n v="3"/>
    <n v="4.3724999999999996"/>
    <n v="91.822500000000005"/>
    <x v="39"/>
    <x v="1"/>
    <d v="1899-12-30T20:29:00"/>
    <s v="Credit card"/>
    <n v="87.45"/>
    <n v="4.7619047620000003"/>
    <n v="4.3724999999999996"/>
    <x v="48"/>
  </r>
  <r>
    <x v="911"/>
    <x v="1"/>
    <s v="Naypyitaw"/>
    <x v="1"/>
    <x v="0"/>
    <x v="1"/>
    <n v="56.13"/>
    <n v="4"/>
    <n v="11.226000000000001"/>
    <n v="235.74600000000001"/>
    <x v="64"/>
    <x v="0"/>
    <d v="1899-12-30T11:43:00"/>
    <s v="Ewallet"/>
    <n v="224.52"/>
    <n v="4.7619047620000003"/>
    <n v="11.226000000000001"/>
    <x v="17"/>
  </r>
  <r>
    <x v="912"/>
    <x v="0"/>
    <s v="Yangon"/>
    <x v="1"/>
    <x v="0"/>
    <x v="2"/>
    <n v="93.12"/>
    <n v="8"/>
    <n v="37.247999999999998"/>
    <n v="782.20799999999997"/>
    <x v="13"/>
    <x v="1"/>
    <d v="1899-12-30T10:09:00"/>
    <s v="Cash"/>
    <n v="744.96"/>
    <n v="4.7619047620000003"/>
    <n v="37.247999999999998"/>
    <x v="11"/>
  </r>
  <r>
    <x v="913"/>
    <x v="0"/>
    <s v="Yangon"/>
    <x v="0"/>
    <x v="1"/>
    <x v="5"/>
    <n v="51.34"/>
    <n v="8"/>
    <n v="20.536000000000001"/>
    <n v="431.25599999999997"/>
    <x v="82"/>
    <x v="1"/>
    <d v="1899-12-30T10:00:00"/>
    <s v="Ewallet"/>
    <n v="410.72"/>
    <n v="4.7619047620000003"/>
    <n v="20.536000000000001"/>
    <x v="29"/>
  </r>
  <r>
    <x v="914"/>
    <x v="0"/>
    <s v="Yangon"/>
    <x v="0"/>
    <x v="0"/>
    <x v="4"/>
    <n v="99.6"/>
    <n v="3"/>
    <n v="14.94"/>
    <n v="313.74"/>
    <x v="6"/>
    <x v="1"/>
    <d v="1899-12-30T18:45:00"/>
    <s v="Cash"/>
    <n v="298.8"/>
    <n v="4.7619047620000003"/>
    <n v="14.94"/>
    <x v="6"/>
  </r>
  <r>
    <x v="915"/>
    <x v="1"/>
    <s v="Naypyitaw"/>
    <x v="1"/>
    <x v="0"/>
    <x v="1"/>
    <n v="35.49"/>
    <n v="6"/>
    <n v="10.647"/>
    <n v="223.58699999999999"/>
    <x v="30"/>
    <x v="0"/>
    <d v="1899-12-30T12:40:00"/>
    <s v="Cash"/>
    <n v="212.94"/>
    <n v="4.7619047620000003"/>
    <n v="10.647"/>
    <x v="5"/>
  </r>
  <r>
    <x v="916"/>
    <x v="1"/>
    <s v="Naypyitaw"/>
    <x v="0"/>
    <x v="1"/>
    <x v="3"/>
    <n v="42.85"/>
    <n v="1"/>
    <n v="2.1425000000000001"/>
    <n v="44.9925"/>
    <x v="86"/>
    <x v="1"/>
    <d v="1899-12-30T15:36:00"/>
    <s v="Credit card"/>
    <n v="42.85"/>
    <n v="4.7619047620000003"/>
    <n v="2.1425000000000001"/>
    <x v="39"/>
  </r>
  <r>
    <x v="917"/>
    <x v="0"/>
    <s v="Yangon"/>
    <x v="1"/>
    <x v="0"/>
    <x v="5"/>
    <n v="94.67"/>
    <n v="4"/>
    <n v="18.934000000000001"/>
    <n v="397.61399999999998"/>
    <x v="16"/>
    <x v="1"/>
    <d v="1899-12-30T12:04:00"/>
    <s v="Cash"/>
    <n v="378.68"/>
    <n v="4.7619047620000003"/>
    <n v="18.934000000000001"/>
    <x v="11"/>
  </r>
  <r>
    <x v="918"/>
    <x v="2"/>
    <s v="Mandalay"/>
    <x v="1"/>
    <x v="1"/>
    <x v="2"/>
    <n v="68.97"/>
    <n v="3"/>
    <n v="10.345499999999999"/>
    <n v="217.25550000000001"/>
    <x v="70"/>
    <x v="1"/>
    <d v="1899-12-30T11:26:00"/>
    <s v="Ewallet"/>
    <n v="206.91"/>
    <n v="4.7619047620000003"/>
    <n v="10.345499999999999"/>
    <x v="44"/>
  </r>
  <r>
    <x v="919"/>
    <x v="2"/>
    <s v="Mandalay"/>
    <x v="0"/>
    <x v="0"/>
    <x v="1"/>
    <n v="26.26"/>
    <n v="3"/>
    <n v="3.9390000000000001"/>
    <n v="82.718999999999994"/>
    <x v="22"/>
    <x v="0"/>
    <d v="1899-12-30T12:36:00"/>
    <s v="Ewallet"/>
    <n v="78.78"/>
    <n v="4.7619047620000003"/>
    <n v="3.9390000000000001"/>
    <x v="31"/>
  </r>
  <r>
    <x v="920"/>
    <x v="1"/>
    <s v="Naypyitaw"/>
    <x v="0"/>
    <x v="0"/>
    <x v="2"/>
    <n v="35.79"/>
    <n v="9"/>
    <n v="16.105499999999999"/>
    <n v="338.21550000000002"/>
    <x v="24"/>
    <x v="0"/>
    <d v="1899-12-30T15:06:00"/>
    <s v="Credit card"/>
    <n v="322.11"/>
    <n v="4.7619047620000003"/>
    <n v="16.105499999999999"/>
    <x v="20"/>
  </r>
  <r>
    <x v="921"/>
    <x v="2"/>
    <s v="Mandalay"/>
    <x v="1"/>
    <x v="0"/>
    <x v="2"/>
    <n v="16.37"/>
    <n v="6"/>
    <n v="4.9109999999999996"/>
    <n v="103.131"/>
    <x v="4"/>
    <x v="1"/>
    <d v="1899-12-30T10:58:00"/>
    <s v="Cash"/>
    <n v="98.22"/>
    <n v="4.7619047620000003"/>
    <n v="4.9109999999999996"/>
    <x v="27"/>
  </r>
  <r>
    <x v="922"/>
    <x v="1"/>
    <s v="Naypyitaw"/>
    <x v="0"/>
    <x v="0"/>
    <x v="2"/>
    <n v="12.73"/>
    <n v="2"/>
    <n v="1.2729999999999999"/>
    <n v="26.733000000000001"/>
    <x v="70"/>
    <x v="1"/>
    <d v="1899-12-30T12:10:00"/>
    <s v="Credit card"/>
    <n v="25.46"/>
    <n v="4.7619047620000003"/>
    <n v="1.2729999999999999"/>
    <x v="53"/>
  </r>
  <r>
    <x v="923"/>
    <x v="1"/>
    <s v="Naypyitaw"/>
    <x v="1"/>
    <x v="0"/>
    <x v="3"/>
    <n v="83.14"/>
    <n v="7"/>
    <n v="29.099"/>
    <n v="611.07899999999995"/>
    <x v="8"/>
    <x v="1"/>
    <d v="1899-12-30T10:31:00"/>
    <s v="Credit card"/>
    <n v="581.98"/>
    <n v="4.7619047620000003"/>
    <n v="29.099"/>
    <x v="37"/>
  </r>
  <r>
    <x v="924"/>
    <x v="1"/>
    <s v="Naypyitaw"/>
    <x v="0"/>
    <x v="0"/>
    <x v="3"/>
    <n v="35.22"/>
    <n v="6"/>
    <n v="10.566000000000001"/>
    <n v="221.886"/>
    <x v="86"/>
    <x v="1"/>
    <d v="1899-12-30T13:49:00"/>
    <s v="Ewallet"/>
    <n v="211.32"/>
    <n v="4.7619047620000003"/>
    <n v="10.566000000000001"/>
    <x v="35"/>
  </r>
  <r>
    <x v="925"/>
    <x v="2"/>
    <s v="Mandalay"/>
    <x v="1"/>
    <x v="0"/>
    <x v="1"/>
    <n v="13.78"/>
    <n v="4"/>
    <n v="2.7559999999999998"/>
    <n v="57.875999999999998"/>
    <x v="8"/>
    <x v="1"/>
    <d v="1899-12-30T11:10:00"/>
    <s v="Ewallet"/>
    <n v="55.12"/>
    <n v="4.7619047620000003"/>
    <n v="2.7559999999999998"/>
    <x v="54"/>
  </r>
  <r>
    <x v="926"/>
    <x v="2"/>
    <s v="Mandalay"/>
    <x v="0"/>
    <x v="1"/>
    <x v="3"/>
    <n v="88.31"/>
    <n v="1"/>
    <n v="4.4154999999999998"/>
    <n v="92.725499999999997"/>
    <x v="42"/>
    <x v="1"/>
    <d v="1899-12-30T17:38:00"/>
    <s v="Credit card"/>
    <n v="88.31"/>
    <n v="4.7619047620000003"/>
    <n v="4.4154999999999998"/>
    <x v="53"/>
  </r>
  <r>
    <x v="927"/>
    <x v="0"/>
    <s v="Yangon"/>
    <x v="0"/>
    <x v="0"/>
    <x v="0"/>
    <n v="39.619999999999997"/>
    <n v="9"/>
    <n v="17.829000000000001"/>
    <n v="374.40899999999999"/>
    <x v="50"/>
    <x v="0"/>
    <d v="1899-12-30T17:54:00"/>
    <s v="Credit card"/>
    <n v="356.58"/>
    <n v="4.7619047620000003"/>
    <n v="17.829000000000001"/>
    <x v="11"/>
  </r>
  <r>
    <x v="928"/>
    <x v="2"/>
    <s v="Mandalay"/>
    <x v="1"/>
    <x v="0"/>
    <x v="1"/>
    <n v="88.25"/>
    <n v="9"/>
    <n v="39.712499999999999"/>
    <n v="833.96249999999998"/>
    <x v="42"/>
    <x v="1"/>
    <d v="1899-12-30T20:51:00"/>
    <s v="Credit card"/>
    <n v="794.25"/>
    <n v="4.7619047620000003"/>
    <n v="39.712499999999999"/>
    <x v="29"/>
  </r>
  <r>
    <x v="929"/>
    <x v="2"/>
    <s v="Mandalay"/>
    <x v="1"/>
    <x v="1"/>
    <x v="3"/>
    <n v="25.31"/>
    <n v="2"/>
    <n v="2.5310000000000001"/>
    <n v="53.151000000000003"/>
    <x v="22"/>
    <x v="0"/>
    <d v="1899-12-30T19:26:00"/>
    <s v="Ewallet"/>
    <n v="50.62"/>
    <n v="4.7619047620000003"/>
    <n v="2.5310000000000001"/>
    <x v="8"/>
  </r>
  <r>
    <x v="930"/>
    <x v="2"/>
    <s v="Mandalay"/>
    <x v="1"/>
    <x v="1"/>
    <x v="2"/>
    <n v="99.92"/>
    <n v="6"/>
    <n v="29.975999999999999"/>
    <n v="629.49599999999998"/>
    <x v="62"/>
    <x v="0"/>
    <d v="1899-12-30T13:33:00"/>
    <s v="Ewallet"/>
    <n v="599.52"/>
    <n v="4.7619047620000003"/>
    <n v="29.975999999999999"/>
    <x v="12"/>
  </r>
  <r>
    <x v="931"/>
    <x v="1"/>
    <s v="Naypyitaw"/>
    <x v="0"/>
    <x v="0"/>
    <x v="5"/>
    <n v="83.35"/>
    <n v="2"/>
    <n v="8.3350000000000009"/>
    <n v="175.035"/>
    <x v="30"/>
    <x v="0"/>
    <d v="1899-12-30T14:05:00"/>
    <s v="Credit card"/>
    <n v="166.7"/>
    <n v="4.7619047620000003"/>
    <n v="8.3350000000000009"/>
    <x v="33"/>
  </r>
  <r>
    <x v="932"/>
    <x v="0"/>
    <s v="Yangon"/>
    <x v="1"/>
    <x v="0"/>
    <x v="4"/>
    <n v="74.44"/>
    <n v="10"/>
    <n v="37.22"/>
    <n v="781.62"/>
    <x v="33"/>
    <x v="1"/>
    <d v="1899-12-30T11:40:00"/>
    <s v="Ewallet"/>
    <n v="744.4"/>
    <n v="4.7619047620000003"/>
    <n v="37.22"/>
    <x v="20"/>
  </r>
  <r>
    <x v="933"/>
    <x v="1"/>
    <s v="Naypyitaw"/>
    <x v="1"/>
    <x v="1"/>
    <x v="0"/>
    <n v="64.08"/>
    <n v="7"/>
    <n v="22.428000000000001"/>
    <n v="470.988"/>
    <x v="40"/>
    <x v="0"/>
    <d v="1899-12-30T12:27:00"/>
    <s v="Ewallet"/>
    <n v="448.56"/>
    <n v="4.7619047620000003"/>
    <n v="22.428000000000001"/>
    <x v="29"/>
  </r>
  <r>
    <x v="934"/>
    <x v="2"/>
    <s v="Mandalay"/>
    <x v="1"/>
    <x v="0"/>
    <x v="2"/>
    <n v="63.15"/>
    <n v="6"/>
    <n v="18.945"/>
    <n v="397.84500000000003"/>
    <x v="75"/>
    <x v="1"/>
    <d v="1899-12-30T20:24:00"/>
    <s v="Ewallet"/>
    <n v="378.9"/>
    <n v="4.7619047620000003"/>
    <n v="18.945"/>
    <x v="57"/>
  </r>
  <r>
    <x v="935"/>
    <x v="1"/>
    <s v="Naypyitaw"/>
    <x v="0"/>
    <x v="1"/>
    <x v="2"/>
    <n v="85.72"/>
    <n v="3"/>
    <n v="12.858000000000001"/>
    <n v="270.01799999999997"/>
    <x v="46"/>
    <x v="1"/>
    <d v="1899-12-30T20:59:00"/>
    <s v="Ewallet"/>
    <n v="257.16000000000003"/>
    <n v="4.7619047620000003"/>
    <n v="12.858000000000001"/>
    <x v="20"/>
  </r>
  <r>
    <x v="936"/>
    <x v="1"/>
    <s v="Naypyitaw"/>
    <x v="1"/>
    <x v="0"/>
    <x v="0"/>
    <n v="78.89"/>
    <n v="7"/>
    <n v="27.611499999999999"/>
    <n v="579.8415"/>
    <x v="0"/>
    <x v="0"/>
    <d v="1899-12-30T19:48:00"/>
    <s v="Ewallet"/>
    <n v="552.23"/>
    <n v="4.7619047620000003"/>
    <n v="27.611499999999999"/>
    <x v="26"/>
  </r>
  <r>
    <x v="937"/>
    <x v="0"/>
    <s v="Yangon"/>
    <x v="1"/>
    <x v="0"/>
    <x v="3"/>
    <n v="89.48"/>
    <n v="5"/>
    <n v="22.37"/>
    <n v="469.77"/>
    <x v="73"/>
    <x v="0"/>
    <d v="1899-12-30T10:18:00"/>
    <s v="Cash"/>
    <n v="447.4"/>
    <n v="4.7619047620000003"/>
    <n v="22.37"/>
    <x v="2"/>
  </r>
  <r>
    <x v="938"/>
    <x v="0"/>
    <s v="Yangon"/>
    <x v="0"/>
    <x v="0"/>
    <x v="0"/>
    <n v="92.09"/>
    <n v="3"/>
    <n v="13.813499999999999"/>
    <n v="290.08350000000002"/>
    <x v="21"/>
    <x v="0"/>
    <d v="1899-12-30T16:27:00"/>
    <s v="Cash"/>
    <n v="276.27"/>
    <n v="4.7619047620000003"/>
    <n v="13.813499999999999"/>
    <x v="50"/>
  </r>
  <r>
    <x v="939"/>
    <x v="1"/>
    <s v="Naypyitaw"/>
    <x v="1"/>
    <x v="0"/>
    <x v="4"/>
    <n v="57.29"/>
    <n v="6"/>
    <n v="17.187000000000001"/>
    <n v="360.92700000000002"/>
    <x v="76"/>
    <x v="1"/>
    <d v="1899-12-30T17:04:00"/>
    <s v="Ewallet"/>
    <n v="343.74"/>
    <n v="4.7619047620000003"/>
    <n v="17.187000000000001"/>
    <x v="9"/>
  </r>
  <r>
    <x v="940"/>
    <x v="0"/>
    <s v="Yangon"/>
    <x v="1"/>
    <x v="1"/>
    <x v="4"/>
    <n v="66.52"/>
    <n v="4"/>
    <n v="13.304"/>
    <n v="279.38400000000001"/>
    <x v="22"/>
    <x v="0"/>
    <d v="1899-12-30T18:14:00"/>
    <s v="Ewallet"/>
    <n v="266.08"/>
    <n v="4.7619047620000003"/>
    <n v="13.304"/>
    <x v="16"/>
  </r>
  <r>
    <x v="941"/>
    <x v="1"/>
    <s v="Naypyitaw"/>
    <x v="0"/>
    <x v="1"/>
    <x v="5"/>
    <n v="99.82"/>
    <n v="9"/>
    <n v="44.918999999999997"/>
    <n v="943.29899999999998"/>
    <x v="39"/>
    <x v="1"/>
    <d v="1899-12-30T10:43:00"/>
    <s v="Cash"/>
    <n v="898.38"/>
    <n v="4.7619047620000003"/>
    <n v="44.918999999999997"/>
    <x v="37"/>
  </r>
  <r>
    <x v="942"/>
    <x v="0"/>
    <s v="Yangon"/>
    <x v="1"/>
    <x v="0"/>
    <x v="2"/>
    <n v="45.68"/>
    <n v="10"/>
    <n v="22.84"/>
    <n v="479.64"/>
    <x v="64"/>
    <x v="0"/>
    <d v="1899-12-30T19:30:00"/>
    <s v="Ewallet"/>
    <n v="456.8"/>
    <n v="4.7619047620000003"/>
    <n v="22.84"/>
    <x v="14"/>
  </r>
  <r>
    <x v="943"/>
    <x v="0"/>
    <s v="Yangon"/>
    <x v="1"/>
    <x v="1"/>
    <x v="0"/>
    <n v="50.79"/>
    <n v="5"/>
    <n v="12.6975"/>
    <n v="266.64749999999998"/>
    <x v="88"/>
    <x v="1"/>
    <d v="1899-12-30T14:53:00"/>
    <s v="Credit card"/>
    <n v="253.95"/>
    <n v="4.7619047620000003"/>
    <n v="12.6975"/>
    <x v="4"/>
  </r>
  <r>
    <x v="944"/>
    <x v="0"/>
    <s v="Yangon"/>
    <x v="0"/>
    <x v="1"/>
    <x v="0"/>
    <n v="10.08"/>
    <n v="7"/>
    <n v="3.528"/>
    <n v="74.087999999999994"/>
    <x v="61"/>
    <x v="1"/>
    <d v="1899-12-30T20:14:00"/>
    <s v="Cash"/>
    <n v="70.56"/>
    <n v="4.7619047620000003"/>
    <n v="3.528"/>
    <x v="50"/>
  </r>
  <r>
    <x v="945"/>
    <x v="0"/>
    <s v="Yangon"/>
    <x v="1"/>
    <x v="0"/>
    <x v="1"/>
    <n v="93.88"/>
    <n v="7"/>
    <n v="32.857999999999997"/>
    <n v="690.01800000000003"/>
    <x v="0"/>
    <x v="0"/>
    <d v="1899-12-30T11:51:00"/>
    <s v="Credit card"/>
    <n v="657.16"/>
    <n v="4.7619047620000003"/>
    <n v="32.857999999999997"/>
    <x v="48"/>
  </r>
  <r>
    <x v="946"/>
    <x v="1"/>
    <s v="Naypyitaw"/>
    <x v="0"/>
    <x v="1"/>
    <x v="1"/>
    <n v="84.25"/>
    <n v="2"/>
    <n v="8.4250000000000007"/>
    <n v="176.92500000000001"/>
    <x v="58"/>
    <x v="1"/>
    <d v="1899-12-30T14:13:00"/>
    <s v="Credit card"/>
    <n v="168.5"/>
    <n v="4.7619047620000003"/>
    <n v="8.4250000000000007"/>
    <x v="4"/>
  </r>
  <r>
    <x v="947"/>
    <x v="2"/>
    <s v="Mandalay"/>
    <x v="0"/>
    <x v="1"/>
    <x v="5"/>
    <n v="53.78"/>
    <n v="1"/>
    <n v="2.6890000000000001"/>
    <n v="56.469000000000001"/>
    <x v="36"/>
    <x v="0"/>
    <d v="1899-12-30T20:13:00"/>
    <s v="Ewallet"/>
    <n v="53.78"/>
    <n v="4.7619047620000003"/>
    <n v="2.6890000000000001"/>
    <x v="28"/>
  </r>
  <r>
    <x v="948"/>
    <x v="1"/>
    <s v="Naypyitaw"/>
    <x v="0"/>
    <x v="1"/>
    <x v="2"/>
    <n v="35.81"/>
    <n v="5"/>
    <n v="8.9525000000000006"/>
    <n v="188.0025"/>
    <x v="10"/>
    <x v="1"/>
    <d v="1899-12-30T18:44:00"/>
    <s v="Ewallet"/>
    <n v="179.05"/>
    <n v="4.7619047620000003"/>
    <n v="8.9525000000000006"/>
    <x v="30"/>
  </r>
  <r>
    <x v="949"/>
    <x v="2"/>
    <s v="Mandalay"/>
    <x v="1"/>
    <x v="0"/>
    <x v="4"/>
    <n v="26.43"/>
    <n v="8"/>
    <n v="10.571999999999999"/>
    <n v="222.012"/>
    <x v="7"/>
    <x v="0"/>
    <d v="1899-12-30T14:26:00"/>
    <s v="Ewallet"/>
    <n v="211.44"/>
    <n v="4.7619047620000003"/>
    <n v="10.571999999999999"/>
    <x v="60"/>
  </r>
  <r>
    <x v="950"/>
    <x v="2"/>
    <s v="Mandalay"/>
    <x v="0"/>
    <x v="1"/>
    <x v="0"/>
    <n v="39.909999999999997"/>
    <n v="3"/>
    <n v="5.9865000000000004"/>
    <n v="125.7165"/>
    <x v="81"/>
    <x v="1"/>
    <d v="1899-12-30T12:40:00"/>
    <s v="Ewallet"/>
    <n v="119.73"/>
    <n v="4.7619047620000003"/>
    <n v="5.9865000000000004"/>
    <x v="39"/>
  </r>
  <r>
    <x v="951"/>
    <x v="2"/>
    <s v="Mandalay"/>
    <x v="0"/>
    <x v="0"/>
    <x v="2"/>
    <n v="21.9"/>
    <n v="3"/>
    <n v="3.2850000000000001"/>
    <n v="68.984999999999999"/>
    <x v="51"/>
    <x v="1"/>
    <d v="1899-12-30T18:43:00"/>
    <s v="Ewallet"/>
    <n v="65.7"/>
    <n v="4.7619047620000003"/>
    <n v="3.2850000000000001"/>
    <x v="28"/>
  </r>
  <r>
    <x v="952"/>
    <x v="2"/>
    <s v="Mandalay"/>
    <x v="0"/>
    <x v="0"/>
    <x v="4"/>
    <n v="62.85"/>
    <n v="4"/>
    <n v="12.57"/>
    <n v="263.97000000000003"/>
    <x v="6"/>
    <x v="1"/>
    <d v="1899-12-30T13:22:00"/>
    <s v="Ewallet"/>
    <n v="251.4"/>
    <n v="4.7619047620000003"/>
    <n v="12.57"/>
    <x v="44"/>
  </r>
  <r>
    <x v="953"/>
    <x v="1"/>
    <s v="Naypyitaw"/>
    <x v="0"/>
    <x v="0"/>
    <x v="4"/>
    <n v="21.04"/>
    <n v="4"/>
    <n v="4.2080000000000002"/>
    <n v="88.367999999999995"/>
    <x v="50"/>
    <x v="0"/>
    <d v="1899-12-30T13:58:00"/>
    <s v="Cash"/>
    <n v="84.16"/>
    <n v="4.7619047620000003"/>
    <n v="4.2080000000000002"/>
    <x v="29"/>
  </r>
  <r>
    <x v="954"/>
    <x v="2"/>
    <s v="Mandalay"/>
    <x v="0"/>
    <x v="1"/>
    <x v="2"/>
    <n v="65.91"/>
    <n v="6"/>
    <n v="19.773"/>
    <n v="415.233"/>
    <x v="57"/>
    <x v="0"/>
    <d v="1899-12-30T11:45:00"/>
    <s v="Cash"/>
    <n v="395.46"/>
    <n v="4.7619047620000003"/>
    <n v="19.773"/>
    <x v="14"/>
  </r>
  <r>
    <x v="955"/>
    <x v="0"/>
    <s v="Yangon"/>
    <x v="1"/>
    <x v="0"/>
    <x v="5"/>
    <n v="42.57"/>
    <n v="7"/>
    <n v="14.8995"/>
    <n v="312.8895"/>
    <x v="47"/>
    <x v="0"/>
    <d v="1899-12-30T11:51:00"/>
    <s v="Cash"/>
    <n v="297.99"/>
    <n v="4.7619047620000003"/>
    <n v="14.8995"/>
    <x v="11"/>
  </r>
  <r>
    <x v="956"/>
    <x v="1"/>
    <s v="Naypyitaw"/>
    <x v="0"/>
    <x v="1"/>
    <x v="4"/>
    <n v="50.49"/>
    <n v="9"/>
    <n v="22.720500000000001"/>
    <n v="477.13049999999998"/>
    <x v="8"/>
    <x v="1"/>
    <d v="1899-12-30T17:16:00"/>
    <s v="Cash"/>
    <n v="454.41"/>
    <n v="4.7619047620000003"/>
    <n v="22.720500000000001"/>
    <x v="38"/>
  </r>
  <r>
    <x v="957"/>
    <x v="2"/>
    <s v="Mandalay"/>
    <x v="1"/>
    <x v="1"/>
    <x v="1"/>
    <n v="46.02"/>
    <n v="6"/>
    <n v="13.805999999999999"/>
    <n v="289.92599999999999"/>
    <x v="13"/>
    <x v="1"/>
    <d v="1899-12-30T15:55:00"/>
    <s v="Cash"/>
    <n v="276.12"/>
    <n v="4.7619047620000003"/>
    <n v="13.805999999999999"/>
    <x v="12"/>
  </r>
  <r>
    <x v="958"/>
    <x v="1"/>
    <s v="Naypyitaw"/>
    <x v="1"/>
    <x v="0"/>
    <x v="2"/>
    <n v="15.8"/>
    <n v="10"/>
    <n v="7.9"/>
    <n v="165.9"/>
    <x v="51"/>
    <x v="1"/>
    <d v="1899-12-30T12:07:00"/>
    <s v="Cash"/>
    <n v="158"/>
    <n v="4.7619047620000003"/>
    <n v="7.9"/>
    <x v="52"/>
  </r>
  <r>
    <x v="959"/>
    <x v="0"/>
    <s v="Yangon"/>
    <x v="0"/>
    <x v="0"/>
    <x v="4"/>
    <n v="98.66"/>
    <n v="9"/>
    <n v="44.396999999999998"/>
    <n v="932.33699999999999"/>
    <x v="88"/>
    <x v="1"/>
    <d v="1899-12-30T15:07:00"/>
    <s v="Cash"/>
    <n v="887.94"/>
    <n v="4.7619047620000003"/>
    <n v="44.396999999999998"/>
    <x v="3"/>
  </r>
  <r>
    <x v="960"/>
    <x v="1"/>
    <s v="Naypyitaw"/>
    <x v="0"/>
    <x v="1"/>
    <x v="5"/>
    <n v="91.98"/>
    <n v="1"/>
    <n v="4.5990000000000002"/>
    <n v="96.578999999999994"/>
    <x v="79"/>
    <x v="1"/>
    <d v="1899-12-30T15:29:00"/>
    <s v="Cash"/>
    <n v="91.98"/>
    <n v="4.7619047620000003"/>
    <n v="4.5990000000000002"/>
    <x v="57"/>
  </r>
  <r>
    <x v="961"/>
    <x v="0"/>
    <s v="Yangon"/>
    <x v="0"/>
    <x v="1"/>
    <x v="1"/>
    <n v="20.89"/>
    <n v="2"/>
    <n v="2.089"/>
    <n v="43.869"/>
    <x v="63"/>
    <x v="1"/>
    <d v="1899-12-30T18:45:00"/>
    <s v="Cash"/>
    <n v="41.78"/>
    <n v="4.7619047620000003"/>
    <n v="2.089"/>
    <x v="57"/>
  </r>
  <r>
    <x v="962"/>
    <x v="0"/>
    <s v="Yangon"/>
    <x v="1"/>
    <x v="0"/>
    <x v="5"/>
    <n v="15.5"/>
    <n v="1"/>
    <n v="0.77500000000000002"/>
    <n v="16.274999999999999"/>
    <x v="35"/>
    <x v="1"/>
    <d v="1899-12-30T15:23:00"/>
    <s v="Credit card"/>
    <n v="15.5"/>
    <n v="4.7619047620000003"/>
    <n v="0.77500000000000002"/>
    <x v="2"/>
  </r>
  <r>
    <x v="963"/>
    <x v="1"/>
    <s v="Naypyitaw"/>
    <x v="0"/>
    <x v="1"/>
    <x v="1"/>
    <n v="96.82"/>
    <n v="3"/>
    <n v="14.523"/>
    <n v="304.983"/>
    <x v="73"/>
    <x v="0"/>
    <d v="1899-12-30T20:37:00"/>
    <s v="Cash"/>
    <n v="290.45999999999998"/>
    <n v="4.7619047620000003"/>
    <n v="14.523"/>
    <x v="24"/>
  </r>
  <r>
    <x v="964"/>
    <x v="2"/>
    <s v="Mandalay"/>
    <x v="1"/>
    <x v="1"/>
    <x v="4"/>
    <n v="33.33"/>
    <n v="2"/>
    <n v="3.3330000000000002"/>
    <n v="69.992999999999995"/>
    <x v="53"/>
    <x v="0"/>
    <d v="1899-12-30T14:41:00"/>
    <s v="Credit card"/>
    <n v="66.66"/>
    <n v="4.7619047620000003"/>
    <n v="3.3330000000000002"/>
    <x v="41"/>
  </r>
  <r>
    <x v="965"/>
    <x v="2"/>
    <s v="Mandalay"/>
    <x v="1"/>
    <x v="0"/>
    <x v="1"/>
    <n v="38.270000000000003"/>
    <n v="2"/>
    <n v="3.827"/>
    <n v="80.367000000000004"/>
    <x v="22"/>
    <x v="0"/>
    <d v="1899-12-30T18:18:00"/>
    <s v="Credit card"/>
    <n v="76.540000000000006"/>
    <n v="4.7619047620000003"/>
    <n v="3.827"/>
    <x v="6"/>
  </r>
  <r>
    <x v="966"/>
    <x v="0"/>
    <s v="Yangon"/>
    <x v="1"/>
    <x v="0"/>
    <x v="2"/>
    <n v="33.299999999999997"/>
    <n v="9"/>
    <n v="14.984999999999999"/>
    <n v="314.685"/>
    <x v="31"/>
    <x v="1"/>
    <d v="1899-12-30T15:27:00"/>
    <s v="Ewallet"/>
    <n v="299.7"/>
    <n v="4.7619047620000003"/>
    <n v="14.984999999999999"/>
    <x v="8"/>
  </r>
  <r>
    <x v="967"/>
    <x v="0"/>
    <s v="Yangon"/>
    <x v="0"/>
    <x v="1"/>
    <x v="2"/>
    <n v="81.010000000000005"/>
    <n v="3"/>
    <n v="12.1515"/>
    <n v="255.1815"/>
    <x v="50"/>
    <x v="0"/>
    <d v="1899-12-30T12:55:00"/>
    <s v="Credit card"/>
    <n v="243.03"/>
    <n v="4.7619047620000003"/>
    <n v="12.1515"/>
    <x v="39"/>
  </r>
  <r>
    <x v="968"/>
    <x v="0"/>
    <s v="Yangon"/>
    <x v="1"/>
    <x v="0"/>
    <x v="0"/>
    <n v="15.8"/>
    <n v="3"/>
    <n v="2.37"/>
    <n v="49.77"/>
    <x v="5"/>
    <x v="1"/>
    <d v="1899-12-30T18:02:00"/>
    <s v="Cash"/>
    <n v="47.4"/>
    <n v="4.7619047620000003"/>
    <n v="2.37"/>
    <x v="33"/>
  </r>
  <r>
    <x v="969"/>
    <x v="2"/>
    <s v="Mandalay"/>
    <x v="0"/>
    <x v="0"/>
    <x v="1"/>
    <n v="34.49"/>
    <n v="5"/>
    <n v="8.6225000000000005"/>
    <n v="181.07249999999999"/>
    <x v="16"/>
    <x v="1"/>
    <d v="1899-12-30T19:44:00"/>
    <s v="Credit card"/>
    <n v="172.45"/>
    <n v="4.7619047620000003"/>
    <n v="8.6225000000000005"/>
    <x v="54"/>
  </r>
  <r>
    <x v="970"/>
    <x v="2"/>
    <s v="Mandalay"/>
    <x v="0"/>
    <x v="0"/>
    <x v="4"/>
    <n v="84.63"/>
    <n v="10"/>
    <n v="42.314999999999998"/>
    <n v="888.61500000000001"/>
    <x v="17"/>
    <x v="1"/>
    <d v="1899-12-30T11:36:00"/>
    <s v="Credit card"/>
    <n v="846.3"/>
    <n v="4.7619047620000003"/>
    <n v="42.314999999999998"/>
    <x v="54"/>
  </r>
  <r>
    <x v="971"/>
    <x v="2"/>
    <s v="Mandalay"/>
    <x v="0"/>
    <x v="1"/>
    <x v="2"/>
    <n v="36.909999999999997"/>
    <n v="7"/>
    <n v="12.9185"/>
    <n v="271.2885"/>
    <x v="34"/>
    <x v="0"/>
    <d v="1899-12-30T13:51:00"/>
    <s v="Ewallet"/>
    <n v="258.37"/>
    <n v="4.7619047620000003"/>
    <n v="12.9185"/>
    <x v="24"/>
  </r>
  <r>
    <x v="972"/>
    <x v="2"/>
    <s v="Mandalay"/>
    <x v="1"/>
    <x v="1"/>
    <x v="1"/>
    <n v="87.08"/>
    <n v="7"/>
    <n v="30.478000000000002"/>
    <n v="640.03800000000001"/>
    <x v="53"/>
    <x v="0"/>
    <d v="1899-12-30T15:17:00"/>
    <s v="Cash"/>
    <n v="609.55999999999995"/>
    <n v="4.7619047620000003"/>
    <n v="30.478000000000002"/>
    <x v="46"/>
  </r>
  <r>
    <x v="973"/>
    <x v="0"/>
    <s v="Yangon"/>
    <x v="1"/>
    <x v="1"/>
    <x v="2"/>
    <n v="80.08"/>
    <n v="3"/>
    <n v="12.012"/>
    <n v="252.25200000000001"/>
    <x v="48"/>
    <x v="1"/>
    <d v="1899-12-30T15:29:00"/>
    <s v="Cash"/>
    <n v="240.24"/>
    <n v="4.7619047620000003"/>
    <n v="12.012"/>
    <x v="38"/>
  </r>
  <r>
    <x v="974"/>
    <x v="1"/>
    <s v="Naypyitaw"/>
    <x v="1"/>
    <x v="1"/>
    <x v="5"/>
    <n v="86.13"/>
    <n v="2"/>
    <n v="8.6129999999999995"/>
    <n v="180.87299999999999"/>
    <x v="13"/>
    <x v="1"/>
    <d v="1899-12-30T17:59:00"/>
    <s v="Cash"/>
    <n v="172.26"/>
    <n v="4.7619047620000003"/>
    <n v="8.6129999999999995"/>
    <x v="13"/>
  </r>
  <r>
    <x v="975"/>
    <x v="2"/>
    <s v="Mandalay"/>
    <x v="0"/>
    <x v="1"/>
    <x v="5"/>
    <n v="49.92"/>
    <n v="2"/>
    <n v="4.992"/>
    <n v="104.83199999999999"/>
    <x v="43"/>
    <x v="1"/>
    <d v="1899-12-30T11:55:00"/>
    <s v="Credit card"/>
    <n v="99.84"/>
    <n v="4.7619047620000003"/>
    <n v="4.992"/>
    <x v="27"/>
  </r>
  <r>
    <x v="976"/>
    <x v="0"/>
    <s v="Yangon"/>
    <x v="1"/>
    <x v="0"/>
    <x v="4"/>
    <n v="74.66"/>
    <n v="4"/>
    <n v="14.932"/>
    <n v="313.572"/>
    <x v="31"/>
    <x v="1"/>
    <d v="1899-12-30T10:39:00"/>
    <s v="Cash"/>
    <n v="298.64"/>
    <n v="4.7619047620000003"/>
    <n v="14.932"/>
    <x v="23"/>
  </r>
  <r>
    <x v="977"/>
    <x v="2"/>
    <s v="Mandalay"/>
    <x v="0"/>
    <x v="1"/>
    <x v="4"/>
    <n v="26.6"/>
    <n v="6"/>
    <n v="7.98"/>
    <n v="167.58"/>
    <x v="84"/>
    <x v="1"/>
    <d v="1899-12-30T15:10:00"/>
    <s v="Ewallet"/>
    <n v="159.6"/>
    <n v="4.7619047620000003"/>
    <n v="7.98"/>
    <x v="49"/>
  </r>
  <r>
    <x v="978"/>
    <x v="2"/>
    <s v="Mandalay"/>
    <x v="1"/>
    <x v="0"/>
    <x v="1"/>
    <n v="25.45"/>
    <n v="1"/>
    <n v="1.2725"/>
    <n v="26.7225"/>
    <x v="24"/>
    <x v="0"/>
    <d v="1899-12-30T18:10:00"/>
    <s v="Credit card"/>
    <n v="25.45"/>
    <n v="4.7619047620000003"/>
    <n v="1.2725"/>
    <x v="20"/>
  </r>
  <r>
    <x v="979"/>
    <x v="2"/>
    <s v="Mandalay"/>
    <x v="1"/>
    <x v="0"/>
    <x v="4"/>
    <n v="67.77"/>
    <n v="1"/>
    <n v="3.3885000000000001"/>
    <n v="71.158500000000004"/>
    <x v="87"/>
    <x v="1"/>
    <d v="1899-12-30T20:43:00"/>
    <s v="Credit card"/>
    <n v="67.77"/>
    <n v="4.7619047620000003"/>
    <n v="3.3885000000000001"/>
    <x v="35"/>
  </r>
  <r>
    <x v="980"/>
    <x v="1"/>
    <s v="Naypyitaw"/>
    <x v="0"/>
    <x v="1"/>
    <x v="4"/>
    <n v="59.59"/>
    <n v="4"/>
    <n v="11.917999999999999"/>
    <n v="250.27799999999999"/>
    <x v="64"/>
    <x v="0"/>
    <d v="1899-12-30T12:46:00"/>
    <s v="Cash"/>
    <n v="238.36"/>
    <n v="4.7619047620000003"/>
    <n v="11.917999999999999"/>
    <x v="57"/>
  </r>
  <r>
    <x v="981"/>
    <x v="0"/>
    <s v="Yangon"/>
    <x v="1"/>
    <x v="1"/>
    <x v="0"/>
    <n v="58.15"/>
    <n v="4"/>
    <n v="11.63"/>
    <n v="244.23"/>
    <x v="54"/>
    <x v="1"/>
    <d v="1899-12-30T17:44:00"/>
    <s v="Cash"/>
    <n v="232.6"/>
    <n v="4.7619047620000003"/>
    <n v="11.63"/>
    <x v="3"/>
  </r>
  <r>
    <x v="982"/>
    <x v="0"/>
    <s v="Yangon"/>
    <x v="0"/>
    <x v="0"/>
    <x v="3"/>
    <n v="97.48"/>
    <n v="9"/>
    <n v="43.866"/>
    <n v="921.18600000000004"/>
    <x v="86"/>
    <x v="1"/>
    <d v="1899-12-30T14:19:00"/>
    <s v="Ewallet"/>
    <n v="877.32"/>
    <n v="4.7619047620000003"/>
    <n v="43.866"/>
    <x v="2"/>
  </r>
  <r>
    <x v="983"/>
    <x v="1"/>
    <s v="Naypyitaw"/>
    <x v="1"/>
    <x v="1"/>
    <x v="0"/>
    <n v="99.96"/>
    <n v="7"/>
    <n v="34.985999999999997"/>
    <n v="734.70600000000002"/>
    <x v="54"/>
    <x v="1"/>
    <d v="1899-12-30T10:33:00"/>
    <s v="Cash"/>
    <n v="699.72"/>
    <n v="4.7619047620000003"/>
    <n v="34.985999999999997"/>
    <x v="36"/>
  </r>
  <r>
    <x v="984"/>
    <x v="1"/>
    <s v="Naypyitaw"/>
    <x v="1"/>
    <x v="1"/>
    <x v="1"/>
    <n v="96.37"/>
    <n v="7"/>
    <n v="33.729500000000002"/>
    <n v="708.31949999999995"/>
    <x v="51"/>
    <x v="1"/>
    <d v="1899-12-30T11:40:00"/>
    <s v="Cash"/>
    <n v="674.59"/>
    <n v="4.7619047620000003"/>
    <n v="33.729500000000002"/>
    <x v="22"/>
  </r>
  <r>
    <x v="985"/>
    <x v="2"/>
    <s v="Mandalay"/>
    <x v="1"/>
    <x v="0"/>
    <x v="5"/>
    <n v="63.71"/>
    <n v="5"/>
    <n v="15.9275"/>
    <n v="334.47750000000002"/>
    <x v="13"/>
    <x v="1"/>
    <d v="1899-12-30T19:30:00"/>
    <s v="Ewallet"/>
    <n v="318.55"/>
    <n v="4.7619047620000003"/>
    <n v="15.9275"/>
    <x v="23"/>
  </r>
  <r>
    <x v="986"/>
    <x v="2"/>
    <s v="Mandalay"/>
    <x v="1"/>
    <x v="0"/>
    <x v="0"/>
    <n v="14.76"/>
    <n v="2"/>
    <n v="1.476"/>
    <n v="30.995999999999999"/>
    <x v="67"/>
    <x v="1"/>
    <d v="1899-12-30T14:42:00"/>
    <s v="Ewallet"/>
    <n v="29.52"/>
    <n v="4.7619047620000003"/>
    <n v="1.476"/>
    <x v="42"/>
  </r>
  <r>
    <x v="987"/>
    <x v="2"/>
    <s v="Mandalay"/>
    <x v="0"/>
    <x v="1"/>
    <x v="0"/>
    <n v="62"/>
    <n v="8"/>
    <n v="24.8"/>
    <n v="520.79999999999995"/>
    <x v="75"/>
    <x v="1"/>
    <d v="1899-12-30T19:08:00"/>
    <s v="Credit card"/>
    <n v="496"/>
    <n v="4.7619047620000003"/>
    <n v="24.8"/>
    <x v="56"/>
  </r>
  <r>
    <x v="988"/>
    <x v="1"/>
    <s v="Naypyitaw"/>
    <x v="0"/>
    <x v="1"/>
    <x v="1"/>
    <n v="82.34"/>
    <n v="10"/>
    <n v="41.17"/>
    <n v="864.57"/>
    <x v="14"/>
    <x v="1"/>
    <d v="1899-12-30T19:12:00"/>
    <s v="Ewallet"/>
    <n v="823.4"/>
    <n v="4.7619047620000003"/>
    <n v="41.17"/>
    <x v="42"/>
  </r>
  <r>
    <x v="989"/>
    <x v="2"/>
    <s v="Mandalay"/>
    <x v="0"/>
    <x v="1"/>
    <x v="0"/>
    <n v="75.37"/>
    <n v="8"/>
    <n v="30.148"/>
    <n v="633.10799999999995"/>
    <x v="26"/>
    <x v="1"/>
    <d v="1899-12-30T15:46:00"/>
    <s v="Credit card"/>
    <n v="602.96"/>
    <n v="4.7619047620000003"/>
    <n v="30.148"/>
    <x v="3"/>
  </r>
  <r>
    <x v="990"/>
    <x v="0"/>
    <s v="Yangon"/>
    <x v="1"/>
    <x v="0"/>
    <x v="4"/>
    <n v="56.56"/>
    <n v="5"/>
    <n v="14.14"/>
    <n v="296.94"/>
    <x v="23"/>
    <x v="1"/>
    <d v="1899-12-30T19:06:00"/>
    <s v="Credit card"/>
    <n v="282.8"/>
    <n v="4.7619047620000003"/>
    <n v="14.14"/>
    <x v="10"/>
  </r>
  <r>
    <x v="991"/>
    <x v="2"/>
    <s v="Mandalay"/>
    <x v="1"/>
    <x v="0"/>
    <x v="3"/>
    <n v="76.599999999999994"/>
    <n v="10"/>
    <n v="38.299999999999997"/>
    <n v="804.3"/>
    <x v="46"/>
    <x v="1"/>
    <d v="1899-12-30T18:10:00"/>
    <s v="Ewallet"/>
    <n v="766"/>
    <n v="4.7619047620000003"/>
    <n v="38.299999999999997"/>
    <x v="22"/>
  </r>
  <r>
    <x v="992"/>
    <x v="0"/>
    <s v="Yangon"/>
    <x v="1"/>
    <x v="1"/>
    <x v="1"/>
    <n v="58.03"/>
    <n v="2"/>
    <n v="5.8029999999999999"/>
    <n v="121.863"/>
    <x v="24"/>
    <x v="0"/>
    <d v="1899-12-30T20:46:00"/>
    <s v="Ewallet"/>
    <n v="116.06"/>
    <n v="4.7619047620000003"/>
    <n v="5.8029999999999999"/>
    <x v="55"/>
  </r>
  <r>
    <x v="993"/>
    <x v="2"/>
    <s v="Mandalay"/>
    <x v="1"/>
    <x v="1"/>
    <x v="5"/>
    <n v="17.489999999999998"/>
    <n v="10"/>
    <n v="8.7449999999999992"/>
    <n v="183.64500000000001"/>
    <x v="70"/>
    <x v="1"/>
    <d v="1899-12-30T18:35:00"/>
    <s v="Ewallet"/>
    <n v="174.9"/>
    <n v="4.7619047620000003"/>
    <n v="8.7449999999999992"/>
    <x v="37"/>
  </r>
  <r>
    <x v="994"/>
    <x v="1"/>
    <s v="Naypyitaw"/>
    <x v="0"/>
    <x v="0"/>
    <x v="1"/>
    <n v="60.95"/>
    <n v="1"/>
    <n v="3.0474999999999999"/>
    <n v="63.997500000000002"/>
    <x v="67"/>
    <x v="1"/>
    <d v="1899-12-30T11:40:00"/>
    <s v="Ewallet"/>
    <n v="60.95"/>
    <n v="4.7619047620000003"/>
    <n v="3.0474999999999999"/>
    <x v="9"/>
  </r>
  <r>
    <x v="995"/>
    <x v="1"/>
    <s v="Naypyitaw"/>
    <x v="1"/>
    <x v="1"/>
    <x v="0"/>
    <n v="40.35"/>
    <n v="1"/>
    <n v="2.0175000000000001"/>
    <n v="42.3675"/>
    <x v="71"/>
    <x v="1"/>
    <d v="1899-12-30T13:46:00"/>
    <s v="Ewallet"/>
    <n v="40.35"/>
    <n v="4.7619047620000003"/>
    <n v="2.0175000000000001"/>
    <x v="56"/>
  </r>
  <r>
    <x v="996"/>
    <x v="2"/>
    <s v="Mandalay"/>
    <x v="1"/>
    <x v="0"/>
    <x v="2"/>
    <n v="97.38"/>
    <n v="10"/>
    <n v="48.69"/>
    <n v="1022.49"/>
    <x v="22"/>
    <x v="0"/>
    <d v="1899-12-30T17:16:00"/>
    <s v="Ewallet"/>
    <n v="973.8"/>
    <n v="4.7619047620000003"/>
    <n v="48.69"/>
    <x v="18"/>
  </r>
  <r>
    <x v="997"/>
    <x v="0"/>
    <s v="Yangon"/>
    <x v="0"/>
    <x v="1"/>
    <x v="4"/>
    <n v="31.84"/>
    <n v="1"/>
    <n v="1.5920000000000001"/>
    <n v="33.432000000000002"/>
    <x v="57"/>
    <x v="0"/>
    <d v="1899-12-30T13:22:00"/>
    <s v="Cash"/>
    <n v="31.84"/>
    <n v="4.7619047620000003"/>
    <n v="1.5920000000000001"/>
    <x v="25"/>
  </r>
</pivotCacheRecords>
</file>

<file path=xl/pivotCache/pivotCacheRecords2.xml><?xml version="1.0" encoding="utf-8"?>
<pivotCacheRecords xmlns="http://schemas.openxmlformats.org/spreadsheetml/2006/main" xmlns:r="http://schemas.openxmlformats.org/officeDocument/2006/relationships" count="1000">
  <r>
    <x v="0"/>
    <x v="0"/>
    <s v="Yangon"/>
    <x v="0"/>
    <x v="0"/>
    <x v="0"/>
    <x v="0"/>
    <x v="0"/>
    <n v="26.141500000000001"/>
    <x v="0"/>
    <d v="2019-01-05T00:00:00"/>
    <d v="1899-12-30T13:08:00"/>
    <s v="Weekend"/>
    <x v="0"/>
    <n v="522.83000000000004"/>
    <n v="4.7619047620000003"/>
    <n v="26.141500000000001"/>
    <x v="0"/>
  </r>
  <r>
    <x v="1"/>
    <x v="1"/>
    <s v="Naypyitaw"/>
    <x v="1"/>
    <x v="0"/>
    <x v="1"/>
    <x v="1"/>
    <x v="1"/>
    <n v="3.82"/>
    <x v="1"/>
    <d v="2019-03-08T00:00:00"/>
    <d v="1899-12-30T10:29:00"/>
    <s v="Weekday"/>
    <x v="1"/>
    <n v="76.400000000000006"/>
    <n v="4.7619047620000003"/>
    <n v="3.82"/>
    <x v="1"/>
  </r>
  <r>
    <x v="2"/>
    <x v="0"/>
    <s v="Yangon"/>
    <x v="1"/>
    <x v="1"/>
    <x v="2"/>
    <x v="2"/>
    <x v="0"/>
    <n v="16.215499999999999"/>
    <x v="2"/>
    <d v="2019-03-03T00:00:00"/>
    <d v="1899-12-30T13:23:00"/>
    <s v="Weekend"/>
    <x v="2"/>
    <n v="324.31"/>
    <n v="4.7619047620000003"/>
    <n v="16.215499999999999"/>
    <x v="2"/>
  </r>
  <r>
    <x v="3"/>
    <x v="0"/>
    <s v="Yangon"/>
    <x v="0"/>
    <x v="1"/>
    <x v="0"/>
    <x v="3"/>
    <x v="2"/>
    <n v="23.288"/>
    <x v="3"/>
    <d v="2019-01-27T00:00:00"/>
    <d v="1899-12-30T20:33:00"/>
    <s v="Weekend"/>
    <x v="0"/>
    <n v="465.76"/>
    <n v="4.7619047620000003"/>
    <n v="23.288"/>
    <x v="3"/>
  </r>
  <r>
    <x v="4"/>
    <x v="0"/>
    <s v="Yangon"/>
    <x v="1"/>
    <x v="1"/>
    <x v="3"/>
    <x v="4"/>
    <x v="0"/>
    <n v="30.208500000000001"/>
    <x v="4"/>
    <d v="2019-02-08T00:00:00"/>
    <d v="1899-12-30T10:37:00"/>
    <s v="Weekday"/>
    <x v="0"/>
    <n v="604.16999999999996"/>
    <n v="4.7619047620000003"/>
    <n v="30.208500000000001"/>
    <x v="4"/>
  </r>
  <r>
    <x v="5"/>
    <x v="1"/>
    <s v="Naypyitaw"/>
    <x v="1"/>
    <x v="1"/>
    <x v="1"/>
    <x v="5"/>
    <x v="0"/>
    <n v="29.886500000000002"/>
    <x v="5"/>
    <d v="2019-03-25T00:00:00"/>
    <d v="1899-12-30T18:30:00"/>
    <s v="Weekday"/>
    <x v="0"/>
    <n v="597.73"/>
    <n v="4.7619047620000003"/>
    <n v="29.886500000000002"/>
    <x v="5"/>
  </r>
  <r>
    <x v="6"/>
    <x v="0"/>
    <s v="Yangon"/>
    <x v="0"/>
    <x v="0"/>
    <x v="1"/>
    <x v="6"/>
    <x v="3"/>
    <n v="20.652000000000001"/>
    <x v="6"/>
    <d v="2019-02-25T00:00:00"/>
    <d v="1899-12-30T14:36:00"/>
    <s v="Weekday"/>
    <x v="0"/>
    <n v="413.04"/>
    <n v="4.7619047620000003"/>
    <n v="20.652000000000001"/>
    <x v="6"/>
  </r>
  <r>
    <x v="7"/>
    <x v="1"/>
    <s v="Naypyitaw"/>
    <x v="1"/>
    <x v="0"/>
    <x v="2"/>
    <x v="7"/>
    <x v="4"/>
    <n v="36.78"/>
    <x v="7"/>
    <d v="2019-02-24T00:00:00"/>
    <d v="1899-12-30T11:38:00"/>
    <s v="Weekend"/>
    <x v="0"/>
    <n v="735.6"/>
    <n v="4.7619047620000003"/>
    <n v="36.78"/>
    <x v="7"/>
  </r>
  <r>
    <x v="8"/>
    <x v="0"/>
    <s v="Yangon"/>
    <x v="0"/>
    <x v="0"/>
    <x v="0"/>
    <x v="8"/>
    <x v="5"/>
    <n v="3.6259999999999999"/>
    <x v="8"/>
    <d v="2019-01-10T00:00:00"/>
    <d v="1899-12-30T17:15:00"/>
    <s v="Weekday"/>
    <x v="2"/>
    <n v="72.52"/>
    <n v="4.7619047620000003"/>
    <n v="3.6259999999999999"/>
    <x v="8"/>
  </r>
  <r>
    <x v="9"/>
    <x v="2"/>
    <s v="Mandalay"/>
    <x v="0"/>
    <x v="0"/>
    <x v="4"/>
    <x v="9"/>
    <x v="6"/>
    <n v="8.2260000000000009"/>
    <x v="9"/>
    <d v="2019-02-20T00:00:00"/>
    <d v="1899-12-30T13:27:00"/>
    <s v="Weekday"/>
    <x v="2"/>
    <n v="164.52"/>
    <n v="4.7619047620000003"/>
    <n v="8.2260000000000009"/>
    <x v="9"/>
  </r>
  <r>
    <x v="10"/>
    <x v="2"/>
    <s v="Mandalay"/>
    <x v="0"/>
    <x v="0"/>
    <x v="5"/>
    <x v="10"/>
    <x v="7"/>
    <n v="2.8959999999999999"/>
    <x v="10"/>
    <d v="2019-02-06T00:00:00"/>
    <d v="1899-12-30T18:07:00"/>
    <s v="Weekday"/>
    <x v="0"/>
    <n v="57.92"/>
    <n v="4.7619047620000003"/>
    <n v="2.8959999999999999"/>
    <x v="10"/>
  </r>
  <r>
    <x v="11"/>
    <x v="2"/>
    <s v="Mandalay"/>
    <x v="0"/>
    <x v="1"/>
    <x v="1"/>
    <x v="11"/>
    <x v="7"/>
    <n v="5.1020000000000003"/>
    <x v="11"/>
    <d v="2019-03-09T00:00:00"/>
    <d v="1899-12-30T17:03:00"/>
    <s v="Weekend"/>
    <x v="1"/>
    <n v="102.04"/>
    <n v="4.7619047620000003"/>
    <n v="5.1020000000000003"/>
    <x v="11"/>
  </r>
  <r>
    <x v="12"/>
    <x v="0"/>
    <s v="Yangon"/>
    <x v="1"/>
    <x v="0"/>
    <x v="1"/>
    <x v="12"/>
    <x v="1"/>
    <n v="11.737500000000001"/>
    <x v="12"/>
    <d v="2019-02-12T00:00:00"/>
    <d v="1899-12-30T10:25:00"/>
    <s v="Weekday"/>
    <x v="0"/>
    <n v="234.75"/>
    <n v="4.7619047620000003"/>
    <n v="11.737500000000001"/>
    <x v="12"/>
  </r>
  <r>
    <x v="13"/>
    <x v="0"/>
    <s v="Yangon"/>
    <x v="1"/>
    <x v="1"/>
    <x v="4"/>
    <x v="13"/>
    <x v="4"/>
    <n v="21.594999999999999"/>
    <x v="13"/>
    <d v="2019-02-07T00:00:00"/>
    <d v="1899-12-30T16:48:00"/>
    <s v="Weekday"/>
    <x v="0"/>
    <n v="431.9"/>
    <n v="4.7619047620000003"/>
    <n v="21.594999999999999"/>
    <x v="13"/>
  </r>
  <r>
    <x v="14"/>
    <x v="0"/>
    <s v="Yangon"/>
    <x v="1"/>
    <x v="0"/>
    <x v="0"/>
    <x v="14"/>
    <x v="4"/>
    <n v="35.69"/>
    <x v="14"/>
    <d v="2019-03-29T00:00:00"/>
    <d v="1899-12-30T19:21:00"/>
    <s v="Weekday"/>
    <x v="1"/>
    <n v="713.8"/>
    <n v="4.7619047620000003"/>
    <n v="35.69"/>
    <x v="14"/>
  </r>
  <r>
    <x v="15"/>
    <x v="2"/>
    <s v="Mandalay"/>
    <x v="0"/>
    <x v="0"/>
    <x v="3"/>
    <x v="15"/>
    <x v="3"/>
    <n v="28.116"/>
    <x v="15"/>
    <d v="2019-01-15T00:00:00"/>
    <d v="1899-12-30T16:19:00"/>
    <s v="Weekday"/>
    <x v="1"/>
    <n v="562.32000000000005"/>
    <n v="4.7619047620000003"/>
    <n v="28.116"/>
    <x v="10"/>
  </r>
  <r>
    <x v="16"/>
    <x v="0"/>
    <s v="Yangon"/>
    <x v="0"/>
    <x v="0"/>
    <x v="0"/>
    <x v="16"/>
    <x v="0"/>
    <n v="24.125499999999999"/>
    <x v="16"/>
    <d v="2019-03-11T00:00:00"/>
    <d v="1899-12-30T11:03:00"/>
    <s v="Weekday"/>
    <x v="2"/>
    <n v="482.51"/>
    <n v="4.7619047620000003"/>
    <n v="24.125499999999999"/>
    <x v="15"/>
  </r>
  <r>
    <x v="17"/>
    <x v="0"/>
    <s v="Yangon"/>
    <x v="1"/>
    <x v="1"/>
    <x v="3"/>
    <x v="17"/>
    <x v="3"/>
    <n v="21.783000000000001"/>
    <x v="17"/>
    <d v="2019-01-01T00:00:00"/>
    <d v="1899-12-30T10:39:00"/>
    <s v="Weekday"/>
    <x v="2"/>
    <n v="435.66"/>
    <n v="4.7619047620000003"/>
    <n v="21.783000000000001"/>
    <x v="16"/>
  </r>
  <r>
    <x v="18"/>
    <x v="0"/>
    <s v="Yangon"/>
    <x v="1"/>
    <x v="1"/>
    <x v="4"/>
    <x v="18"/>
    <x v="6"/>
    <n v="8.2004999999999999"/>
    <x v="18"/>
    <d v="2019-01-21T00:00:00"/>
    <d v="1899-12-30T18:00:00"/>
    <s v="Weekday"/>
    <x v="2"/>
    <n v="164.01"/>
    <n v="4.7619047620000003"/>
    <n v="8.2004999999999999"/>
    <x v="17"/>
  </r>
  <r>
    <x v="19"/>
    <x v="2"/>
    <s v="Mandalay"/>
    <x v="1"/>
    <x v="0"/>
    <x v="2"/>
    <x v="19"/>
    <x v="5"/>
    <n v="4.03"/>
    <x v="19"/>
    <d v="2019-03-11T00:00:00"/>
    <d v="1899-12-30T15:30:00"/>
    <s v="Weekday"/>
    <x v="0"/>
    <n v="80.599999999999994"/>
    <n v="4.7619047620000003"/>
    <n v="4.03"/>
    <x v="18"/>
  </r>
  <r>
    <x v="20"/>
    <x v="1"/>
    <s v="Naypyitaw"/>
    <x v="0"/>
    <x v="1"/>
    <x v="1"/>
    <x v="20"/>
    <x v="1"/>
    <n v="21.51"/>
    <x v="20"/>
    <d v="2019-02-25T00:00:00"/>
    <d v="1899-12-30T11:24:00"/>
    <s v="Weekday"/>
    <x v="0"/>
    <n v="430.2"/>
    <n v="4.7619047620000003"/>
    <n v="21.51"/>
    <x v="19"/>
  </r>
  <r>
    <x v="21"/>
    <x v="2"/>
    <s v="Mandalay"/>
    <x v="1"/>
    <x v="1"/>
    <x v="0"/>
    <x v="21"/>
    <x v="6"/>
    <n v="13.196999999999999"/>
    <x v="21"/>
    <d v="2019-03-05T00:00:00"/>
    <d v="1899-12-30T10:40:00"/>
    <s v="Weekday"/>
    <x v="0"/>
    <n v="263.94"/>
    <n v="4.7619047620000003"/>
    <n v="13.196999999999999"/>
    <x v="20"/>
  </r>
  <r>
    <x v="22"/>
    <x v="2"/>
    <s v="Mandalay"/>
    <x v="1"/>
    <x v="1"/>
    <x v="2"/>
    <x v="22"/>
    <x v="5"/>
    <n v="3.32"/>
    <x v="22"/>
    <d v="2019-03-15T00:00:00"/>
    <d v="1899-12-30T12:20:00"/>
    <s v="Weekday"/>
    <x v="2"/>
    <n v="66.400000000000006"/>
    <n v="4.7619047620000003"/>
    <n v="3.32"/>
    <x v="18"/>
  </r>
  <r>
    <x v="23"/>
    <x v="0"/>
    <s v="Yangon"/>
    <x v="1"/>
    <x v="1"/>
    <x v="1"/>
    <x v="23"/>
    <x v="1"/>
    <n v="8.64"/>
    <x v="23"/>
    <d v="2019-02-17T00:00:00"/>
    <d v="1899-12-30T11:15:00"/>
    <s v="Weekend"/>
    <x v="0"/>
    <n v="172.8"/>
    <n v="4.7619047620000003"/>
    <n v="8.64"/>
    <x v="21"/>
  </r>
  <r>
    <x v="24"/>
    <x v="0"/>
    <s v="Yangon"/>
    <x v="0"/>
    <x v="1"/>
    <x v="3"/>
    <x v="24"/>
    <x v="6"/>
    <n v="13.294499999999999"/>
    <x v="24"/>
    <d v="2019-03-02T00:00:00"/>
    <d v="1899-12-30T17:36:00"/>
    <s v="Weekend"/>
    <x v="0"/>
    <n v="265.89"/>
    <n v="4.7619047620000003"/>
    <n v="13.294499999999999"/>
    <x v="22"/>
  </r>
  <r>
    <x v="25"/>
    <x v="0"/>
    <s v="Yangon"/>
    <x v="0"/>
    <x v="0"/>
    <x v="2"/>
    <x v="25"/>
    <x v="2"/>
    <n v="21.036000000000001"/>
    <x v="25"/>
    <d v="2019-03-22T00:00:00"/>
    <d v="1899-12-30T19:20:00"/>
    <s v="Weekday"/>
    <x v="2"/>
    <n v="420.72"/>
    <n v="4.7619047620000003"/>
    <n v="21.036000000000001"/>
    <x v="23"/>
  </r>
  <r>
    <x v="26"/>
    <x v="2"/>
    <s v="Mandalay"/>
    <x v="1"/>
    <x v="1"/>
    <x v="5"/>
    <x v="26"/>
    <x v="8"/>
    <n v="1.6759999999999999"/>
    <x v="26"/>
    <d v="2019-02-08T00:00:00"/>
    <d v="1899-12-30T15:31:00"/>
    <s v="Weekday"/>
    <x v="1"/>
    <n v="33.520000000000003"/>
    <n v="4.7619047620000003"/>
    <n v="1.6759999999999999"/>
    <x v="24"/>
  </r>
  <r>
    <x v="27"/>
    <x v="0"/>
    <s v="Yangon"/>
    <x v="1"/>
    <x v="0"/>
    <x v="5"/>
    <x v="27"/>
    <x v="5"/>
    <n v="8.7669999999999995"/>
    <x v="27"/>
    <d v="2019-03-10T00:00:00"/>
    <d v="1899-12-30T12:17:00"/>
    <s v="Weekend"/>
    <x v="2"/>
    <n v="175.34"/>
    <n v="4.7619047620000003"/>
    <n v="8.7669999999999995"/>
    <x v="25"/>
  </r>
  <r>
    <x v="28"/>
    <x v="2"/>
    <s v="Mandalay"/>
    <x v="1"/>
    <x v="0"/>
    <x v="4"/>
    <x v="28"/>
    <x v="1"/>
    <n v="22.09"/>
    <x v="28"/>
    <d v="2019-01-25T00:00:00"/>
    <d v="1899-12-30T19:48:00"/>
    <s v="Weekday"/>
    <x v="1"/>
    <n v="441.8"/>
    <n v="4.7619047620000003"/>
    <n v="22.09"/>
    <x v="1"/>
  </r>
  <r>
    <x v="29"/>
    <x v="0"/>
    <s v="Yangon"/>
    <x v="1"/>
    <x v="1"/>
    <x v="0"/>
    <x v="29"/>
    <x v="9"/>
    <n v="11.2005"/>
    <x v="29"/>
    <d v="2019-03-15T00:00:00"/>
    <d v="1899-12-30T15:36:00"/>
    <s v="Weekday"/>
    <x v="1"/>
    <n v="224.01"/>
    <n v="4.7619047620000003"/>
    <n v="11.2005"/>
    <x v="2"/>
  </r>
  <r>
    <x v="30"/>
    <x v="2"/>
    <s v="Mandalay"/>
    <x v="1"/>
    <x v="1"/>
    <x v="5"/>
    <x v="30"/>
    <x v="1"/>
    <n v="23.532499999999999"/>
    <x v="30"/>
    <d v="2019-02-25T00:00:00"/>
    <d v="1899-12-30T19:39:00"/>
    <s v="Weekday"/>
    <x v="2"/>
    <n v="470.65"/>
    <n v="4.7619047620000003"/>
    <n v="23.532499999999999"/>
    <x v="19"/>
  </r>
  <r>
    <x v="31"/>
    <x v="2"/>
    <s v="Mandalay"/>
    <x v="0"/>
    <x v="1"/>
    <x v="3"/>
    <x v="31"/>
    <x v="9"/>
    <n v="35.131500000000003"/>
    <x v="31"/>
    <d v="2019-01-28T00:00:00"/>
    <d v="1899-12-30T12:43:00"/>
    <s v="Weekday"/>
    <x v="1"/>
    <n v="702.63"/>
    <n v="4.7619047620000003"/>
    <n v="35.131500000000003"/>
    <x v="10"/>
  </r>
  <r>
    <x v="32"/>
    <x v="2"/>
    <s v="Mandalay"/>
    <x v="1"/>
    <x v="1"/>
    <x v="3"/>
    <x v="32"/>
    <x v="2"/>
    <n v="33.512"/>
    <x v="32"/>
    <d v="2019-01-10T00:00:00"/>
    <d v="1899-12-30T14:49:00"/>
    <s v="Weekday"/>
    <x v="1"/>
    <n v="670.24"/>
    <n v="4.7619047620000003"/>
    <n v="33.512"/>
    <x v="20"/>
  </r>
  <r>
    <x v="33"/>
    <x v="0"/>
    <s v="Yangon"/>
    <x v="1"/>
    <x v="1"/>
    <x v="0"/>
    <x v="33"/>
    <x v="5"/>
    <n v="9.6579999999999995"/>
    <x v="33"/>
    <d v="2019-03-15T00:00:00"/>
    <d v="1899-12-30T10:12:00"/>
    <s v="Weekday"/>
    <x v="2"/>
    <n v="193.16"/>
    <n v="4.7619047620000003"/>
    <n v="9.6579999999999995"/>
    <x v="20"/>
  </r>
  <r>
    <x v="34"/>
    <x v="1"/>
    <s v="Naypyitaw"/>
    <x v="0"/>
    <x v="0"/>
    <x v="4"/>
    <x v="34"/>
    <x v="7"/>
    <n v="19.884"/>
    <x v="34"/>
    <d v="2019-02-06T00:00:00"/>
    <d v="1899-12-30T10:42:00"/>
    <s v="Weekday"/>
    <x v="0"/>
    <n v="397.68"/>
    <n v="4.7619047620000003"/>
    <n v="19.884"/>
    <x v="26"/>
  </r>
  <r>
    <x v="35"/>
    <x v="1"/>
    <s v="Naypyitaw"/>
    <x v="0"/>
    <x v="0"/>
    <x v="3"/>
    <x v="35"/>
    <x v="8"/>
    <n v="3.4060000000000001"/>
    <x v="35"/>
    <d v="2019-01-07T00:00:00"/>
    <d v="1899-12-30T12:28:00"/>
    <s v="Weekday"/>
    <x v="0"/>
    <n v="68.12"/>
    <n v="4.7619047620000003"/>
    <n v="3.4060000000000001"/>
    <x v="11"/>
  </r>
  <r>
    <x v="36"/>
    <x v="0"/>
    <s v="Yangon"/>
    <x v="0"/>
    <x v="1"/>
    <x v="3"/>
    <x v="36"/>
    <x v="1"/>
    <n v="15.654999999999999"/>
    <x v="36"/>
    <d v="2019-03-10T00:00:00"/>
    <d v="1899-12-30T19:15:00"/>
    <s v="Weekend"/>
    <x v="0"/>
    <n v="313.10000000000002"/>
    <n v="4.7619047620000003"/>
    <n v="15.654999999999999"/>
    <x v="27"/>
  </r>
  <r>
    <x v="37"/>
    <x v="0"/>
    <s v="Yangon"/>
    <x v="1"/>
    <x v="0"/>
    <x v="1"/>
    <x v="37"/>
    <x v="9"/>
    <n v="27.396000000000001"/>
    <x v="37"/>
    <d v="2019-01-15T00:00:00"/>
    <d v="1899-12-30T17:17:00"/>
    <s v="Weekday"/>
    <x v="0"/>
    <n v="547.91999999999996"/>
    <n v="4.7619047620000003"/>
    <n v="27.396000000000001"/>
    <x v="28"/>
  </r>
  <r>
    <x v="38"/>
    <x v="1"/>
    <s v="Naypyitaw"/>
    <x v="1"/>
    <x v="0"/>
    <x v="0"/>
    <x v="38"/>
    <x v="2"/>
    <n v="21.968"/>
    <x v="38"/>
    <d v="2019-03-23T00:00:00"/>
    <d v="1899-12-30T13:24:00"/>
    <s v="Weekend"/>
    <x v="0"/>
    <n v="439.36"/>
    <n v="4.7619047620000003"/>
    <n v="21.968"/>
    <x v="29"/>
  </r>
  <r>
    <x v="39"/>
    <x v="2"/>
    <s v="Mandalay"/>
    <x v="0"/>
    <x v="1"/>
    <x v="2"/>
    <x v="39"/>
    <x v="2"/>
    <n v="12.048"/>
    <x v="39"/>
    <d v="2019-03-03T00:00:00"/>
    <d v="1899-12-30T13:01:00"/>
    <s v="Weekend"/>
    <x v="1"/>
    <n v="240.96"/>
    <n v="4.7619047620000003"/>
    <n v="12.048"/>
    <x v="25"/>
  </r>
  <r>
    <x v="40"/>
    <x v="2"/>
    <s v="Mandalay"/>
    <x v="0"/>
    <x v="0"/>
    <x v="2"/>
    <x v="40"/>
    <x v="8"/>
    <n v="4.3360000000000003"/>
    <x v="40"/>
    <d v="2019-01-17T00:00:00"/>
    <d v="1899-12-30T18:45:00"/>
    <s v="Weekday"/>
    <x v="0"/>
    <n v="86.72"/>
    <n v="4.7619047620000003"/>
    <n v="4.3360000000000003"/>
    <x v="30"/>
  </r>
  <r>
    <x v="41"/>
    <x v="1"/>
    <s v="Naypyitaw"/>
    <x v="0"/>
    <x v="1"/>
    <x v="2"/>
    <x v="41"/>
    <x v="5"/>
    <n v="5.6109999999999998"/>
    <x v="41"/>
    <d v="2019-02-02T00:00:00"/>
    <d v="1899-12-30T10:11:00"/>
    <s v="Weekend"/>
    <x v="1"/>
    <n v="112.22"/>
    <n v="4.7619047620000003"/>
    <n v="5.6109999999999998"/>
    <x v="31"/>
  </r>
  <r>
    <x v="42"/>
    <x v="2"/>
    <s v="Mandalay"/>
    <x v="0"/>
    <x v="0"/>
    <x v="3"/>
    <x v="42"/>
    <x v="3"/>
    <n v="20.736000000000001"/>
    <x v="42"/>
    <d v="2019-02-08T00:00:00"/>
    <d v="1899-12-30T13:03:00"/>
    <s v="Weekday"/>
    <x v="1"/>
    <n v="414.72"/>
    <n v="4.7619047620000003"/>
    <n v="20.736000000000001"/>
    <x v="32"/>
  </r>
  <r>
    <x v="43"/>
    <x v="1"/>
    <s v="Naypyitaw"/>
    <x v="0"/>
    <x v="0"/>
    <x v="4"/>
    <x v="43"/>
    <x v="2"/>
    <n v="39.479999999999997"/>
    <x v="43"/>
    <d v="2019-03-04T00:00:00"/>
    <d v="1899-12-30T20:39:00"/>
    <s v="Weekday"/>
    <x v="1"/>
    <n v="789.6"/>
    <n v="4.7619047620000003"/>
    <n v="39.479999999999997"/>
    <x v="29"/>
  </r>
  <r>
    <x v="44"/>
    <x v="1"/>
    <s v="Naypyitaw"/>
    <x v="0"/>
    <x v="1"/>
    <x v="0"/>
    <x v="44"/>
    <x v="5"/>
    <n v="1.5369999999999999"/>
    <x v="44"/>
    <d v="2019-03-16T00:00:00"/>
    <d v="1899-12-30T19:47:00"/>
    <s v="Weekend"/>
    <x v="1"/>
    <n v="30.74"/>
    <n v="4.7619047620000003"/>
    <n v="1.5369999999999999"/>
    <x v="8"/>
  </r>
  <r>
    <x v="45"/>
    <x v="2"/>
    <s v="Mandalay"/>
    <x v="0"/>
    <x v="0"/>
    <x v="1"/>
    <x v="45"/>
    <x v="7"/>
    <n v="18.792000000000002"/>
    <x v="45"/>
    <d v="2019-03-09T00:00:00"/>
    <d v="1899-12-30T18:00:00"/>
    <s v="Weekend"/>
    <x v="1"/>
    <n v="375.84"/>
    <n v="4.7619047620000003"/>
    <n v="18.792000000000002"/>
    <x v="33"/>
  </r>
  <r>
    <x v="46"/>
    <x v="2"/>
    <s v="Mandalay"/>
    <x v="0"/>
    <x v="1"/>
    <x v="0"/>
    <x v="46"/>
    <x v="9"/>
    <n v="25.5105"/>
    <x v="46"/>
    <d v="2019-02-27T00:00:00"/>
    <d v="1899-12-30T17:24:00"/>
    <s v="Weekday"/>
    <x v="2"/>
    <n v="510.21"/>
    <n v="4.7619047620000003"/>
    <n v="25.5105"/>
    <x v="3"/>
  </r>
  <r>
    <x v="47"/>
    <x v="2"/>
    <s v="Mandalay"/>
    <x v="0"/>
    <x v="0"/>
    <x v="4"/>
    <x v="47"/>
    <x v="9"/>
    <n v="9.0045000000000002"/>
    <x v="47"/>
    <d v="2019-02-06T00:00:00"/>
    <d v="1899-12-30T15:47:00"/>
    <s v="Weekday"/>
    <x v="0"/>
    <n v="180.09"/>
    <n v="4.7619047620000003"/>
    <n v="9.0045000000000002"/>
    <x v="5"/>
  </r>
  <r>
    <x v="48"/>
    <x v="2"/>
    <s v="Mandalay"/>
    <x v="0"/>
    <x v="1"/>
    <x v="1"/>
    <x v="48"/>
    <x v="3"/>
    <n v="5.6790000000000003"/>
    <x v="48"/>
    <d v="2019-02-10T00:00:00"/>
    <d v="1899-12-30T12:45:00"/>
    <s v="Weekend"/>
    <x v="2"/>
    <n v="113.58"/>
    <n v="4.7619047620000003"/>
    <n v="5.6790000000000003"/>
    <x v="34"/>
  </r>
  <r>
    <x v="49"/>
    <x v="1"/>
    <s v="Naypyitaw"/>
    <x v="0"/>
    <x v="0"/>
    <x v="5"/>
    <x v="49"/>
    <x v="4"/>
    <n v="41.314999999999998"/>
    <x v="49"/>
    <d v="2019-03-19T00:00:00"/>
    <d v="1899-12-30T17:08:00"/>
    <s v="Weekday"/>
    <x v="0"/>
    <n v="826.3"/>
    <n v="4.7619047620000003"/>
    <n v="41.314999999999998"/>
    <x v="30"/>
  </r>
  <r>
    <x v="50"/>
    <x v="1"/>
    <s v="Naypyitaw"/>
    <x v="0"/>
    <x v="1"/>
    <x v="4"/>
    <x v="50"/>
    <x v="0"/>
    <n v="31.99"/>
    <x v="50"/>
    <d v="2019-02-03T00:00:00"/>
    <d v="1899-12-30T10:19:00"/>
    <s v="Weekend"/>
    <x v="1"/>
    <n v="639.79999999999995"/>
    <n v="4.7619047620000003"/>
    <n v="31.99"/>
    <x v="33"/>
  </r>
  <r>
    <x v="51"/>
    <x v="0"/>
    <s v="Yangon"/>
    <x v="0"/>
    <x v="0"/>
    <x v="4"/>
    <x v="51"/>
    <x v="1"/>
    <n v="11.147500000000001"/>
    <x v="51"/>
    <d v="2019-02-10T00:00:00"/>
    <d v="1899-12-30T15:10:00"/>
    <s v="Weekend"/>
    <x v="1"/>
    <n v="222.95"/>
    <n v="4.7619047620000003"/>
    <n v="11.147500000000001"/>
    <x v="23"/>
  </r>
  <r>
    <x v="52"/>
    <x v="2"/>
    <s v="Mandalay"/>
    <x v="0"/>
    <x v="0"/>
    <x v="5"/>
    <x v="52"/>
    <x v="7"/>
    <n v="3.5739999999999998"/>
    <x v="52"/>
    <d v="2019-03-22T00:00:00"/>
    <d v="1899-12-30T14:42:00"/>
    <s v="Weekday"/>
    <x v="0"/>
    <n v="71.48"/>
    <n v="4.7619047620000003"/>
    <n v="3.5739999999999998"/>
    <x v="35"/>
  </r>
  <r>
    <x v="53"/>
    <x v="1"/>
    <s v="Naypyitaw"/>
    <x v="0"/>
    <x v="1"/>
    <x v="5"/>
    <x v="53"/>
    <x v="8"/>
    <n v="0.77149999999999996"/>
    <x v="53"/>
    <d v="2019-01-25T00:00:00"/>
    <d v="1899-12-30T15:46:00"/>
    <s v="Weekday"/>
    <x v="2"/>
    <n v="15.43"/>
    <n v="4.7619047620000003"/>
    <n v="0.77149999999999996"/>
    <x v="36"/>
  </r>
  <r>
    <x v="54"/>
    <x v="2"/>
    <s v="Mandalay"/>
    <x v="1"/>
    <x v="1"/>
    <x v="2"/>
    <x v="54"/>
    <x v="5"/>
    <n v="1.6160000000000001"/>
    <x v="54"/>
    <d v="2019-03-07T00:00:00"/>
    <d v="1899-12-30T11:49:00"/>
    <s v="Weekday"/>
    <x v="0"/>
    <n v="32.32"/>
    <n v="4.7619047620000003"/>
    <n v="1.6160000000000001"/>
    <x v="35"/>
  </r>
  <r>
    <x v="55"/>
    <x v="1"/>
    <s v="Naypyitaw"/>
    <x v="1"/>
    <x v="0"/>
    <x v="1"/>
    <x v="55"/>
    <x v="2"/>
    <n v="34.392000000000003"/>
    <x v="55"/>
    <d v="2019-02-28T00:00:00"/>
    <d v="1899-12-30T19:01:00"/>
    <s v="Weekday"/>
    <x v="1"/>
    <n v="687.84"/>
    <n v="4.7619047620000003"/>
    <n v="34.392000000000003"/>
    <x v="13"/>
  </r>
  <r>
    <x v="56"/>
    <x v="0"/>
    <s v="Yangon"/>
    <x v="0"/>
    <x v="1"/>
    <x v="2"/>
    <x v="56"/>
    <x v="5"/>
    <n v="4.4340000000000002"/>
    <x v="56"/>
    <d v="2019-03-27T00:00:00"/>
    <d v="1899-12-30T11:26:00"/>
    <s v="Weekday"/>
    <x v="1"/>
    <n v="88.68"/>
    <n v="4.7619047620000003"/>
    <n v="4.4340000000000002"/>
    <x v="6"/>
  </r>
  <r>
    <x v="57"/>
    <x v="0"/>
    <s v="Yangon"/>
    <x v="1"/>
    <x v="1"/>
    <x v="0"/>
    <x v="57"/>
    <x v="2"/>
    <n v="35.840000000000003"/>
    <x v="57"/>
    <d v="2019-02-07T00:00:00"/>
    <d v="1899-12-30T11:28:00"/>
    <s v="Weekday"/>
    <x v="0"/>
    <n v="716.8"/>
    <n v="4.7619047620000003"/>
    <n v="35.840000000000003"/>
    <x v="37"/>
  </r>
  <r>
    <x v="58"/>
    <x v="0"/>
    <s v="Yangon"/>
    <x v="0"/>
    <x v="0"/>
    <x v="2"/>
    <x v="58"/>
    <x v="4"/>
    <n v="36.174999999999997"/>
    <x v="58"/>
    <d v="2019-01-20T00:00:00"/>
    <d v="1899-12-30T15:55:00"/>
    <s v="Weekend"/>
    <x v="1"/>
    <n v="723.5"/>
    <n v="4.7619047620000003"/>
    <n v="36.174999999999997"/>
    <x v="38"/>
  </r>
  <r>
    <x v="59"/>
    <x v="1"/>
    <s v="Naypyitaw"/>
    <x v="1"/>
    <x v="1"/>
    <x v="1"/>
    <x v="59"/>
    <x v="3"/>
    <n v="9.1829999999999998"/>
    <x v="59"/>
    <d v="2019-03-12T00:00:00"/>
    <d v="1899-12-30T20:36:00"/>
    <s v="Weekday"/>
    <x v="1"/>
    <n v="183.66"/>
    <n v="4.7619047620000003"/>
    <n v="9.1829999999999998"/>
    <x v="39"/>
  </r>
  <r>
    <x v="60"/>
    <x v="1"/>
    <s v="Naypyitaw"/>
    <x v="0"/>
    <x v="0"/>
    <x v="3"/>
    <x v="60"/>
    <x v="6"/>
    <n v="3.7109999999999999"/>
    <x v="60"/>
    <d v="2019-02-15T00:00:00"/>
    <d v="1899-12-30T17:47:00"/>
    <s v="Weekday"/>
    <x v="2"/>
    <n v="74.22"/>
    <n v="4.7619047620000003"/>
    <n v="3.7109999999999999"/>
    <x v="40"/>
  </r>
  <r>
    <x v="61"/>
    <x v="1"/>
    <s v="Naypyitaw"/>
    <x v="1"/>
    <x v="1"/>
    <x v="2"/>
    <x v="61"/>
    <x v="3"/>
    <n v="16.719000000000001"/>
    <x v="61"/>
    <d v="2019-02-24T00:00:00"/>
    <d v="1899-12-30T10:55:00"/>
    <s v="Weekend"/>
    <x v="0"/>
    <n v="334.38"/>
    <n v="4.7619047620000003"/>
    <n v="16.719000000000001"/>
    <x v="27"/>
  </r>
  <r>
    <x v="62"/>
    <x v="2"/>
    <s v="Mandalay"/>
    <x v="0"/>
    <x v="0"/>
    <x v="3"/>
    <x v="62"/>
    <x v="9"/>
    <n v="24.781500000000001"/>
    <x v="62"/>
    <d v="2019-02-03T00:00:00"/>
    <d v="1899-12-30T13:40:00"/>
    <s v="Weekend"/>
    <x v="0"/>
    <n v="495.63"/>
    <n v="4.7619047620000003"/>
    <n v="24.781500000000001"/>
    <x v="40"/>
  </r>
  <r>
    <x v="63"/>
    <x v="0"/>
    <s v="Yangon"/>
    <x v="0"/>
    <x v="1"/>
    <x v="3"/>
    <x v="63"/>
    <x v="4"/>
    <n v="7.9050000000000002"/>
    <x v="63"/>
    <d v="2019-03-06T00:00:00"/>
    <d v="1899-12-30T12:27:00"/>
    <s v="Weekday"/>
    <x v="2"/>
    <n v="158.1"/>
    <n v="4.7619047620000003"/>
    <n v="7.9050000000000002"/>
    <x v="17"/>
  </r>
  <r>
    <x v="64"/>
    <x v="2"/>
    <s v="Mandalay"/>
    <x v="0"/>
    <x v="1"/>
    <x v="0"/>
    <x v="64"/>
    <x v="7"/>
    <n v="15.148"/>
    <x v="64"/>
    <d v="2019-02-14T00:00:00"/>
    <d v="1899-12-30T14:35:00"/>
    <s v="Weekday"/>
    <x v="1"/>
    <n v="302.95999999999998"/>
    <n v="4.7619047620000003"/>
    <n v="15.148"/>
    <x v="29"/>
  </r>
  <r>
    <x v="65"/>
    <x v="0"/>
    <s v="Yangon"/>
    <x v="0"/>
    <x v="1"/>
    <x v="0"/>
    <x v="65"/>
    <x v="4"/>
    <n v="7.9349999999999996"/>
    <x v="65"/>
    <d v="2019-03-13T00:00:00"/>
    <d v="1899-12-30T16:40:00"/>
    <s v="Weekday"/>
    <x v="1"/>
    <n v="158.69999999999999"/>
    <n v="4.7619047620000003"/>
    <n v="7.9349999999999996"/>
    <x v="6"/>
  </r>
  <r>
    <x v="66"/>
    <x v="1"/>
    <s v="Naypyitaw"/>
    <x v="1"/>
    <x v="0"/>
    <x v="0"/>
    <x v="66"/>
    <x v="5"/>
    <n v="3.347"/>
    <x v="66"/>
    <d v="2019-02-10T00:00:00"/>
    <d v="1899-12-30T15:43:00"/>
    <s v="Weekend"/>
    <x v="0"/>
    <n v="66.94"/>
    <n v="4.7619047620000003"/>
    <n v="3.347"/>
    <x v="24"/>
  </r>
  <r>
    <x v="67"/>
    <x v="2"/>
    <s v="Mandalay"/>
    <x v="0"/>
    <x v="0"/>
    <x v="5"/>
    <x v="67"/>
    <x v="3"/>
    <n v="29.283000000000001"/>
    <x v="67"/>
    <d v="2019-01-07T00:00:00"/>
    <d v="1899-12-30T15:01:00"/>
    <s v="Weekday"/>
    <x v="0"/>
    <n v="585.66"/>
    <n v="4.7619047620000003"/>
    <n v="29.283000000000001"/>
    <x v="21"/>
  </r>
  <r>
    <x v="68"/>
    <x v="0"/>
    <s v="Yangon"/>
    <x v="1"/>
    <x v="1"/>
    <x v="3"/>
    <x v="68"/>
    <x v="4"/>
    <n v="39.384999999999998"/>
    <x v="68"/>
    <d v="2019-01-24T00:00:00"/>
    <d v="1899-12-30T10:04:00"/>
    <s v="Weekday"/>
    <x v="1"/>
    <n v="787.7"/>
    <n v="4.7619047620000003"/>
    <n v="39.384999999999998"/>
    <x v="41"/>
  </r>
  <r>
    <x v="69"/>
    <x v="0"/>
    <s v="Yangon"/>
    <x v="0"/>
    <x v="0"/>
    <x v="0"/>
    <x v="69"/>
    <x v="8"/>
    <n v="0.91649999999999998"/>
    <x v="69"/>
    <d v="2019-02-02T00:00:00"/>
    <d v="1899-12-30T18:50:00"/>
    <s v="Weekend"/>
    <x v="1"/>
    <n v="18.329999999999998"/>
    <n v="4.7619047620000003"/>
    <n v="0.91649999999999998"/>
    <x v="42"/>
  </r>
  <r>
    <x v="70"/>
    <x v="1"/>
    <s v="Naypyitaw"/>
    <x v="1"/>
    <x v="1"/>
    <x v="4"/>
    <x v="70"/>
    <x v="4"/>
    <n v="44.74"/>
    <x v="70"/>
    <d v="2019-01-06T00:00:00"/>
    <d v="1899-12-30T12:46:00"/>
    <s v="Weekend"/>
    <x v="2"/>
    <n v="894.8"/>
    <n v="4.7619047620000003"/>
    <n v="44.74"/>
    <x v="1"/>
  </r>
  <r>
    <x v="71"/>
    <x v="1"/>
    <s v="Naypyitaw"/>
    <x v="1"/>
    <x v="1"/>
    <x v="5"/>
    <x v="71"/>
    <x v="4"/>
    <n v="31.06"/>
    <x v="71"/>
    <d v="2019-02-11T00:00:00"/>
    <d v="1899-12-30T16:19:00"/>
    <s v="Weekday"/>
    <x v="1"/>
    <n v="621.20000000000005"/>
    <n v="4.7619047620000003"/>
    <n v="31.06"/>
    <x v="9"/>
  </r>
  <r>
    <x v="72"/>
    <x v="2"/>
    <s v="Mandalay"/>
    <x v="0"/>
    <x v="0"/>
    <x v="4"/>
    <x v="72"/>
    <x v="6"/>
    <n v="7.2779999999999996"/>
    <x v="72"/>
    <d v="2019-03-05T00:00:00"/>
    <d v="1899-12-30T18:17:00"/>
    <s v="Weekday"/>
    <x v="0"/>
    <n v="145.56"/>
    <n v="4.7619047620000003"/>
    <n v="7.2779999999999996"/>
    <x v="43"/>
  </r>
  <r>
    <x v="73"/>
    <x v="1"/>
    <s v="Naypyitaw"/>
    <x v="1"/>
    <x v="0"/>
    <x v="1"/>
    <x v="73"/>
    <x v="3"/>
    <n v="22.773"/>
    <x v="73"/>
    <d v="2019-03-09T00:00:00"/>
    <d v="1899-12-30T18:21:00"/>
    <s v="Weekend"/>
    <x v="1"/>
    <n v="455.46"/>
    <n v="4.7619047620000003"/>
    <n v="22.773"/>
    <x v="44"/>
  </r>
  <r>
    <x v="74"/>
    <x v="0"/>
    <s v="Yangon"/>
    <x v="1"/>
    <x v="1"/>
    <x v="2"/>
    <x v="74"/>
    <x v="9"/>
    <n v="33.601500000000001"/>
    <x v="74"/>
    <d v="2019-01-22T00:00:00"/>
    <d v="1899-12-30T10:55:00"/>
    <s v="Weekday"/>
    <x v="0"/>
    <n v="672.03"/>
    <n v="4.7619047620000003"/>
    <n v="33.601500000000001"/>
    <x v="45"/>
  </r>
  <r>
    <x v="75"/>
    <x v="1"/>
    <s v="Naypyitaw"/>
    <x v="1"/>
    <x v="0"/>
    <x v="1"/>
    <x v="75"/>
    <x v="4"/>
    <n v="20.824999999999999"/>
    <x v="75"/>
    <d v="2019-01-13T00:00:00"/>
    <d v="1899-12-30T17:04:00"/>
    <s v="Weekend"/>
    <x v="2"/>
    <n v="416.5"/>
    <n v="4.7619047620000003"/>
    <n v="20.824999999999999"/>
    <x v="38"/>
  </r>
  <r>
    <x v="76"/>
    <x v="1"/>
    <s v="Naypyitaw"/>
    <x v="0"/>
    <x v="1"/>
    <x v="5"/>
    <x v="76"/>
    <x v="9"/>
    <n v="22.068000000000001"/>
    <x v="76"/>
    <d v="2019-01-09T00:00:00"/>
    <d v="1899-12-30T14:20:00"/>
    <s v="Weekday"/>
    <x v="2"/>
    <n v="441.36"/>
    <n v="4.7619047620000003"/>
    <n v="22.068000000000001"/>
    <x v="17"/>
  </r>
  <r>
    <x v="77"/>
    <x v="0"/>
    <s v="Yangon"/>
    <x v="0"/>
    <x v="0"/>
    <x v="5"/>
    <x v="47"/>
    <x v="9"/>
    <n v="9.0045000000000002"/>
    <x v="47"/>
    <d v="2019-01-12T00:00:00"/>
    <d v="1899-12-30T15:48:00"/>
    <s v="Weekend"/>
    <x v="2"/>
    <n v="180.09"/>
    <n v="4.7619047620000003"/>
    <n v="9.0045000000000002"/>
    <x v="14"/>
  </r>
  <r>
    <x v="78"/>
    <x v="1"/>
    <s v="Naypyitaw"/>
    <x v="0"/>
    <x v="0"/>
    <x v="4"/>
    <x v="77"/>
    <x v="4"/>
    <n v="39.155000000000001"/>
    <x v="77"/>
    <d v="2019-03-05T00:00:00"/>
    <d v="1899-12-30T16:24:00"/>
    <s v="Weekday"/>
    <x v="0"/>
    <n v="783.1"/>
    <n v="4.7619047620000003"/>
    <n v="39.155000000000001"/>
    <x v="37"/>
  </r>
  <r>
    <x v="79"/>
    <x v="1"/>
    <s v="Naypyitaw"/>
    <x v="1"/>
    <x v="0"/>
    <x v="0"/>
    <x v="78"/>
    <x v="1"/>
    <n v="5.0949999999999998"/>
    <x v="78"/>
    <d v="2019-01-22T00:00:00"/>
    <d v="1899-12-30T18:56:00"/>
    <s v="Weekday"/>
    <x v="1"/>
    <n v="101.9"/>
    <n v="4.7619047620000003"/>
    <n v="5.0949999999999998"/>
    <x v="22"/>
  </r>
  <r>
    <x v="80"/>
    <x v="1"/>
    <s v="Naypyitaw"/>
    <x v="1"/>
    <x v="0"/>
    <x v="0"/>
    <x v="79"/>
    <x v="3"/>
    <n v="29.757000000000001"/>
    <x v="79"/>
    <d v="2019-01-21T00:00:00"/>
    <d v="1899-12-30T14:42:00"/>
    <s v="Weekday"/>
    <x v="2"/>
    <n v="595.14"/>
    <n v="4.7619047620000003"/>
    <n v="29.757000000000001"/>
    <x v="46"/>
  </r>
  <r>
    <x v="81"/>
    <x v="2"/>
    <s v="Mandalay"/>
    <x v="1"/>
    <x v="0"/>
    <x v="4"/>
    <x v="80"/>
    <x v="6"/>
    <n v="14.502000000000001"/>
    <x v="80"/>
    <d v="2019-01-26T00:00:00"/>
    <d v="1899-12-30T19:56:00"/>
    <s v="Weekend"/>
    <x v="0"/>
    <n v="290.04000000000002"/>
    <n v="4.7619047620000003"/>
    <n v="14.502000000000001"/>
    <x v="41"/>
  </r>
  <r>
    <x v="82"/>
    <x v="1"/>
    <s v="Naypyitaw"/>
    <x v="1"/>
    <x v="1"/>
    <x v="4"/>
    <x v="81"/>
    <x v="2"/>
    <n v="7.7"/>
    <x v="81"/>
    <d v="2019-01-23T00:00:00"/>
    <d v="1899-12-30T18:37:00"/>
    <s v="Weekday"/>
    <x v="0"/>
    <n v="154"/>
    <n v="4.7619047620000003"/>
    <n v="7.7"/>
    <x v="37"/>
  </r>
  <r>
    <x v="83"/>
    <x v="1"/>
    <s v="Naypyitaw"/>
    <x v="0"/>
    <x v="0"/>
    <x v="4"/>
    <x v="82"/>
    <x v="7"/>
    <n v="16.071999999999999"/>
    <x v="82"/>
    <d v="2019-02-23T00:00:00"/>
    <d v="1899-12-30T18:45:00"/>
    <s v="Weekend"/>
    <x v="2"/>
    <n v="321.44"/>
    <n v="4.7619047620000003"/>
    <n v="16.071999999999999"/>
    <x v="47"/>
  </r>
  <r>
    <x v="84"/>
    <x v="1"/>
    <s v="Naypyitaw"/>
    <x v="0"/>
    <x v="1"/>
    <x v="3"/>
    <x v="83"/>
    <x v="1"/>
    <n v="12.227499999999999"/>
    <x v="83"/>
    <d v="2019-03-09T00:00:00"/>
    <d v="1899-12-30T10:17:00"/>
    <s v="Weekend"/>
    <x v="1"/>
    <n v="244.55"/>
    <n v="4.7619047620000003"/>
    <n v="12.227499999999999"/>
    <x v="37"/>
  </r>
  <r>
    <x v="85"/>
    <x v="1"/>
    <s v="Naypyitaw"/>
    <x v="1"/>
    <x v="0"/>
    <x v="3"/>
    <x v="84"/>
    <x v="0"/>
    <n v="29.071000000000002"/>
    <x v="84"/>
    <d v="2019-03-05T00:00:00"/>
    <d v="1899-12-30T14:31:00"/>
    <s v="Weekday"/>
    <x v="0"/>
    <n v="581.41999999999996"/>
    <n v="4.7619047620000003"/>
    <n v="29.071000000000002"/>
    <x v="43"/>
  </r>
  <r>
    <x v="86"/>
    <x v="1"/>
    <s v="Naypyitaw"/>
    <x v="1"/>
    <x v="1"/>
    <x v="5"/>
    <x v="85"/>
    <x v="1"/>
    <n v="19.13"/>
    <x v="85"/>
    <d v="2019-03-25T00:00:00"/>
    <d v="1899-12-30T10:23:00"/>
    <s v="Weekday"/>
    <x v="1"/>
    <n v="382.6"/>
    <n v="4.7619047620000003"/>
    <n v="19.13"/>
    <x v="21"/>
  </r>
  <r>
    <x v="87"/>
    <x v="0"/>
    <s v="Yangon"/>
    <x v="0"/>
    <x v="1"/>
    <x v="4"/>
    <x v="86"/>
    <x v="0"/>
    <n v="17.283000000000001"/>
    <x v="86"/>
    <d v="2019-03-27T00:00:00"/>
    <d v="1899-12-30T20:35:00"/>
    <s v="Weekday"/>
    <x v="2"/>
    <n v="345.66"/>
    <n v="4.7619047620000003"/>
    <n v="17.283000000000001"/>
    <x v="48"/>
  </r>
  <r>
    <x v="88"/>
    <x v="0"/>
    <s v="Yangon"/>
    <x v="1"/>
    <x v="1"/>
    <x v="3"/>
    <x v="87"/>
    <x v="8"/>
    <n v="2.1234999999999999"/>
    <x v="87"/>
    <d v="2019-01-02T00:00:00"/>
    <d v="1899-12-30T16:57:00"/>
    <s v="Weekday"/>
    <x v="1"/>
    <n v="42.47"/>
    <n v="4.7619047620000003"/>
    <n v="2.1234999999999999"/>
    <x v="14"/>
  </r>
  <r>
    <x v="89"/>
    <x v="2"/>
    <s v="Mandalay"/>
    <x v="1"/>
    <x v="0"/>
    <x v="0"/>
    <x v="88"/>
    <x v="3"/>
    <n v="23.097000000000001"/>
    <x v="88"/>
    <d v="2019-02-27T00:00:00"/>
    <d v="1899-12-30T17:55:00"/>
    <s v="Weekday"/>
    <x v="1"/>
    <n v="461.94"/>
    <n v="4.7619047620000003"/>
    <n v="23.097000000000001"/>
    <x v="36"/>
  </r>
  <r>
    <x v="90"/>
    <x v="1"/>
    <s v="Naypyitaw"/>
    <x v="0"/>
    <x v="0"/>
    <x v="2"/>
    <x v="89"/>
    <x v="7"/>
    <n v="9.4760000000000009"/>
    <x v="89"/>
    <d v="2019-01-23T00:00:00"/>
    <d v="1899-12-30T10:25:00"/>
    <s v="Weekday"/>
    <x v="1"/>
    <n v="189.52"/>
    <n v="4.7619047620000003"/>
    <n v="9.4760000000000009"/>
    <x v="12"/>
  </r>
  <r>
    <x v="91"/>
    <x v="1"/>
    <s v="Naypyitaw"/>
    <x v="1"/>
    <x v="0"/>
    <x v="3"/>
    <x v="90"/>
    <x v="4"/>
    <n v="22.43"/>
    <x v="90"/>
    <d v="2019-01-26T00:00:00"/>
    <d v="1899-12-30T19:54:00"/>
    <s v="Weekend"/>
    <x v="0"/>
    <n v="448.6"/>
    <n v="4.7619047620000003"/>
    <n v="22.43"/>
    <x v="13"/>
  </r>
  <r>
    <x v="92"/>
    <x v="0"/>
    <s v="Yangon"/>
    <x v="0"/>
    <x v="0"/>
    <x v="3"/>
    <x v="91"/>
    <x v="0"/>
    <n v="7.6929999999999996"/>
    <x v="91"/>
    <d v="2019-01-10T00:00:00"/>
    <d v="1899-12-30T16:42:00"/>
    <s v="Weekday"/>
    <x v="0"/>
    <n v="153.86000000000001"/>
    <n v="4.7619047620000003"/>
    <n v="7.6929999999999996"/>
    <x v="20"/>
  </r>
  <r>
    <x v="93"/>
    <x v="2"/>
    <s v="Mandalay"/>
    <x v="0"/>
    <x v="1"/>
    <x v="0"/>
    <x v="92"/>
    <x v="9"/>
    <n v="28.962"/>
    <x v="92"/>
    <d v="2019-03-12T00:00:00"/>
    <d v="1899-12-30T12:09:00"/>
    <s v="Weekday"/>
    <x v="2"/>
    <n v="579.24"/>
    <n v="4.7619047620000003"/>
    <n v="28.962"/>
    <x v="17"/>
  </r>
  <r>
    <x v="94"/>
    <x v="1"/>
    <s v="Naypyitaw"/>
    <x v="1"/>
    <x v="1"/>
    <x v="0"/>
    <x v="93"/>
    <x v="8"/>
    <n v="4.4874999999999998"/>
    <x v="93"/>
    <d v="2019-02-06T00:00:00"/>
    <d v="1899-12-30T20:05:00"/>
    <s v="Weekday"/>
    <x v="2"/>
    <n v="89.75"/>
    <n v="4.7619047620000003"/>
    <n v="4.4874999999999998"/>
    <x v="37"/>
  </r>
  <r>
    <x v="95"/>
    <x v="0"/>
    <s v="Yangon"/>
    <x v="1"/>
    <x v="1"/>
    <x v="1"/>
    <x v="94"/>
    <x v="8"/>
    <n v="4.8579999999999997"/>
    <x v="94"/>
    <d v="2019-03-08T00:00:00"/>
    <d v="1899-12-30T20:38:00"/>
    <s v="Weekday"/>
    <x v="0"/>
    <n v="97.16"/>
    <n v="4.7619047620000003"/>
    <n v="4.8579999999999997"/>
    <x v="8"/>
  </r>
  <r>
    <x v="96"/>
    <x v="2"/>
    <s v="Mandalay"/>
    <x v="1"/>
    <x v="1"/>
    <x v="0"/>
    <x v="95"/>
    <x v="4"/>
    <n v="43.935000000000002"/>
    <x v="95"/>
    <d v="2019-03-29T00:00:00"/>
    <d v="1899-12-30T10:25:00"/>
    <s v="Weekday"/>
    <x v="0"/>
    <n v="878.7"/>
    <n v="4.7619047620000003"/>
    <n v="43.935000000000002"/>
    <x v="20"/>
  </r>
  <r>
    <x v="97"/>
    <x v="1"/>
    <s v="Naypyitaw"/>
    <x v="1"/>
    <x v="0"/>
    <x v="1"/>
    <x v="96"/>
    <x v="3"/>
    <n v="3.7349999999999999"/>
    <x v="96"/>
    <d v="2019-02-09T00:00:00"/>
    <d v="1899-12-30T13:11:00"/>
    <s v="Weekend"/>
    <x v="1"/>
    <n v="74.7"/>
    <n v="4.7619047620000003"/>
    <n v="3.7349999999999999"/>
    <x v="5"/>
  </r>
  <r>
    <x v="98"/>
    <x v="0"/>
    <s v="Yangon"/>
    <x v="1"/>
    <x v="1"/>
    <x v="4"/>
    <x v="97"/>
    <x v="6"/>
    <n v="7.9124999999999996"/>
    <x v="97"/>
    <d v="2019-03-23T00:00:00"/>
    <d v="1899-12-30T10:16:00"/>
    <s v="Weekend"/>
    <x v="0"/>
    <n v="158.25"/>
    <n v="4.7619047620000003"/>
    <n v="7.9124999999999996"/>
    <x v="39"/>
  </r>
  <r>
    <x v="99"/>
    <x v="2"/>
    <s v="Mandalay"/>
    <x v="1"/>
    <x v="1"/>
    <x v="2"/>
    <x v="98"/>
    <x v="3"/>
    <n v="24.81"/>
    <x v="98"/>
    <d v="2019-03-05T00:00:00"/>
    <d v="1899-12-30T18:14:00"/>
    <s v="Weekday"/>
    <x v="1"/>
    <n v="496.2"/>
    <n v="4.7619047620000003"/>
    <n v="24.81"/>
    <x v="2"/>
  </r>
  <r>
    <x v="100"/>
    <x v="1"/>
    <s v="Naypyitaw"/>
    <x v="0"/>
    <x v="1"/>
    <x v="5"/>
    <x v="99"/>
    <x v="8"/>
    <n v="2.4355000000000002"/>
    <x v="99"/>
    <d v="2019-03-26T00:00:00"/>
    <d v="1899-12-30T19:20:00"/>
    <s v="Weekday"/>
    <x v="1"/>
    <n v="48.71"/>
    <n v="4.7619047620000003"/>
    <n v="2.4355000000000002"/>
    <x v="5"/>
  </r>
  <r>
    <x v="101"/>
    <x v="1"/>
    <s v="Naypyitaw"/>
    <x v="1"/>
    <x v="1"/>
    <x v="5"/>
    <x v="100"/>
    <x v="9"/>
    <n v="35.347499999999997"/>
    <x v="100"/>
    <d v="2019-03-01T00:00:00"/>
    <d v="1899-12-30T13:22:00"/>
    <s v="Weekday"/>
    <x v="1"/>
    <n v="706.95"/>
    <n v="4.7619047620000003"/>
    <n v="35.347499999999997"/>
    <x v="8"/>
  </r>
  <r>
    <x v="102"/>
    <x v="1"/>
    <s v="Naypyitaw"/>
    <x v="1"/>
    <x v="0"/>
    <x v="1"/>
    <x v="101"/>
    <x v="9"/>
    <n v="10.381500000000001"/>
    <x v="101"/>
    <d v="2019-02-01T00:00:00"/>
    <d v="1899-12-30T11:27:00"/>
    <s v="Weekday"/>
    <x v="1"/>
    <n v="207.63"/>
    <n v="4.7619047620000003"/>
    <n v="10.381500000000001"/>
    <x v="49"/>
  </r>
  <r>
    <x v="103"/>
    <x v="0"/>
    <s v="Yangon"/>
    <x v="1"/>
    <x v="1"/>
    <x v="4"/>
    <x v="102"/>
    <x v="3"/>
    <n v="17.478000000000002"/>
    <x v="102"/>
    <d v="2019-03-28T00:00:00"/>
    <d v="1899-12-30T16:44:00"/>
    <s v="Weekday"/>
    <x v="1"/>
    <n v="349.56"/>
    <n v="4.7619047620000003"/>
    <n v="17.478000000000002"/>
    <x v="21"/>
  </r>
  <r>
    <x v="104"/>
    <x v="2"/>
    <s v="Mandalay"/>
    <x v="1"/>
    <x v="1"/>
    <x v="0"/>
    <x v="103"/>
    <x v="0"/>
    <n v="10.6225"/>
    <x v="103"/>
    <d v="2019-03-19T00:00:00"/>
    <d v="1899-12-30T18:19:00"/>
    <s v="Weekday"/>
    <x v="1"/>
    <n v="212.45"/>
    <n v="4.7619047620000003"/>
    <n v="10.6225"/>
    <x v="7"/>
  </r>
  <r>
    <x v="105"/>
    <x v="0"/>
    <s v="Yangon"/>
    <x v="0"/>
    <x v="1"/>
    <x v="1"/>
    <x v="104"/>
    <x v="4"/>
    <n v="44.335000000000001"/>
    <x v="104"/>
    <d v="2019-01-12T00:00:00"/>
    <d v="1899-12-30T14:50:00"/>
    <s v="Weekend"/>
    <x v="0"/>
    <n v="886.7"/>
    <n v="4.7619047620000003"/>
    <n v="44.335000000000001"/>
    <x v="48"/>
  </r>
  <r>
    <x v="106"/>
    <x v="1"/>
    <s v="Naypyitaw"/>
    <x v="1"/>
    <x v="1"/>
    <x v="5"/>
    <x v="105"/>
    <x v="3"/>
    <n v="8.2140000000000004"/>
    <x v="105"/>
    <d v="2019-01-05T00:00:00"/>
    <d v="1899-12-30T20:54:00"/>
    <s v="Weekend"/>
    <x v="2"/>
    <n v="164.28"/>
    <n v="4.7619047620000003"/>
    <n v="8.2140000000000004"/>
    <x v="30"/>
  </r>
  <r>
    <x v="107"/>
    <x v="0"/>
    <s v="Yangon"/>
    <x v="1"/>
    <x v="1"/>
    <x v="3"/>
    <x v="106"/>
    <x v="3"/>
    <n v="18.638999999999999"/>
    <x v="106"/>
    <d v="2019-03-22T00:00:00"/>
    <d v="1899-12-30T20:19:00"/>
    <s v="Weekday"/>
    <x v="1"/>
    <n v="372.78"/>
    <n v="4.7619047620000003"/>
    <n v="18.638999999999999"/>
    <x v="2"/>
  </r>
  <r>
    <x v="108"/>
    <x v="1"/>
    <s v="Naypyitaw"/>
    <x v="1"/>
    <x v="0"/>
    <x v="4"/>
    <x v="107"/>
    <x v="9"/>
    <n v="15.291"/>
    <x v="107"/>
    <d v="2019-03-24T00:00:00"/>
    <d v="1899-12-30T10:43:00"/>
    <s v="Weekend"/>
    <x v="1"/>
    <n v="305.82"/>
    <n v="4.7619047620000003"/>
    <n v="15.291"/>
    <x v="50"/>
  </r>
  <r>
    <x v="109"/>
    <x v="1"/>
    <s v="Naypyitaw"/>
    <x v="0"/>
    <x v="1"/>
    <x v="1"/>
    <x v="108"/>
    <x v="4"/>
    <n v="40.984999999999999"/>
    <x v="108"/>
    <d v="2019-03-03T00:00:00"/>
    <d v="1899-12-30T14:30:00"/>
    <s v="Weekend"/>
    <x v="1"/>
    <n v="819.7"/>
    <n v="4.7619047620000003"/>
    <n v="40.984999999999999"/>
    <x v="51"/>
  </r>
  <r>
    <x v="110"/>
    <x v="2"/>
    <s v="Mandalay"/>
    <x v="0"/>
    <x v="0"/>
    <x v="3"/>
    <x v="109"/>
    <x v="5"/>
    <n v="1.649"/>
    <x v="109"/>
    <d v="2019-02-05T00:00:00"/>
    <d v="1899-12-30T11:32:00"/>
    <s v="Weekday"/>
    <x v="0"/>
    <n v="32.979999999999997"/>
    <n v="4.7619047620000003"/>
    <n v="1.649"/>
    <x v="15"/>
  </r>
  <r>
    <x v="111"/>
    <x v="1"/>
    <s v="Naypyitaw"/>
    <x v="0"/>
    <x v="0"/>
    <x v="0"/>
    <x v="110"/>
    <x v="6"/>
    <n v="14.7315"/>
    <x v="110"/>
    <d v="2019-02-05T00:00:00"/>
    <d v="1899-12-30T10:41:00"/>
    <s v="Weekday"/>
    <x v="2"/>
    <n v="294.63"/>
    <n v="4.7619047620000003"/>
    <n v="14.7315"/>
    <x v="52"/>
  </r>
  <r>
    <x v="112"/>
    <x v="2"/>
    <s v="Mandalay"/>
    <x v="1"/>
    <x v="0"/>
    <x v="5"/>
    <x v="111"/>
    <x v="0"/>
    <n v="25.494"/>
    <x v="111"/>
    <d v="2019-02-15T00:00:00"/>
    <d v="1899-12-30T12:44:00"/>
    <s v="Weekday"/>
    <x v="1"/>
    <n v="509.88"/>
    <n v="4.7619047620000003"/>
    <n v="25.494"/>
    <x v="3"/>
  </r>
  <r>
    <x v="113"/>
    <x v="0"/>
    <s v="Yangon"/>
    <x v="0"/>
    <x v="1"/>
    <x v="2"/>
    <x v="112"/>
    <x v="9"/>
    <n v="26.131499999999999"/>
    <x v="112"/>
    <d v="2019-01-19T00:00:00"/>
    <d v="1899-12-30T20:07:00"/>
    <s v="Weekend"/>
    <x v="0"/>
    <n v="522.63"/>
    <n v="4.7619047620000003"/>
    <n v="26.131499999999999"/>
    <x v="42"/>
  </r>
  <r>
    <x v="114"/>
    <x v="1"/>
    <s v="Naypyitaw"/>
    <x v="0"/>
    <x v="0"/>
    <x v="2"/>
    <x v="113"/>
    <x v="9"/>
    <n v="36.355499999999999"/>
    <x v="113"/>
    <d v="2019-02-01T00:00:00"/>
    <d v="1899-12-30T20:31:00"/>
    <s v="Weekday"/>
    <x v="2"/>
    <n v="727.11"/>
    <n v="4.7619047620000003"/>
    <n v="36.355499999999999"/>
    <x v="33"/>
  </r>
  <r>
    <x v="115"/>
    <x v="1"/>
    <s v="Naypyitaw"/>
    <x v="1"/>
    <x v="0"/>
    <x v="5"/>
    <x v="114"/>
    <x v="6"/>
    <n v="4.0529999999999999"/>
    <x v="114"/>
    <d v="2019-03-02T00:00:00"/>
    <d v="1899-12-30T13:01:00"/>
    <s v="Weekend"/>
    <x v="2"/>
    <n v="81.06"/>
    <n v="4.7619047620000003"/>
    <n v="4.0529999999999999"/>
    <x v="12"/>
  </r>
  <r>
    <x v="116"/>
    <x v="2"/>
    <s v="Mandalay"/>
    <x v="0"/>
    <x v="1"/>
    <x v="5"/>
    <x v="115"/>
    <x v="1"/>
    <n v="5.4850000000000003"/>
    <x v="115"/>
    <d v="2019-03-05T00:00:00"/>
    <d v="1899-12-30T12:29:00"/>
    <s v="Weekday"/>
    <x v="0"/>
    <n v="109.7"/>
    <n v="4.7619047620000003"/>
    <n v="5.4850000000000003"/>
    <x v="4"/>
  </r>
  <r>
    <x v="117"/>
    <x v="2"/>
    <s v="Mandalay"/>
    <x v="0"/>
    <x v="1"/>
    <x v="5"/>
    <x v="116"/>
    <x v="8"/>
    <n v="2.5680000000000001"/>
    <x v="116"/>
    <d v="2019-01-16T00:00:00"/>
    <d v="1899-12-30T15:26:00"/>
    <s v="Weekday"/>
    <x v="0"/>
    <n v="51.36"/>
    <n v="4.7619047620000003"/>
    <n v="2.5680000000000001"/>
    <x v="53"/>
  </r>
  <r>
    <x v="118"/>
    <x v="0"/>
    <s v="Yangon"/>
    <x v="1"/>
    <x v="0"/>
    <x v="4"/>
    <x v="117"/>
    <x v="4"/>
    <n v="5.48"/>
    <x v="117"/>
    <d v="2019-02-02T00:00:00"/>
    <d v="1899-12-30T20:48:00"/>
    <s v="Weekend"/>
    <x v="0"/>
    <n v="109.6"/>
    <n v="4.7619047620000003"/>
    <n v="5.48"/>
    <x v="22"/>
  </r>
  <r>
    <x v="119"/>
    <x v="2"/>
    <s v="Mandalay"/>
    <x v="1"/>
    <x v="1"/>
    <x v="2"/>
    <x v="118"/>
    <x v="5"/>
    <n v="5.3440000000000003"/>
    <x v="118"/>
    <d v="2019-01-20T00:00:00"/>
    <d v="1899-12-30T20:38:00"/>
    <s v="Weekend"/>
    <x v="0"/>
    <n v="106.88"/>
    <n v="4.7619047620000003"/>
    <n v="5.3440000000000003"/>
    <x v="5"/>
  </r>
  <r>
    <x v="120"/>
    <x v="0"/>
    <s v="Yangon"/>
    <x v="1"/>
    <x v="0"/>
    <x v="1"/>
    <x v="119"/>
    <x v="2"/>
    <n v="39.823999999999998"/>
    <x v="119"/>
    <d v="2019-02-14T00:00:00"/>
    <d v="1899-12-30T17:03:00"/>
    <s v="Weekday"/>
    <x v="2"/>
    <n v="796.48"/>
    <n v="4.7619047620000003"/>
    <n v="39.823999999999998"/>
    <x v="53"/>
  </r>
  <r>
    <x v="121"/>
    <x v="1"/>
    <s v="Naypyitaw"/>
    <x v="0"/>
    <x v="1"/>
    <x v="3"/>
    <x v="120"/>
    <x v="0"/>
    <n v="19.992000000000001"/>
    <x v="120"/>
    <d v="2019-01-12T00:00:00"/>
    <d v="1899-12-30T12:02:00"/>
    <s v="Weekend"/>
    <x v="2"/>
    <n v="399.84"/>
    <n v="4.7619047620000003"/>
    <n v="19.992000000000001"/>
    <x v="35"/>
  </r>
  <r>
    <x v="122"/>
    <x v="2"/>
    <s v="Mandalay"/>
    <x v="0"/>
    <x v="1"/>
    <x v="3"/>
    <x v="121"/>
    <x v="9"/>
    <n v="44.981999999999999"/>
    <x v="121"/>
    <d v="2019-03-09T00:00:00"/>
    <d v="1899-12-30T17:26:00"/>
    <s v="Weekend"/>
    <x v="2"/>
    <n v="899.64"/>
    <n v="4.7619047620000003"/>
    <n v="44.981999999999999"/>
    <x v="50"/>
  </r>
  <r>
    <x v="123"/>
    <x v="1"/>
    <s v="Naypyitaw"/>
    <x v="0"/>
    <x v="1"/>
    <x v="2"/>
    <x v="122"/>
    <x v="2"/>
    <n v="25.564"/>
    <x v="122"/>
    <d v="2019-03-13T00:00:00"/>
    <d v="1899-12-30T19:52:00"/>
    <s v="Weekday"/>
    <x v="2"/>
    <n v="511.28"/>
    <n v="4.7619047620000003"/>
    <n v="25.564"/>
    <x v="15"/>
  </r>
  <r>
    <x v="124"/>
    <x v="2"/>
    <s v="Mandalay"/>
    <x v="0"/>
    <x v="0"/>
    <x v="5"/>
    <x v="123"/>
    <x v="2"/>
    <n v="22.588000000000001"/>
    <x v="123"/>
    <d v="2019-03-09T00:00:00"/>
    <d v="1899-12-30T14:57:00"/>
    <s v="Weekend"/>
    <x v="0"/>
    <n v="451.76"/>
    <n v="4.7619047620000003"/>
    <n v="22.588000000000001"/>
    <x v="48"/>
  </r>
  <r>
    <x v="125"/>
    <x v="0"/>
    <s v="Yangon"/>
    <x v="1"/>
    <x v="0"/>
    <x v="2"/>
    <x v="124"/>
    <x v="0"/>
    <n v="32.791499999999999"/>
    <x v="124"/>
    <d v="2019-03-10T00:00:00"/>
    <d v="1899-12-30T18:44:00"/>
    <s v="Weekend"/>
    <x v="2"/>
    <n v="655.83"/>
    <n v="4.7619047620000003"/>
    <n v="32.791499999999999"/>
    <x v="10"/>
  </r>
  <r>
    <x v="126"/>
    <x v="0"/>
    <s v="Yangon"/>
    <x v="1"/>
    <x v="0"/>
    <x v="3"/>
    <x v="125"/>
    <x v="1"/>
    <n v="8.0625"/>
    <x v="125"/>
    <d v="2019-01-27T00:00:00"/>
    <d v="1899-12-30T13:26:00"/>
    <s v="Weekend"/>
    <x v="1"/>
    <n v="161.25"/>
    <n v="4.7619047620000003"/>
    <n v="8.0625"/>
    <x v="54"/>
  </r>
  <r>
    <x v="127"/>
    <x v="1"/>
    <s v="Naypyitaw"/>
    <x v="1"/>
    <x v="0"/>
    <x v="5"/>
    <x v="126"/>
    <x v="9"/>
    <n v="14.278499999999999"/>
    <x v="126"/>
    <d v="2019-01-08T00:00:00"/>
    <d v="1899-12-30T16:17:00"/>
    <s v="Weekday"/>
    <x v="2"/>
    <n v="285.57"/>
    <n v="4.7619047620000003"/>
    <n v="14.278499999999999"/>
    <x v="9"/>
  </r>
  <r>
    <x v="128"/>
    <x v="1"/>
    <s v="Naypyitaw"/>
    <x v="0"/>
    <x v="0"/>
    <x v="4"/>
    <x v="127"/>
    <x v="2"/>
    <n v="27.416"/>
    <x v="127"/>
    <d v="2019-01-08T00:00:00"/>
    <d v="1899-12-30T15:57:00"/>
    <s v="Weekday"/>
    <x v="0"/>
    <n v="548.32000000000005"/>
    <n v="4.7619047620000003"/>
    <n v="27.416"/>
    <x v="23"/>
  </r>
  <r>
    <x v="129"/>
    <x v="2"/>
    <s v="Mandalay"/>
    <x v="1"/>
    <x v="0"/>
    <x v="3"/>
    <x v="128"/>
    <x v="9"/>
    <n v="40.625999999999998"/>
    <x v="128"/>
    <d v="2019-02-08T00:00:00"/>
    <d v="1899-12-30T11:15:00"/>
    <s v="Weekday"/>
    <x v="0"/>
    <n v="812.52"/>
    <n v="4.7619047620000003"/>
    <n v="40.625999999999998"/>
    <x v="8"/>
  </r>
  <r>
    <x v="130"/>
    <x v="2"/>
    <s v="Mandalay"/>
    <x v="1"/>
    <x v="0"/>
    <x v="5"/>
    <x v="129"/>
    <x v="0"/>
    <n v="13.867000000000001"/>
    <x v="129"/>
    <d v="2019-01-25T00:00:00"/>
    <d v="1899-12-30T13:18:00"/>
    <s v="Weekday"/>
    <x v="1"/>
    <n v="277.33999999999997"/>
    <n v="4.7619047620000003"/>
    <n v="13.867000000000001"/>
    <x v="26"/>
  </r>
  <r>
    <x v="131"/>
    <x v="0"/>
    <s v="Yangon"/>
    <x v="0"/>
    <x v="0"/>
    <x v="3"/>
    <x v="130"/>
    <x v="3"/>
    <n v="27.638999999999999"/>
    <x v="130"/>
    <d v="2019-03-06T00:00:00"/>
    <d v="1899-12-30T20:34:00"/>
    <s v="Weekday"/>
    <x v="1"/>
    <n v="552.78"/>
    <n v="4.7619047620000003"/>
    <n v="27.638999999999999"/>
    <x v="47"/>
  </r>
  <r>
    <x v="132"/>
    <x v="2"/>
    <s v="Mandalay"/>
    <x v="1"/>
    <x v="0"/>
    <x v="3"/>
    <x v="131"/>
    <x v="7"/>
    <n v="6.968"/>
    <x v="131"/>
    <d v="2019-02-10T00:00:00"/>
    <d v="1899-12-30T18:36:00"/>
    <s v="Weekend"/>
    <x v="1"/>
    <n v="139.36000000000001"/>
    <n v="4.7619047620000003"/>
    <n v="6.968"/>
    <x v="2"/>
  </r>
  <r>
    <x v="133"/>
    <x v="2"/>
    <s v="Mandalay"/>
    <x v="0"/>
    <x v="1"/>
    <x v="1"/>
    <x v="132"/>
    <x v="3"/>
    <n v="26.234999999999999"/>
    <x v="132"/>
    <d v="2019-02-17T00:00:00"/>
    <d v="1899-12-30T14:40:00"/>
    <s v="Weekend"/>
    <x v="2"/>
    <n v="524.70000000000005"/>
    <n v="4.7619047620000003"/>
    <n v="26.234999999999999"/>
    <x v="55"/>
  </r>
  <r>
    <x v="134"/>
    <x v="1"/>
    <s v="Naypyitaw"/>
    <x v="1"/>
    <x v="0"/>
    <x v="0"/>
    <x v="133"/>
    <x v="3"/>
    <n v="24.39"/>
    <x v="133"/>
    <d v="2019-03-08T00:00:00"/>
    <d v="1899-12-30T16:43:00"/>
    <s v="Weekday"/>
    <x v="0"/>
    <n v="487.8"/>
    <n v="4.7619047620000003"/>
    <n v="24.39"/>
    <x v="4"/>
  </r>
  <r>
    <x v="135"/>
    <x v="1"/>
    <s v="Naypyitaw"/>
    <x v="1"/>
    <x v="1"/>
    <x v="5"/>
    <x v="134"/>
    <x v="6"/>
    <n v="13.532999999999999"/>
    <x v="134"/>
    <d v="2019-02-18T00:00:00"/>
    <d v="1899-12-30T19:39:00"/>
    <s v="Weekday"/>
    <x v="1"/>
    <n v="270.66000000000003"/>
    <n v="4.7619047620000003"/>
    <n v="13.532999999999999"/>
    <x v="56"/>
  </r>
  <r>
    <x v="136"/>
    <x v="0"/>
    <s v="Yangon"/>
    <x v="1"/>
    <x v="0"/>
    <x v="1"/>
    <x v="135"/>
    <x v="1"/>
    <n v="6.5774999999999997"/>
    <x v="135"/>
    <d v="2019-01-18T00:00:00"/>
    <d v="1899-12-30T20:59:00"/>
    <s v="Weekday"/>
    <x v="2"/>
    <n v="131.55000000000001"/>
    <n v="4.7619047620000003"/>
    <n v="6.5774999999999997"/>
    <x v="55"/>
  </r>
  <r>
    <x v="137"/>
    <x v="0"/>
    <s v="Yangon"/>
    <x v="0"/>
    <x v="0"/>
    <x v="2"/>
    <x v="136"/>
    <x v="3"/>
    <n v="10.326000000000001"/>
    <x v="136"/>
    <d v="2019-02-18T00:00:00"/>
    <d v="1899-12-30T15:39:00"/>
    <s v="Weekday"/>
    <x v="1"/>
    <n v="206.52"/>
    <n v="4.7619047620000003"/>
    <n v="10.326000000000001"/>
    <x v="57"/>
  </r>
  <r>
    <x v="138"/>
    <x v="2"/>
    <s v="Mandalay"/>
    <x v="1"/>
    <x v="1"/>
    <x v="3"/>
    <x v="137"/>
    <x v="4"/>
    <n v="25.954999999999998"/>
    <x v="137"/>
    <d v="2019-02-16T00:00:00"/>
    <d v="1899-12-30T12:21:00"/>
    <s v="Weekend"/>
    <x v="1"/>
    <n v="519.1"/>
    <n v="4.7619047620000003"/>
    <n v="25.954999999999998"/>
    <x v="13"/>
  </r>
  <r>
    <x v="139"/>
    <x v="0"/>
    <s v="Yangon"/>
    <x v="1"/>
    <x v="1"/>
    <x v="3"/>
    <x v="138"/>
    <x v="2"/>
    <n v="29"/>
    <x v="138"/>
    <d v="2019-03-16T00:00:00"/>
    <d v="1899-12-30T19:25:00"/>
    <s v="Weekend"/>
    <x v="0"/>
    <n v="580"/>
    <n v="4.7619047620000003"/>
    <n v="29"/>
    <x v="51"/>
  </r>
  <r>
    <x v="140"/>
    <x v="1"/>
    <s v="Naypyitaw"/>
    <x v="0"/>
    <x v="0"/>
    <x v="3"/>
    <x v="139"/>
    <x v="4"/>
    <n v="44.9"/>
    <x v="139"/>
    <d v="2019-01-23T00:00:00"/>
    <d v="1899-12-30T13:00:00"/>
    <s v="Weekday"/>
    <x v="2"/>
    <n v="898"/>
    <n v="4.7619047620000003"/>
    <n v="44.9"/>
    <x v="38"/>
  </r>
  <r>
    <x v="141"/>
    <x v="1"/>
    <s v="Naypyitaw"/>
    <x v="0"/>
    <x v="1"/>
    <x v="0"/>
    <x v="140"/>
    <x v="4"/>
    <n v="45.25"/>
    <x v="140"/>
    <d v="2019-01-25T00:00:00"/>
    <d v="1899-12-30T13:48:00"/>
    <s v="Weekday"/>
    <x v="1"/>
    <n v="905"/>
    <n v="4.7619047620000003"/>
    <n v="45.25"/>
    <x v="34"/>
  </r>
  <r>
    <x v="142"/>
    <x v="1"/>
    <s v="Naypyitaw"/>
    <x v="0"/>
    <x v="0"/>
    <x v="0"/>
    <x v="141"/>
    <x v="4"/>
    <n v="34.299999999999997"/>
    <x v="141"/>
    <d v="2019-02-05T00:00:00"/>
    <d v="1899-12-30T19:57:00"/>
    <s v="Weekday"/>
    <x v="1"/>
    <n v="686"/>
    <n v="4.7619047620000003"/>
    <n v="34.299999999999997"/>
    <x v="0"/>
  </r>
  <r>
    <x v="143"/>
    <x v="1"/>
    <s v="Naypyitaw"/>
    <x v="0"/>
    <x v="0"/>
    <x v="4"/>
    <x v="142"/>
    <x v="8"/>
    <n v="1.5205"/>
    <x v="142"/>
    <d v="2019-02-22T00:00:00"/>
    <d v="1899-12-30T10:36:00"/>
    <s v="Weekday"/>
    <x v="2"/>
    <n v="30.41"/>
    <n v="4.7619047620000003"/>
    <n v="1.5205"/>
    <x v="3"/>
  </r>
  <r>
    <x v="144"/>
    <x v="0"/>
    <s v="Yangon"/>
    <x v="1"/>
    <x v="0"/>
    <x v="2"/>
    <x v="143"/>
    <x v="3"/>
    <n v="23.385000000000002"/>
    <x v="143"/>
    <d v="2019-01-21T00:00:00"/>
    <d v="1899-12-30T16:37:00"/>
    <s v="Weekday"/>
    <x v="0"/>
    <n v="467.7"/>
    <n v="4.7619047620000003"/>
    <n v="23.385000000000002"/>
    <x v="7"/>
  </r>
  <r>
    <x v="145"/>
    <x v="1"/>
    <s v="Naypyitaw"/>
    <x v="1"/>
    <x v="0"/>
    <x v="0"/>
    <x v="144"/>
    <x v="3"/>
    <n v="13.878"/>
    <x v="144"/>
    <d v="2019-03-08T00:00:00"/>
    <d v="1899-12-30T17:11:00"/>
    <s v="Weekday"/>
    <x v="2"/>
    <n v="277.56"/>
    <n v="4.7619047620000003"/>
    <n v="13.878"/>
    <x v="33"/>
  </r>
  <r>
    <x v="146"/>
    <x v="0"/>
    <s v="Yangon"/>
    <x v="0"/>
    <x v="0"/>
    <x v="5"/>
    <x v="145"/>
    <x v="4"/>
    <n v="15.07"/>
    <x v="145"/>
    <d v="2019-02-10T00:00:00"/>
    <d v="1899-12-30T12:28:00"/>
    <s v="Weekend"/>
    <x v="0"/>
    <n v="301.39999999999998"/>
    <n v="4.7619047620000003"/>
    <n v="15.07"/>
    <x v="51"/>
  </r>
  <r>
    <x v="147"/>
    <x v="1"/>
    <s v="Naypyitaw"/>
    <x v="1"/>
    <x v="1"/>
    <x v="0"/>
    <x v="146"/>
    <x v="7"/>
    <n v="13.228"/>
    <x v="146"/>
    <d v="2019-03-19T00:00:00"/>
    <d v="1899-12-30T12:46:00"/>
    <s v="Weekday"/>
    <x v="2"/>
    <n v="264.56"/>
    <n v="4.7619047620000003"/>
    <n v="13.228"/>
    <x v="32"/>
  </r>
  <r>
    <x v="148"/>
    <x v="2"/>
    <s v="Mandalay"/>
    <x v="0"/>
    <x v="1"/>
    <x v="2"/>
    <x v="147"/>
    <x v="2"/>
    <n v="28.744"/>
    <x v="147"/>
    <d v="2019-03-06T00:00:00"/>
    <d v="1899-12-30T15:07:00"/>
    <s v="Weekday"/>
    <x v="2"/>
    <n v="574.88"/>
    <n v="4.7619047620000003"/>
    <n v="28.744"/>
    <x v="56"/>
  </r>
  <r>
    <x v="149"/>
    <x v="0"/>
    <s v="Yangon"/>
    <x v="1"/>
    <x v="1"/>
    <x v="0"/>
    <x v="148"/>
    <x v="2"/>
    <n v="12.984"/>
    <x v="148"/>
    <d v="2019-03-27T00:00:00"/>
    <d v="1899-12-30T13:48:00"/>
    <s v="Weekday"/>
    <x v="2"/>
    <n v="259.68"/>
    <n v="4.7619047620000003"/>
    <n v="12.984"/>
    <x v="49"/>
  </r>
  <r>
    <x v="150"/>
    <x v="2"/>
    <s v="Mandalay"/>
    <x v="0"/>
    <x v="0"/>
    <x v="5"/>
    <x v="149"/>
    <x v="7"/>
    <n v="18.308"/>
    <x v="149"/>
    <d v="2019-03-23T00:00:00"/>
    <d v="1899-12-30T19:20:00"/>
    <s v="Weekend"/>
    <x v="2"/>
    <n v="366.16"/>
    <n v="4.7619047620000003"/>
    <n v="18.308"/>
    <x v="19"/>
  </r>
  <r>
    <x v="151"/>
    <x v="1"/>
    <s v="Naypyitaw"/>
    <x v="0"/>
    <x v="1"/>
    <x v="3"/>
    <x v="23"/>
    <x v="0"/>
    <n v="12.096"/>
    <x v="150"/>
    <d v="2019-03-11T00:00:00"/>
    <d v="1899-12-30T16:07:00"/>
    <s v="Weekday"/>
    <x v="2"/>
    <n v="241.92"/>
    <n v="4.7619047620000003"/>
    <n v="12.096"/>
    <x v="48"/>
  </r>
  <r>
    <x v="152"/>
    <x v="0"/>
    <s v="Yangon"/>
    <x v="1"/>
    <x v="1"/>
    <x v="5"/>
    <x v="150"/>
    <x v="9"/>
    <n v="37.457999999999998"/>
    <x v="151"/>
    <d v="2019-01-29T00:00:00"/>
    <d v="1899-12-30T11:56:00"/>
    <s v="Weekday"/>
    <x v="2"/>
    <n v="749.16"/>
    <n v="4.7619047620000003"/>
    <n v="37.457999999999998"/>
    <x v="2"/>
  </r>
  <r>
    <x v="153"/>
    <x v="1"/>
    <s v="Naypyitaw"/>
    <x v="1"/>
    <x v="0"/>
    <x v="4"/>
    <x v="151"/>
    <x v="3"/>
    <n v="4.944"/>
    <x v="152"/>
    <d v="2019-02-07T00:00:00"/>
    <d v="1899-12-30T18:23:00"/>
    <s v="Weekday"/>
    <x v="0"/>
    <n v="98.88"/>
    <n v="4.7619047620000003"/>
    <n v="4.944"/>
    <x v="21"/>
  </r>
  <r>
    <x v="154"/>
    <x v="1"/>
    <s v="Naypyitaw"/>
    <x v="1"/>
    <x v="0"/>
    <x v="3"/>
    <x v="152"/>
    <x v="2"/>
    <n v="32.387999999999998"/>
    <x v="153"/>
    <d v="2019-01-28T00:00:00"/>
    <d v="1899-12-30T13:05:00"/>
    <s v="Weekday"/>
    <x v="1"/>
    <n v="647.76"/>
    <n v="4.7619047620000003"/>
    <n v="32.387999999999998"/>
    <x v="39"/>
  </r>
  <r>
    <x v="155"/>
    <x v="0"/>
    <s v="Yangon"/>
    <x v="0"/>
    <x v="1"/>
    <x v="4"/>
    <x v="153"/>
    <x v="1"/>
    <n v="23.072500000000002"/>
    <x v="154"/>
    <d v="2019-02-20T00:00:00"/>
    <d v="1899-12-30T15:55:00"/>
    <s v="Weekday"/>
    <x v="2"/>
    <n v="461.45"/>
    <n v="4.7619047620000003"/>
    <n v="23.072500000000002"/>
    <x v="54"/>
  </r>
  <r>
    <x v="156"/>
    <x v="2"/>
    <s v="Mandalay"/>
    <x v="0"/>
    <x v="1"/>
    <x v="1"/>
    <x v="154"/>
    <x v="8"/>
    <n v="3.6084999999999998"/>
    <x v="155"/>
    <d v="2019-01-04T00:00:00"/>
    <d v="1899-12-30T19:40:00"/>
    <s v="Weekday"/>
    <x v="1"/>
    <n v="72.17"/>
    <n v="4.7619047620000003"/>
    <n v="3.6084999999999998"/>
    <x v="36"/>
  </r>
  <r>
    <x v="157"/>
    <x v="2"/>
    <s v="Mandalay"/>
    <x v="1"/>
    <x v="1"/>
    <x v="2"/>
    <x v="155"/>
    <x v="1"/>
    <n v="12.57"/>
    <x v="156"/>
    <d v="2019-03-07T00:00:00"/>
    <d v="1899-12-30T13:58:00"/>
    <s v="Weekday"/>
    <x v="0"/>
    <n v="251.4"/>
    <n v="4.7619047620000003"/>
    <n v="12.57"/>
    <x v="58"/>
  </r>
  <r>
    <x v="158"/>
    <x v="2"/>
    <s v="Mandalay"/>
    <x v="0"/>
    <x v="1"/>
    <x v="0"/>
    <x v="156"/>
    <x v="9"/>
    <n v="43.749000000000002"/>
    <x v="157"/>
    <d v="2019-03-30T00:00:00"/>
    <d v="1899-12-30T14:43:00"/>
    <s v="Weekend"/>
    <x v="0"/>
    <n v="874.98"/>
    <n v="4.7619047620000003"/>
    <n v="43.749000000000002"/>
    <x v="22"/>
  </r>
  <r>
    <x v="159"/>
    <x v="2"/>
    <s v="Mandalay"/>
    <x v="1"/>
    <x v="1"/>
    <x v="3"/>
    <x v="157"/>
    <x v="3"/>
    <n v="28.016999999999999"/>
    <x v="158"/>
    <d v="2019-03-27T00:00:00"/>
    <d v="1899-12-30T19:18:00"/>
    <s v="Weekday"/>
    <x v="0"/>
    <n v="560.34"/>
    <n v="4.7619047620000003"/>
    <n v="28.016999999999999"/>
    <x v="40"/>
  </r>
  <r>
    <x v="160"/>
    <x v="1"/>
    <s v="Naypyitaw"/>
    <x v="1"/>
    <x v="0"/>
    <x v="4"/>
    <x v="158"/>
    <x v="2"/>
    <n v="17.271999999999998"/>
    <x v="159"/>
    <d v="2019-01-19T00:00:00"/>
    <d v="1899-12-30T19:39:00"/>
    <s v="Weekend"/>
    <x v="2"/>
    <n v="345.44"/>
    <n v="4.7619047620000003"/>
    <n v="17.271999999999998"/>
    <x v="47"/>
  </r>
  <r>
    <x v="161"/>
    <x v="0"/>
    <s v="Yangon"/>
    <x v="1"/>
    <x v="1"/>
    <x v="3"/>
    <x v="159"/>
    <x v="8"/>
    <n v="3.1844999999999999"/>
    <x v="160"/>
    <d v="2019-02-25T00:00:00"/>
    <d v="1899-12-30T16:21:00"/>
    <s v="Weekday"/>
    <x v="1"/>
    <n v="63.69"/>
    <n v="4.7619047620000003"/>
    <n v="3.1844999999999999"/>
    <x v="22"/>
  </r>
  <r>
    <x v="162"/>
    <x v="0"/>
    <s v="Yangon"/>
    <x v="1"/>
    <x v="1"/>
    <x v="4"/>
    <x v="160"/>
    <x v="0"/>
    <n v="16.026499999999999"/>
    <x v="161"/>
    <d v="2019-03-13T00:00:00"/>
    <d v="1899-12-30T19:44:00"/>
    <s v="Weekday"/>
    <x v="2"/>
    <n v="320.52999999999997"/>
    <n v="4.7619047620000003"/>
    <n v="16.026499999999999"/>
    <x v="27"/>
  </r>
  <r>
    <x v="163"/>
    <x v="1"/>
    <s v="Naypyitaw"/>
    <x v="1"/>
    <x v="1"/>
    <x v="3"/>
    <x v="161"/>
    <x v="5"/>
    <n v="7.64"/>
    <x v="162"/>
    <d v="2019-01-30T00:00:00"/>
    <d v="1899-12-30T19:42:00"/>
    <s v="Weekday"/>
    <x v="0"/>
    <n v="152.80000000000001"/>
    <n v="4.7619047620000003"/>
    <n v="7.64"/>
    <x v="35"/>
  </r>
  <r>
    <x v="164"/>
    <x v="2"/>
    <s v="Mandalay"/>
    <x v="1"/>
    <x v="1"/>
    <x v="4"/>
    <x v="162"/>
    <x v="4"/>
    <n v="19.95"/>
    <x v="163"/>
    <d v="2019-02-20T00:00:00"/>
    <d v="1899-12-30T15:24:00"/>
    <s v="Weekday"/>
    <x v="2"/>
    <n v="399"/>
    <n v="4.7619047620000003"/>
    <n v="19.95"/>
    <x v="9"/>
  </r>
  <r>
    <x v="165"/>
    <x v="2"/>
    <s v="Mandalay"/>
    <x v="0"/>
    <x v="1"/>
    <x v="0"/>
    <x v="163"/>
    <x v="2"/>
    <n v="17.027999999999999"/>
    <x v="164"/>
    <d v="2019-02-25T00:00:00"/>
    <d v="1899-12-30T14:12:00"/>
    <s v="Weekday"/>
    <x v="0"/>
    <n v="340.56"/>
    <n v="4.7619047620000003"/>
    <n v="17.027999999999999"/>
    <x v="32"/>
  </r>
  <r>
    <x v="166"/>
    <x v="1"/>
    <s v="Naypyitaw"/>
    <x v="1"/>
    <x v="1"/>
    <x v="2"/>
    <x v="164"/>
    <x v="4"/>
    <n v="47.79"/>
    <x v="165"/>
    <d v="2019-01-16T00:00:00"/>
    <d v="1899-12-30T13:32:00"/>
    <s v="Weekday"/>
    <x v="1"/>
    <n v="955.8"/>
    <n v="4.7619047620000003"/>
    <n v="47.79"/>
    <x v="19"/>
  </r>
  <r>
    <x v="167"/>
    <x v="0"/>
    <s v="Yangon"/>
    <x v="1"/>
    <x v="1"/>
    <x v="5"/>
    <x v="165"/>
    <x v="4"/>
    <n v="49.49"/>
    <x v="166"/>
    <d v="2019-02-08T00:00:00"/>
    <d v="1899-12-30T16:20:00"/>
    <s v="Weekday"/>
    <x v="2"/>
    <n v="989.8"/>
    <n v="4.7619047620000003"/>
    <n v="49.49"/>
    <x v="44"/>
  </r>
  <r>
    <x v="168"/>
    <x v="0"/>
    <s v="Yangon"/>
    <x v="1"/>
    <x v="1"/>
    <x v="4"/>
    <x v="166"/>
    <x v="3"/>
    <n v="15.384"/>
    <x v="167"/>
    <d v="2019-01-19T00:00:00"/>
    <d v="1899-12-30T16:31:00"/>
    <s v="Weekend"/>
    <x v="1"/>
    <n v="307.68"/>
    <n v="4.7619047620000003"/>
    <n v="15.384"/>
    <x v="35"/>
  </r>
  <r>
    <x v="169"/>
    <x v="0"/>
    <s v="Yangon"/>
    <x v="0"/>
    <x v="1"/>
    <x v="3"/>
    <x v="167"/>
    <x v="0"/>
    <n v="24.332000000000001"/>
    <x v="168"/>
    <d v="2019-02-01T00:00:00"/>
    <d v="1899-12-30T15:10:00"/>
    <s v="Weekday"/>
    <x v="2"/>
    <n v="486.64"/>
    <n v="4.7619047620000003"/>
    <n v="24.332000000000001"/>
    <x v="23"/>
  </r>
  <r>
    <x v="170"/>
    <x v="0"/>
    <s v="Yangon"/>
    <x v="1"/>
    <x v="1"/>
    <x v="0"/>
    <x v="168"/>
    <x v="1"/>
    <n v="17.502500000000001"/>
    <x v="169"/>
    <d v="2019-01-03T00:00:00"/>
    <d v="1899-12-30T11:36:00"/>
    <s v="Weekday"/>
    <x v="0"/>
    <n v="350.05"/>
    <n v="4.7619047620000003"/>
    <n v="17.502500000000001"/>
    <x v="46"/>
  </r>
  <r>
    <x v="171"/>
    <x v="2"/>
    <s v="Mandalay"/>
    <x v="0"/>
    <x v="1"/>
    <x v="4"/>
    <x v="169"/>
    <x v="1"/>
    <n v="20.012499999999999"/>
    <x v="170"/>
    <d v="2019-01-26T00:00:00"/>
    <d v="1899-12-30T12:45:00"/>
    <s v="Weekend"/>
    <x v="2"/>
    <n v="400.25"/>
    <n v="4.7619047620000003"/>
    <n v="20.012499999999999"/>
    <x v="45"/>
  </r>
  <r>
    <x v="172"/>
    <x v="1"/>
    <s v="Naypyitaw"/>
    <x v="1"/>
    <x v="1"/>
    <x v="1"/>
    <x v="170"/>
    <x v="2"/>
    <n v="8.34"/>
    <x v="171"/>
    <d v="2019-03-03T00:00:00"/>
    <d v="1899-12-30T19:17:00"/>
    <s v="Weekend"/>
    <x v="1"/>
    <n v="166.8"/>
    <n v="4.7619047620000003"/>
    <n v="8.34"/>
    <x v="31"/>
  </r>
  <r>
    <x v="173"/>
    <x v="2"/>
    <s v="Mandalay"/>
    <x v="0"/>
    <x v="1"/>
    <x v="1"/>
    <x v="171"/>
    <x v="3"/>
    <n v="15.867000000000001"/>
    <x v="172"/>
    <d v="2019-01-19T00:00:00"/>
    <d v="1899-12-30T17:34:00"/>
    <s v="Weekend"/>
    <x v="2"/>
    <n v="317.33999999999997"/>
    <n v="4.7619047620000003"/>
    <n v="15.867000000000001"/>
    <x v="57"/>
  </r>
  <r>
    <x v="174"/>
    <x v="2"/>
    <s v="Mandalay"/>
    <x v="1"/>
    <x v="1"/>
    <x v="4"/>
    <x v="172"/>
    <x v="2"/>
    <n v="7.9160000000000004"/>
    <x v="173"/>
    <d v="2019-01-18T00:00:00"/>
    <d v="1899-12-30T12:04:00"/>
    <s v="Weekday"/>
    <x v="0"/>
    <n v="158.32"/>
    <n v="4.7619047620000003"/>
    <n v="7.9160000000000004"/>
    <x v="44"/>
  </r>
  <r>
    <x v="175"/>
    <x v="0"/>
    <s v="Yangon"/>
    <x v="0"/>
    <x v="1"/>
    <x v="2"/>
    <x v="173"/>
    <x v="9"/>
    <n v="15.228"/>
    <x v="174"/>
    <d v="2019-03-21T00:00:00"/>
    <d v="1899-12-30T16:21:00"/>
    <s v="Weekday"/>
    <x v="0"/>
    <n v="304.56"/>
    <n v="4.7619047620000003"/>
    <n v="15.228"/>
    <x v="55"/>
  </r>
  <r>
    <x v="176"/>
    <x v="0"/>
    <s v="Yangon"/>
    <x v="0"/>
    <x v="1"/>
    <x v="4"/>
    <x v="174"/>
    <x v="2"/>
    <n v="8.8680000000000003"/>
    <x v="175"/>
    <d v="2019-03-03T00:00:00"/>
    <d v="1899-12-30T17:01:00"/>
    <s v="Weekend"/>
    <x v="2"/>
    <n v="177.36"/>
    <n v="4.7619047620000003"/>
    <n v="8.8680000000000003"/>
    <x v="1"/>
  </r>
  <r>
    <x v="177"/>
    <x v="1"/>
    <s v="Naypyitaw"/>
    <x v="1"/>
    <x v="0"/>
    <x v="5"/>
    <x v="175"/>
    <x v="0"/>
    <n v="7.8784999999999998"/>
    <x v="176"/>
    <d v="2019-02-13T00:00:00"/>
    <d v="1899-12-30T10:50:00"/>
    <s v="Weekday"/>
    <x v="2"/>
    <n v="157.57"/>
    <n v="4.7619047620000003"/>
    <n v="7.8784999999999998"/>
    <x v="19"/>
  </r>
  <r>
    <x v="178"/>
    <x v="0"/>
    <s v="Yangon"/>
    <x v="1"/>
    <x v="1"/>
    <x v="4"/>
    <x v="176"/>
    <x v="3"/>
    <n v="22.164000000000001"/>
    <x v="177"/>
    <d v="2019-03-23T00:00:00"/>
    <d v="1899-12-30T19:16:00"/>
    <s v="Weekend"/>
    <x v="0"/>
    <n v="443.28"/>
    <n v="4.7619047620000003"/>
    <n v="22.164000000000001"/>
    <x v="18"/>
  </r>
  <r>
    <x v="179"/>
    <x v="1"/>
    <s v="Naypyitaw"/>
    <x v="0"/>
    <x v="1"/>
    <x v="0"/>
    <x v="177"/>
    <x v="6"/>
    <n v="13.02"/>
    <x v="178"/>
    <d v="2019-01-28T00:00:00"/>
    <d v="1899-12-30T16:47:00"/>
    <s v="Weekday"/>
    <x v="0"/>
    <n v="260.39999999999998"/>
    <n v="4.7619047620000003"/>
    <n v="13.02"/>
    <x v="21"/>
  </r>
  <r>
    <x v="180"/>
    <x v="1"/>
    <s v="Naypyitaw"/>
    <x v="1"/>
    <x v="1"/>
    <x v="5"/>
    <x v="178"/>
    <x v="0"/>
    <n v="22.491"/>
    <x v="179"/>
    <d v="2019-02-09T00:00:00"/>
    <d v="1899-12-30T10:00:00"/>
    <s v="Weekend"/>
    <x v="1"/>
    <n v="449.82"/>
    <n v="4.7619047620000003"/>
    <n v="22.491"/>
    <x v="14"/>
  </r>
  <r>
    <x v="181"/>
    <x v="1"/>
    <s v="Naypyitaw"/>
    <x v="0"/>
    <x v="1"/>
    <x v="4"/>
    <x v="179"/>
    <x v="2"/>
    <n v="15.388"/>
    <x v="180"/>
    <d v="2019-01-23T00:00:00"/>
    <d v="1899-12-30T11:51:00"/>
    <s v="Weekday"/>
    <x v="1"/>
    <n v="307.76"/>
    <n v="4.7619047620000003"/>
    <n v="15.388"/>
    <x v="25"/>
  </r>
  <r>
    <x v="182"/>
    <x v="0"/>
    <s v="Yangon"/>
    <x v="0"/>
    <x v="1"/>
    <x v="3"/>
    <x v="180"/>
    <x v="4"/>
    <n v="7.75"/>
    <x v="181"/>
    <d v="2019-03-23T00:00:00"/>
    <d v="1899-12-30T10:55:00"/>
    <s v="Weekend"/>
    <x v="0"/>
    <n v="155"/>
    <n v="4.7619047620000003"/>
    <n v="7.75"/>
    <x v="7"/>
  </r>
  <r>
    <x v="183"/>
    <x v="1"/>
    <s v="Naypyitaw"/>
    <x v="1"/>
    <x v="1"/>
    <x v="0"/>
    <x v="181"/>
    <x v="2"/>
    <n v="13.724"/>
    <x v="182"/>
    <d v="2019-01-25T00:00:00"/>
    <d v="1899-12-30T15:00:00"/>
    <s v="Weekday"/>
    <x v="0"/>
    <n v="274.48"/>
    <n v="4.7619047620000003"/>
    <n v="13.724"/>
    <x v="14"/>
  </r>
  <r>
    <x v="184"/>
    <x v="0"/>
    <s v="Yangon"/>
    <x v="1"/>
    <x v="0"/>
    <x v="3"/>
    <x v="182"/>
    <x v="0"/>
    <n v="4.319"/>
    <x v="183"/>
    <d v="2019-03-04T00:00:00"/>
    <d v="1899-12-30T11:19:00"/>
    <s v="Weekday"/>
    <x v="2"/>
    <n v="86.38"/>
    <n v="4.7619047620000003"/>
    <n v="4.319"/>
    <x v="24"/>
  </r>
  <r>
    <x v="185"/>
    <x v="2"/>
    <s v="Mandalay"/>
    <x v="0"/>
    <x v="1"/>
    <x v="4"/>
    <x v="183"/>
    <x v="6"/>
    <n v="2.7120000000000002"/>
    <x v="184"/>
    <d v="2019-03-05T00:00:00"/>
    <d v="1899-12-30T19:46:00"/>
    <s v="Weekday"/>
    <x v="0"/>
    <n v="54.24"/>
    <n v="4.7619047620000003"/>
    <n v="2.7120000000000002"/>
    <x v="7"/>
  </r>
  <r>
    <x v="186"/>
    <x v="2"/>
    <s v="Mandalay"/>
    <x v="0"/>
    <x v="0"/>
    <x v="2"/>
    <x v="184"/>
    <x v="2"/>
    <n v="37.795999999999999"/>
    <x v="185"/>
    <d v="2019-03-03T00:00:00"/>
    <d v="1899-12-30T19:00:00"/>
    <s v="Weekend"/>
    <x v="0"/>
    <n v="755.92"/>
    <n v="4.7619047620000003"/>
    <n v="37.795999999999999"/>
    <x v="26"/>
  </r>
  <r>
    <x v="187"/>
    <x v="2"/>
    <s v="Mandalay"/>
    <x v="0"/>
    <x v="1"/>
    <x v="2"/>
    <x v="185"/>
    <x v="7"/>
    <n v="9.2940000000000005"/>
    <x v="186"/>
    <d v="2019-02-08T00:00:00"/>
    <d v="1899-12-30T10:53:00"/>
    <s v="Weekday"/>
    <x v="1"/>
    <n v="185.88"/>
    <n v="4.7619047620000003"/>
    <n v="9.2940000000000005"/>
    <x v="27"/>
  </r>
  <r>
    <x v="188"/>
    <x v="0"/>
    <s v="Yangon"/>
    <x v="1"/>
    <x v="1"/>
    <x v="2"/>
    <x v="186"/>
    <x v="8"/>
    <n v="3.7035"/>
    <x v="187"/>
    <d v="2019-02-10T00:00:00"/>
    <d v="1899-12-30T12:50:00"/>
    <s v="Weekend"/>
    <x v="0"/>
    <n v="74.069999999999993"/>
    <n v="4.7619047620000003"/>
    <n v="3.7035"/>
    <x v="21"/>
  </r>
  <r>
    <x v="189"/>
    <x v="1"/>
    <s v="Naypyitaw"/>
    <x v="1"/>
    <x v="0"/>
    <x v="2"/>
    <x v="187"/>
    <x v="7"/>
    <n v="13.962"/>
    <x v="188"/>
    <d v="2019-01-28T00:00:00"/>
    <d v="1899-12-30T20:50:00"/>
    <s v="Weekday"/>
    <x v="2"/>
    <n v="279.24"/>
    <n v="4.7619047620000003"/>
    <n v="13.962"/>
    <x v="9"/>
  </r>
  <r>
    <x v="190"/>
    <x v="2"/>
    <s v="Mandalay"/>
    <x v="1"/>
    <x v="0"/>
    <x v="2"/>
    <x v="188"/>
    <x v="6"/>
    <n v="11.555999999999999"/>
    <x v="189"/>
    <d v="2019-02-11T00:00:00"/>
    <d v="1899-12-30T10:39:00"/>
    <s v="Weekday"/>
    <x v="2"/>
    <n v="231.12"/>
    <n v="4.7619047620000003"/>
    <n v="11.555999999999999"/>
    <x v="8"/>
  </r>
  <r>
    <x v="191"/>
    <x v="2"/>
    <s v="Mandalay"/>
    <x v="1"/>
    <x v="0"/>
    <x v="5"/>
    <x v="189"/>
    <x v="5"/>
    <n v="7.3520000000000003"/>
    <x v="190"/>
    <d v="2019-01-15T00:00:00"/>
    <d v="1899-12-30T13:41:00"/>
    <s v="Weekday"/>
    <x v="0"/>
    <n v="147.04"/>
    <n v="4.7619047620000003"/>
    <n v="7.3520000000000003"/>
    <x v="15"/>
  </r>
  <r>
    <x v="192"/>
    <x v="1"/>
    <s v="Naypyitaw"/>
    <x v="1"/>
    <x v="0"/>
    <x v="4"/>
    <x v="190"/>
    <x v="9"/>
    <n v="39.51"/>
    <x v="191"/>
    <d v="2019-03-16T00:00:00"/>
    <d v="1899-12-30T19:08:00"/>
    <s v="Weekend"/>
    <x v="1"/>
    <n v="790.2"/>
    <n v="4.7619047620000003"/>
    <n v="39.51"/>
    <x v="51"/>
  </r>
  <r>
    <x v="193"/>
    <x v="2"/>
    <s v="Mandalay"/>
    <x v="1"/>
    <x v="1"/>
    <x v="2"/>
    <x v="191"/>
    <x v="7"/>
    <n v="5.1100000000000003"/>
    <x v="192"/>
    <d v="2019-01-26T00:00:00"/>
    <d v="1899-12-30T20:23:00"/>
    <s v="Weekend"/>
    <x v="0"/>
    <n v="102.2"/>
    <n v="4.7619047620000003"/>
    <n v="5.1100000000000003"/>
    <x v="14"/>
  </r>
  <r>
    <x v="194"/>
    <x v="0"/>
    <s v="Yangon"/>
    <x v="1"/>
    <x v="1"/>
    <x v="1"/>
    <x v="192"/>
    <x v="1"/>
    <n v="8.1775000000000002"/>
    <x v="193"/>
    <d v="2019-03-19T00:00:00"/>
    <d v="1899-12-30T11:30:00"/>
    <s v="Weekday"/>
    <x v="2"/>
    <n v="163.55000000000001"/>
    <n v="4.7619047620000003"/>
    <n v="8.1775000000000002"/>
    <x v="21"/>
  </r>
  <r>
    <x v="195"/>
    <x v="1"/>
    <s v="Naypyitaw"/>
    <x v="0"/>
    <x v="0"/>
    <x v="5"/>
    <x v="193"/>
    <x v="8"/>
    <n v="3.7145000000000001"/>
    <x v="194"/>
    <d v="2019-01-13T00:00:00"/>
    <d v="1899-12-30T19:30:00"/>
    <s v="Weekend"/>
    <x v="1"/>
    <n v="74.290000000000006"/>
    <n v="4.7619047620000003"/>
    <n v="3.7145000000000001"/>
    <x v="59"/>
  </r>
  <r>
    <x v="196"/>
    <x v="1"/>
    <s v="Naypyitaw"/>
    <x v="0"/>
    <x v="1"/>
    <x v="0"/>
    <x v="194"/>
    <x v="5"/>
    <n v="4.37"/>
    <x v="195"/>
    <d v="2019-03-26T00:00:00"/>
    <d v="1899-12-30T18:03:00"/>
    <s v="Weekday"/>
    <x v="1"/>
    <n v="87.4"/>
    <n v="4.7619047620000003"/>
    <n v="4.37"/>
    <x v="49"/>
  </r>
  <r>
    <x v="197"/>
    <x v="0"/>
    <s v="Yangon"/>
    <x v="1"/>
    <x v="0"/>
    <x v="2"/>
    <x v="195"/>
    <x v="8"/>
    <n v="1.2645"/>
    <x v="196"/>
    <d v="2019-03-23T00:00:00"/>
    <d v="1899-12-30T10:13:00"/>
    <s v="Weekend"/>
    <x v="0"/>
    <n v="25.29"/>
    <n v="4.7619047620000003"/>
    <n v="1.2645"/>
    <x v="36"/>
  </r>
  <r>
    <x v="198"/>
    <x v="1"/>
    <s v="Naypyitaw"/>
    <x v="1"/>
    <x v="1"/>
    <x v="0"/>
    <x v="196"/>
    <x v="7"/>
    <n v="8.3000000000000007"/>
    <x v="197"/>
    <d v="2019-03-12T00:00:00"/>
    <d v="1899-12-30T19:58:00"/>
    <s v="Weekday"/>
    <x v="2"/>
    <n v="166"/>
    <n v="4.7619047620000003"/>
    <n v="8.3000000000000007"/>
    <x v="13"/>
  </r>
  <r>
    <x v="199"/>
    <x v="1"/>
    <s v="Naypyitaw"/>
    <x v="0"/>
    <x v="0"/>
    <x v="4"/>
    <x v="197"/>
    <x v="1"/>
    <n v="17.8475"/>
    <x v="198"/>
    <d v="2019-02-17T00:00:00"/>
    <d v="1899-12-30T19:57:00"/>
    <s v="Weekend"/>
    <x v="2"/>
    <n v="356.95"/>
    <n v="4.7619047620000003"/>
    <n v="17.8475"/>
    <x v="46"/>
  </r>
  <r>
    <x v="200"/>
    <x v="1"/>
    <s v="Naypyitaw"/>
    <x v="0"/>
    <x v="0"/>
    <x v="3"/>
    <x v="198"/>
    <x v="3"/>
    <n v="5.7450000000000001"/>
    <x v="199"/>
    <d v="2019-01-29T00:00:00"/>
    <d v="1899-12-30T10:01:00"/>
    <s v="Weekday"/>
    <x v="2"/>
    <n v="114.9"/>
    <n v="4.7619047620000003"/>
    <n v="5.7450000000000001"/>
    <x v="11"/>
  </r>
  <r>
    <x v="201"/>
    <x v="2"/>
    <s v="Mandalay"/>
    <x v="0"/>
    <x v="0"/>
    <x v="1"/>
    <x v="199"/>
    <x v="7"/>
    <n v="11.497999999999999"/>
    <x v="200"/>
    <d v="2019-03-15T00:00:00"/>
    <d v="1899-12-30T11:57:00"/>
    <s v="Weekday"/>
    <x v="1"/>
    <n v="229.96"/>
    <n v="4.7619047620000003"/>
    <n v="11.497999999999999"/>
    <x v="37"/>
  </r>
  <r>
    <x v="202"/>
    <x v="1"/>
    <s v="Naypyitaw"/>
    <x v="1"/>
    <x v="1"/>
    <x v="1"/>
    <x v="200"/>
    <x v="0"/>
    <n v="21.493500000000001"/>
    <x v="201"/>
    <d v="2019-01-14T00:00:00"/>
    <d v="1899-12-30T10:02:00"/>
    <s v="Weekday"/>
    <x v="1"/>
    <n v="429.87"/>
    <n v="4.7619047620000003"/>
    <n v="21.493500000000001"/>
    <x v="57"/>
  </r>
  <r>
    <x v="203"/>
    <x v="2"/>
    <s v="Mandalay"/>
    <x v="0"/>
    <x v="1"/>
    <x v="0"/>
    <x v="201"/>
    <x v="4"/>
    <n v="12.95"/>
    <x v="202"/>
    <d v="2019-02-06T00:00:00"/>
    <d v="1899-12-30T14:51:00"/>
    <s v="Weekday"/>
    <x v="0"/>
    <n v="259"/>
    <n v="4.7619047620000003"/>
    <n v="12.95"/>
    <x v="44"/>
  </r>
  <r>
    <x v="204"/>
    <x v="2"/>
    <s v="Mandalay"/>
    <x v="0"/>
    <x v="1"/>
    <x v="2"/>
    <x v="202"/>
    <x v="1"/>
    <n v="4.4424999999999999"/>
    <x v="203"/>
    <d v="2019-02-15T00:00:00"/>
    <d v="1899-12-30T12:42:00"/>
    <s v="Weekday"/>
    <x v="2"/>
    <n v="88.85"/>
    <n v="4.7619047620000003"/>
    <n v="4.4424999999999999"/>
    <x v="38"/>
  </r>
  <r>
    <x v="205"/>
    <x v="0"/>
    <s v="Yangon"/>
    <x v="1"/>
    <x v="0"/>
    <x v="0"/>
    <x v="203"/>
    <x v="9"/>
    <n v="10.3635"/>
    <x v="204"/>
    <d v="2019-01-03T00:00:00"/>
    <d v="1899-12-30T12:02:00"/>
    <s v="Weekday"/>
    <x v="0"/>
    <n v="207.27"/>
    <n v="4.7619047620000003"/>
    <n v="10.3635"/>
    <x v="30"/>
  </r>
  <r>
    <x v="206"/>
    <x v="1"/>
    <s v="Naypyitaw"/>
    <x v="0"/>
    <x v="0"/>
    <x v="1"/>
    <x v="204"/>
    <x v="9"/>
    <n v="29.9925"/>
    <x v="205"/>
    <d v="2019-01-04T00:00:00"/>
    <d v="1899-12-30T18:19:00"/>
    <s v="Weekday"/>
    <x v="2"/>
    <n v="599.85"/>
    <n v="4.7619047620000003"/>
    <n v="29.9925"/>
    <x v="58"/>
  </r>
  <r>
    <x v="207"/>
    <x v="1"/>
    <s v="Naypyitaw"/>
    <x v="0"/>
    <x v="0"/>
    <x v="2"/>
    <x v="205"/>
    <x v="4"/>
    <n v="14.265000000000001"/>
    <x v="206"/>
    <d v="2019-03-18T00:00:00"/>
    <d v="1899-12-30T17:38:00"/>
    <s v="Weekday"/>
    <x v="0"/>
    <n v="285.3"/>
    <n v="4.7619047620000003"/>
    <n v="14.265000000000001"/>
    <x v="52"/>
  </r>
  <r>
    <x v="208"/>
    <x v="2"/>
    <s v="Mandalay"/>
    <x v="1"/>
    <x v="0"/>
    <x v="5"/>
    <x v="206"/>
    <x v="6"/>
    <n v="4.5555000000000003"/>
    <x v="207"/>
    <d v="2019-03-28T00:00:00"/>
    <d v="1899-12-30T13:41:00"/>
    <s v="Weekday"/>
    <x v="0"/>
    <n v="91.11"/>
    <n v="4.7619047620000003"/>
    <n v="4.5555000000000003"/>
    <x v="20"/>
  </r>
  <r>
    <x v="209"/>
    <x v="2"/>
    <s v="Mandalay"/>
    <x v="1"/>
    <x v="0"/>
    <x v="1"/>
    <x v="207"/>
    <x v="9"/>
    <n v="44.878500000000003"/>
    <x v="208"/>
    <d v="2019-03-02T00:00:00"/>
    <d v="1899-12-30T19:42:00"/>
    <s v="Weekend"/>
    <x v="2"/>
    <n v="897.57"/>
    <n v="4.7619047620000003"/>
    <n v="44.878500000000003"/>
    <x v="35"/>
  </r>
  <r>
    <x v="210"/>
    <x v="0"/>
    <s v="Yangon"/>
    <x v="1"/>
    <x v="1"/>
    <x v="1"/>
    <x v="208"/>
    <x v="9"/>
    <n v="11.8035"/>
    <x v="209"/>
    <d v="2019-01-25T00:00:00"/>
    <d v="1899-12-30T20:24:00"/>
    <s v="Weekday"/>
    <x v="0"/>
    <n v="236.07"/>
    <n v="4.7619047620000003"/>
    <n v="11.8035"/>
    <x v="9"/>
  </r>
  <r>
    <x v="211"/>
    <x v="1"/>
    <s v="Naypyitaw"/>
    <x v="1"/>
    <x v="0"/>
    <x v="4"/>
    <x v="209"/>
    <x v="9"/>
    <n v="41.966999999999999"/>
    <x v="210"/>
    <d v="2019-01-16T00:00:00"/>
    <d v="1899-12-30T18:08:00"/>
    <s v="Weekday"/>
    <x v="1"/>
    <n v="839.34"/>
    <n v="4.7619047620000003"/>
    <n v="41.966999999999999"/>
    <x v="55"/>
  </r>
  <r>
    <x v="212"/>
    <x v="2"/>
    <s v="Mandalay"/>
    <x v="1"/>
    <x v="1"/>
    <x v="2"/>
    <x v="210"/>
    <x v="1"/>
    <n v="23.09"/>
    <x v="211"/>
    <d v="2019-03-20T00:00:00"/>
    <d v="1899-12-30T19:17:00"/>
    <s v="Weekday"/>
    <x v="0"/>
    <n v="461.8"/>
    <n v="4.7619047620000003"/>
    <n v="23.09"/>
    <x v="49"/>
  </r>
  <r>
    <x v="213"/>
    <x v="2"/>
    <s v="Mandalay"/>
    <x v="1"/>
    <x v="1"/>
    <x v="3"/>
    <x v="211"/>
    <x v="6"/>
    <n v="6.9630000000000001"/>
    <x v="212"/>
    <d v="2019-01-04T00:00:00"/>
    <d v="1899-12-30T13:24:00"/>
    <s v="Weekday"/>
    <x v="2"/>
    <n v="139.26"/>
    <n v="4.7619047620000003"/>
    <n v="6.9630000000000001"/>
    <x v="18"/>
  </r>
  <r>
    <x v="214"/>
    <x v="2"/>
    <s v="Mandalay"/>
    <x v="0"/>
    <x v="0"/>
    <x v="3"/>
    <x v="212"/>
    <x v="0"/>
    <n v="10.3635"/>
    <x v="204"/>
    <d v="2019-03-11T00:00:00"/>
    <d v="1899-12-30T15:53:00"/>
    <s v="Weekday"/>
    <x v="1"/>
    <n v="207.27"/>
    <n v="4.7619047620000003"/>
    <n v="10.3635"/>
    <x v="35"/>
  </r>
  <r>
    <x v="215"/>
    <x v="0"/>
    <s v="Yangon"/>
    <x v="1"/>
    <x v="1"/>
    <x v="2"/>
    <x v="213"/>
    <x v="8"/>
    <n v="0.91400000000000003"/>
    <x v="213"/>
    <d v="2019-03-22T00:00:00"/>
    <d v="1899-12-30T15:05:00"/>
    <s v="Weekday"/>
    <x v="2"/>
    <n v="18.28"/>
    <n v="4.7619047620000003"/>
    <n v="0.91400000000000003"/>
    <x v="47"/>
  </r>
  <r>
    <x v="216"/>
    <x v="2"/>
    <s v="Mandalay"/>
    <x v="1"/>
    <x v="0"/>
    <x v="3"/>
    <x v="214"/>
    <x v="1"/>
    <n v="6.1924999999999999"/>
    <x v="214"/>
    <d v="2019-03-24T00:00:00"/>
    <d v="1899-12-30T18:27:00"/>
    <s v="Weekend"/>
    <x v="1"/>
    <n v="123.85"/>
    <n v="4.7619047620000003"/>
    <n v="6.1924999999999999"/>
    <x v="23"/>
  </r>
  <r>
    <x v="217"/>
    <x v="0"/>
    <s v="Yangon"/>
    <x v="0"/>
    <x v="0"/>
    <x v="1"/>
    <x v="215"/>
    <x v="6"/>
    <n v="14.196"/>
    <x v="215"/>
    <d v="2019-02-21T00:00:00"/>
    <d v="1899-12-30T16:55:00"/>
    <s v="Weekday"/>
    <x v="1"/>
    <n v="283.92"/>
    <n v="4.7619047620000003"/>
    <n v="14.196"/>
    <x v="46"/>
  </r>
  <r>
    <x v="218"/>
    <x v="2"/>
    <s v="Mandalay"/>
    <x v="1"/>
    <x v="1"/>
    <x v="5"/>
    <x v="216"/>
    <x v="2"/>
    <n v="37.948"/>
    <x v="216"/>
    <d v="2019-02-12T00:00:00"/>
    <d v="1899-12-30T12:58:00"/>
    <s v="Weekday"/>
    <x v="0"/>
    <n v="758.96"/>
    <n v="4.7619047620000003"/>
    <n v="37.948"/>
    <x v="44"/>
  </r>
  <r>
    <x v="219"/>
    <x v="2"/>
    <s v="Mandalay"/>
    <x v="1"/>
    <x v="0"/>
    <x v="4"/>
    <x v="217"/>
    <x v="6"/>
    <n v="8.6010000000000009"/>
    <x v="217"/>
    <d v="2019-03-10T00:00:00"/>
    <d v="1899-12-30T18:59:00"/>
    <s v="Weekend"/>
    <x v="2"/>
    <n v="172.02"/>
    <n v="4.7619047620000003"/>
    <n v="8.6010000000000009"/>
    <x v="30"/>
  </r>
  <r>
    <x v="220"/>
    <x v="2"/>
    <s v="Mandalay"/>
    <x v="1"/>
    <x v="1"/>
    <x v="1"/>
    <x v="218"/>
    <x v="3"/>
    <n v="13.605"/>
    <x v="218"/>
    <d v="2019-01-31T00:00:00"/>
    <d v="1899-12-30T13:44:00"/>
    <s v="Weekday"/>
    <x v="0"/>
    <n v="272.10000000000002"/>
    <n v="4.7619047620000003"/>
    <n v="13.605"/>
    <x v="36"/>
  </r>
  <r>
    <x v="221"/>
    <x v="2"/>
    <s v="Mandalay"/>
    <x v="1"/>
    <x v="1"/>
    <x v="4"/>
    <x v="219"/>
    <x v="0"/>
    <n v="21.728000000000002"/>
    <x v="219"/>
    <d v="2019-03-06T00:00:00"/>
    <d v="1899-12-30T13:46:00"/>
    <s v="Weekday"/>
    <x v="0"/>
    <n v="434.56"/>
    <n v="4.7619047620000003"/>
    <n v="21.728000000000002"/>
    <x v="38"/>
  </r>
  <r>
    <x v="222"/>
    <x v="1"/>
    <s v="Naypyitaw"/>
    <x v="1"/>
    <x v="1"/>
    <x v="1"/>
    <x v="220"/>
    <x v="1"/>
    <n v="2.9525000000000001"/>
    <x v="220"/>
    <d v="2019-02-17T00:00:00"/>
    <d v="1899-12-30T18:06:00"/>
    <s v="Weekend"/>
    <x v="1"/>
    <n v="59.05"/>
    <n v="4.7619047620000003"/>
    <n v="2.9525000000000001"/>
    <x v="45"/>
  </r>
  <r>
    <x v="223"/>
    <x v="1"/>
    <s v="Naypyitaw"/>
    <x v="0"/>
    <x v="0"/>
    <x v="5"/>
    <x v="221"/>
    <x v="8"/>
    <n v="0.627"/>
    <x v="221"/>
    <d v="2019-02-21T00:00:00"/>
    <d v="1899-12-30T12:38:00"/>
    <s v="Weekday"/>
    <x v="1"/>
    <n v="12.54"/>
    <n v="4.7619047620000003"/>
    <n v="0.627"/>
    <x v="13"/>
  </r>
  <r>
    <x v="224"/>
    <x v="0"/>
    <s v="Yangon"/>
    <x v="1"/>
    <x v="1"/>
    <x v="4"/>
    <x v="222"/>
    <x v="5"/>
    <n v="4.3250000000000002"/>
    <x v="222"/>
    <d v="2019-03-20T00:00:00"/>
    <d v="1899-12-30T15:56:00"/>
    <s v="Weekday"/>
    <x v="1"/>
    <n v="86.5"/>
    <n v="4.7619047620000003"/>
    <n v="4.3250000000000002"/>
    <x v="56"/>
  </r>
  <r>
    <x v="225"/>
    <x v="1"/>
    <s v="Naypyitaw"/>
    <x v="0"/>
    <x v="0"/>
    <x v="3"/>
    <x v="223"/>
    <x v="5"/>
    <n v="8.7159999999999993"/>
    <x v="223"/>
    <d v="2019-01-11T00:00:00"/>
    <d v="1899-12-30T14:29:00"/>
    <s v="Weekday"/>
    <x v="2"/>
    <n v="174.32"/>
    <n v="4.7619047620000003"/>
    <n v="8.7159999999999993"/>
    <x v="58"/>
  </r>
  <r>
    <x v="226"/>
    <x v="2"/>
    <s v="Mandalay"/>
    <x v="0"/>
    <x v="1"/>
    <x v="0"/>
    <x v="224"/>
    <x v="9"/>
    <n v="31.2165"/>
    <x v="224"/>
    <d v="2019-01-26T00:00:00"/>
    <d v="1899-12-30T19:14:00"/>
    <s v="Weekend"/>
    <x v="0"/>
    <n v="624.33000000000004"/>
    <n v="4.7619047620000003"/>
    <n v="31.2165"/>
    <x v="43"/>
  </r>
  <r>
    <x v="227"/>
    <x v="1"/>
    <s v="Naypyitaw"/>
    <x v="0"/>
    <x v="1"/>
    <x v="1"/>
    <x v="225"/>
    <x v="7"/>
    <n v="7.4119999999999999"/>
    <x v="225"/>
    <d v="2019-01-31T00:00:00"/>
    <d v="1899-12-30T16:24:00"/>
    <s v="Weekday"/>
    <x v="0"/>
    <n v="148.24"/>
    <n v="4.7619047620000003"/>
    <n v="7.4119999999999999"/>
    <x v="58"/>
  </r>
  <r>
    <x v="228"/>
    <x v="2"/>
    <s v="Mandalay"/>
    <x v="0"/>
    <x v="0"/>
    <x v="1"/>
    <x v="226"/>
    <x v="3"/>
    <n v="27.21"/>
    <x v="226"/>
    <d v="2019-02-26T00:00:00"/>
    <d v="1899-12-30T10:52:00"/>
    <s v="Weekday"/>
    <x v="1"/>
    <n v="544.20000000000005"/>
    <n v="4.7619047620000003"/>
    <n v="27.21"/>
    <x v="4"/>
  </r>
  <r>
    <x v="229"/>
    <x v="0"/>
    <s v="Yangon"/>
    <x v="1"/>
    <x v="0"/>
    <x v="2"/>
    <x v="227"/>
    <x v="2"/>
    <n v="25.367999999999999"/>
    <x v="227"/>
    <d v="2019-03-11T00:00:00"/>
    <d v="1899-12-30T12:55:00"/>
    <s v="Weekday"/>
    <x v="0"/>
    <n v="507.36"/>
    <n v="4.7619047620000003"/>
    <n v="25.367999999999999"/>
    <x v="2"/>
  </r>
  <r>
    <x v="230"/>
    <x v="2"/>
    <s v="Mandalay"/>
    <x v="1"/>
    <x v="0"/>
    <x v="5"/>
    <x v="228"/>
    <x v="5"/>
    <n v="8.1370000000000005"/>
    <x v="228"/>
    <d v="2019-01-26T00:00:00"/>
    <d v="1899-12-30T19:28:00"/>
    <s v="Weekend"/>
    <x v="1"/>
    <n v="162.74"/>
    <n v="4.7619047620000003"/>
    <n v="8.1370000000000005"/>
    <x v="35"/>
  </r>
  <r>
    <x v="231"/>
    <x v="2"/>
    <s v="Mandalay"/>
    <x v="0"/>
    <x v="0"/>
    <x v="1"/>
    <x v="229"/>
    <x v="6"/>
    <n v="1.5885"/>
    <x v="229"/>
    <d v="2019-03-12T00:00:00"/>
    <d v="1899-12-30T13:52:00"/>
    <s v="Weekday"/>
    <x v="2"/>
    <n v="31.77"/>
    <n v="4.7619047620000003"/>
    <n v="1.5885"/>
    <x v="44"/>
  </r>
  <r>
    <x v="232"/>
    <x v="2"/>
    <s v="Mandalay"/>
    <x v="1"/>
    <x v="0"/>
    <x v="0"/>
    <x v="230"/>
    <x v="9"/>
    <n v="37.840499999999999"/>
    <x v="230"/>
    <d v="2019-02-11T00:00:00"/>
    <d v="1899-12-30T10:54:00"/>
    <s v="Weekday"/>
    <x v="1"/>
    <n v="756.81"/>
    <n v="4.7619047620000003"/>
    <n v="37.840499999999999"/>
    <x v="7"/>
  </r>
  <r>
    <x v="233"/>
    <x v="2"/>
    <s v="Mandalay"/>
    <x v="0"/>
    <x v="1"/>
    <x v="5"/>
    <x v="231"/>
    <x v="7"/>
    <n v="14.763999999999999"/>
    <x v="231"/>
    <d v="2019-02-21T00:00:00"/>
    <d v="1899-12-30T18:31:00"/>
    <s v="Weekday"/>
    <x v="1"/>
    <n v="295.27999999999997"/>
    <n v="4.7619047620000003"/>
    <n v="14.763999999999999"/>
    <x v="24"/>
  </r>
  <r>
    <x v="234"/>
    <x v="0"/>
    <s v="Yangon"/>
    <x v="0"/>
    <x v="1"/>
    <x v="0"/>
    <x v="232"/>
    <x v="4"/>
    <n v="25.97"/>
    <x v="232"/>
    <d v="2019-03-09T00:00:00"/>
    <d v="1899-12-30T18:24:00"/>
    <s v="Weekend"/>
    <x v="0"/>
    <n v="519.4"/>
    <n v="4.7619047620000003"/>
    <n v="25.97"/>
    <x v="35"/>
  </r>
  <r>
    <x v="235"/>
    <x v="0"/>
    <s v="Yangon"/>
    <x v="1"/>
    <x v="0"/>
    <x v="3"/>
    <x v="233"/>
    <x v="5"/>
    <n v="9.3140000000000001"/>
    <x v="233"/>
    <d v="2019-01-20T00:00:00"/>
    <d v="1899-12-30T18:09:00"/>
    <s v="Weekend"/>
    <x v="0"/>
    <n v="186.28"/>
    <n v="4.7619047620000003"/>
    <n v="9.3140000000000001"/>
    <x v="5"/>
  </r>
  <r>
    <x v="236"/>
    <x v="1"/>
    <s v="Naypyitaw"/>
    <x v="1"/>
    <x v="1"/>
    <x v="0"/>
    <x v="234"/>
    <x v="1"/>
    <n v="4.3525"/>
    <x v="234"/>
    <d v="2019-01-28T00:00:00"/>
    <d v="1899-12-30T15:16:00"/>
    <s v="Weekday"/>
    <x v="2"/>
    <n v="87.05"/>
    <n v="4.7619047620000003"/>
    <n v="4.3525"/>
    <x v="49"/>
  </r>
  <r>
    <x v="237"/>
    <x v="1"/>
    <s v="Naypyitaw"/>
    <x v="0"/>
    <x v="0"/>
    <x v="5"/>
    <x v="235"/>
    <x v="1"/>
    <n v="11.055"/>
    <x v="235"/>
    <d v="2019-03-05T00:00:00"/>
    <d v="1899-12-30T17:07:00"/>
    <s v="Weekday"/>
    <x v="2"/>
    <n v="221.1"/>
    <n v="4.7619047620000003"/>
    <n v="11.055"/>
    <x v="17"/>
  </r>
  <r>
    <x v="238"/>
    <x v="2"/>
    <s v="Mandalay"/>
    <x v="0"/>
    <x v="0"/>
    <x v="1"/>
    <x v="236"/>
    <x v="1"/>
    <n v="3.3050000000000002"/>
    <x v="236"/>
    <d v="2019-03-02T00:00:00"/>
    <d v="1899-12-30T19:26:00"/>
    <s v="Weekend"/>
    <x v="1"/>
    <n v="66.099999999999994"/>
    <n v="4.7619047620000003"/>
    <n v="3.3050000000000002"/>
    <x v="42"/>
  </r>
  <r>
    <x v="239"/>
    <x v="0"/>
    <s v="Yangon"/>
    <x v="1"/>
    <x v="1"/>
    <x v="5"/>
    <x v="237"/>
    <x v="8"/>
    <n v="4.4844999999999997"/>
    <x v="237"/>
    <d v="2019-01-11T00:00:00"/>
    <d v="1899-12-30T11:20:00"/>
    <s v="Weekday"/>
    <x v="0"/>
    <n v="89.69"/>
    <n v="4.7619047620000003"/>
    <n v="4.4844999999999997"/>
    <x v="49"/>
  </r>
  <r>
    <x v="240"/>
    <x v="0"/>
    <s v="Yangon"/>
    <x v="1"/>
    <x v="1"/>
    <x v="4"/>
    <x v="238"/>
    <x v="9"/>
    <n v="11.223000000000001"/>
    <x v="238"/>
    <d v="2019-01-11T00:00:00"/>
    <d v="1899-12-30T16:49:00"/>
    <s v="Weekday"/>
    <x v="2"/>
    <n v="224.46"/>
    <n v="4.7619047620000003"/>
    <n v="11.223000000000001"/>
    <x v="32"/>
  </r>
  <r>
    <x v="241"/>
    <x v="0"/>
    <s v="Yangon"/>
    <x v="1"/>
    <x v="1"/>
    <x v="0"/>
    <x v="239"/>
    <x v="5"/>
    <n v="5.9770000000000003"/>
    <x v="239"/>
    <d v="2019-03-11T00:00:00"/>
    <d v="1899-12-30T12:01:00"/>
    <s v="Weekday"/>
    <x v="2"/>
    <n v="119.54"/>
    <n v="4.7619047620000003"/>
    <n v="5.9770000000000003"/>
    <x v="6"/>
  </r>
  <r>
    <x v="242"/>
    <x v="1"/>
    <s v="Naypyitaw"/>
    <x v="0"/>
    <x v="1"/>
    <x v="5"/>
    <x v="240"/>
    <x v="5"/>
    <n v="9.32"/>
    <x v="240"/>
    <d v="2019-02-28T00:00:00"/>
    <d v="1899-12-30T18:37:00"/>
    <s v="Weekday"/>
    <x v="2"/>
    <n v="186.4"/>
    <n v="4.7619047620000003"/>
    <n v="9.32"/>
    <x v="22"/>
  </r>
  <r>
    <x v="243"/>
    <x v="0"/>
    <s v="Yangon"/>
    <x v="0"/>
    <x v="1"/>
    <x v="2"/>
    <x v="241"/>
    <x v="7"/>
    <n v="12.53"/>
    <x v="241"/>
    <d v="2019-01-05T00:00:00"/>
    <d v="1899-12-30T11:25:00"/>
    <s v="Weekend"/>
    <x v="1"/>
    <n v="250.6"/>
    <n v="4.7619047620000003"/>
    <n v="12.53"/>
    <x v="50"/>
  </r>
  <r>
    <x v="244"/>
    <x v="2"/>
    <s v="Mandalay"/>
    <x v="1"/>
    <x v="1"/>
    <x v="2"/>
    <x v="242"/>
    <x v="2"/>
    <n v="37.548000000000002"/>
    <x v="242"/>
    <d v="2019-02-02T00:00:00"/>
    <d v="1899-12-30T18:42:00"/>
    <s v="Weekend"/>
    <x v="2"/>
    <n v="750.96"/>
    <n v="4.7619047620000003"/>
    <n v="37.548000000000002"/>
    <x v="47"/>
  </r>
  <r>
    <x v="245"/>
    <x v="0"/>
    <s v="Yangon"/>
    <x v="0"/>
    <x v="1"/>
    <x v="2"/>
    <x v="243"/>
    <x v="2"/>
    <n v="19.036000000000001"/>
    <x v="243"/>
    <d v="2019-01-01T00:00:00"/>
    <d v="1899-12-30T14:47:00"/>
    <s v="Weekday"/>
    <x v="1"/>
    <n v="380.72"/>
    <n v="4.7619047620000003"/>
    <n v="19.036000000000001"/>
    <x v="14"/>
  </r>
  <r>
    <x v="246"/>
    <x v="2"/>
    <s v="Mandalay"/>
    <x v="0"/>
    <x v="0"/>
    <x v="1"/>
    <x v="244"/>
    <x v="6"/>
    <n v="12.21"/>
    <x v="244"/>
    <d v="2019-02-09T00:00:00"/>
    <d v="1899-12-30T19:43:00"/>
    <s v="Weekend"/>
    <x v="1"/>
    <n v="244.2"/>
    <n v="4.7619047620000003"/>
    <n v="12.21"/>
    <x v="19"/>
  </r>
  <r>
    <x v="247"/>
    <x v="0"/>
    <s v="Yangon"/>
    <x v="0"/>
    <x v="1"/>
    <x v="5"/>
    <x v="245"/>
    <x v="1"/>
    <n v="4.4850000000000003"/>
    <x v="245"/>
    <d v="2019-01-23T00:00:00"/>
    <d v="1899-12-30T14:04:00"/>
    <s v="Weekday"/>
    <x v="0"/>
    <n v="89.7"/>
    <n v="4.7619047620000003"/>
    <n v="4.4850000000000003"/>
    <x v="11"/>
  </r>
  <r>
    <x v="248"/>
    <x v="0"/>
    <s v="Yangon"/>
    <x v="0"/>
    <x v="1"/>
    <x v="1"/>
    <x v="246"/>
    <x v="7"/>
    <n v="15.544"/>
    <x v="246"/>
    <d v="2019-01-07T00:00:00"/>
    <d v="1899-12-30T16:11:00"/>
    <s v="Weekday"/>
    <x v="2"/>
    <n v="310.88"/>
    <n v="4.7619047620000003"/>
    <n v="15.544"/>
    <x v="55"/>
  </r>
  <r>
    <x v="249"/>
    <x v="2"/>
    <s v="Mandalay"/>
    <x v="1"/>
    <x v="1"/>
    <x v="4"/>
    <x v="247"/>
    <x v="0"/>
    <n v="25.571000000000002"/>
    <x v="247"/>
    <d v="2019-01-14T00:00:00"/>
    <d v="1899-12-30T19:06:00"/>
    <s v="Weekday"/>
    <x v="2"/>
    <n v="511.42"/>
    <n v="4.7619047620000003"/>
    <n v="25.571000000000002"/>
    <x v="50"/>
  </r>
  <r>
    <x v="250"/>
    <x v="2"/>
    <s v="Mandalay"/>
    <x v="0"/>
    <x v="1"/>
    <x v="4"/>
    <x v="248"/>
    <x v="9"/>
    <n v="20.947500000000002"/>
    <x v="248"/>
    <d v="2019-02-02T00:00:00"/>
    <d v="1899-12-30T15:34:00"/>
    <s v="Weekend"/>
    <x v="0"/>
    <n v="418.95"/>
    <n v="4.7619047620000003"/>
    <n v="20.947500000000002"/>
    <x v="41"/>
  </r>
  <r>
    <x v="251"/>
    <x v="1"/>
    <s v="Naypyitaw"/>
    <x v="0"/>
    <x v="1"/>
    <x v="5"/>
    <x v="249"/>
    <x v="4"/>
    <n v="17.594999999999999"/>
    <x v="249"/>
    <d v="2019-03-17T00:00:00"/>
    <d v="1899-12-30T19:06:00"/>
    <s v="Weekend"/>
    <x v="2"/>
    <n v="351.9"/>
    <n v="4.7619047620000003"/>
    <n v="17.594999999999999"/>
    <x v="3"/>
  </r>
  <r>
    <x v="252"/>
    <x v="1"/>
    <s v="Naypyitaw"/>
    <x v="1"/>
    <x v="0"/>
    <x v="3"/>
    <x v="250"/>
    <x v="5"/>
    <n v="1.4390000000000001"/>
    <x v="250"/>
    <d v="2019-03-02T00:00:00"/>
    <d v="1899-12-30T19:44:00"/>
    <s v="Weekend"/>
    <x v="2"/>
    <n v="28.78"/>
    <n v="4.7619047620000003"/>
    <n v="1.4390000000000001"/>
    <x v="8"/>
  </r>
  <r>
    <x v="253"/>
    <x v="0"/>
    <s v="Yangon"/>
    <x v="1"/>
    <x v="1"/>
    <x v="2"/>
    <x v="251"/>
    <x v="7"/>
    <n v="4.75"/>
    <x v="251"/>
    <d v="2019-03-16T00:00:00"/>
    <d v="1899-12-30T11:22:00"/>
    <s v="Weekend"/>
    <x v="1"/>
    <n v="95"/>
    <n v="4.7619047620000003"/>
    <n v="4.75"/>
    <x v="53"/>
  </r>
  <r>
    <x v="254"/>
    <x v="0"/>
    <s v="Yangon"/>
    <x v="0"/>
    <x v="1"/>
    <x v="2"/>
    <x v="252"/>
    <x v="2"/>
    <n v="23.56"/>
    <x v="252"/>
    <d v="2019-01-06T00:00:00"/>
    <d v="1899-12-30T11:23:00"/>
    <s v="Weekend"/>
    <x v="1"/>
    <n v="471.2"/>
    <n v="4.7619047620000003"/>
    <n v="23.56"/>
    <x v="60"/>
  </r>
  <r>
    <x v="255"/>
    <x v="2"/>
    <s v="Mandalay"/>
    <x v="0"/>
    <x v="1"/>
    <x v="5"/>
    <x v="253"/>
    <x v="7"/>
    <n v="6.524"/>
    <x v="253"/>
    <d v="2019-01-29T00:00:00"/>
    <d v="1899-12-30T14:12:00"/>
    <s v="Weekday"/>
    <x v="1"/>
    <n v="130.47999999999999"/>
    <n v="4.7619047620000003"/>
    <n v="6.524"/>
    <x v="54"/>
  </r>
  <r>
    <x v="256"/>
    <x v="0"/>
    <s v="Yangon"/>
    <x v="0"/>
    <x v="1"/>
    <x v="1"/>
    <x v="254"/>
    <x v="8"/>
    <n v="3.3174999999999999"/>
    <x v="254"/>
    <d v="2019-01-31T00:00:00"/>
    <d v="1899-12-30T10:46:00"/>
    <s v="Weekday"/>
    <x v="2"/>
    <n v="66.349999999999994"/>
    <n v="4.7619047620000003"/>
    <n v="3.3174999999999999"/>
    <x v="58"/>
  </r>
  <r>
    <x v="257"/>
    <x v="0"/>
    <s v="Yangon"/>
    <x v="0"/>
    <x v="1"/>
    <x v="2"/>
    <x v="255"/>
    <x v="3"/>
    <n v="7.7729999999999997"/>
    <x v="255"/>
    <d v="2019-02-05T00:00:00"/>
    <d v="1899-12-30T10:16:00"/>
    <s v="Weekday"/>
    <x v="0"/>
    <n v="155.46"/>
    <n v="4.7619047620000003"/>
    <n v="7.7729999999999997"/>
    <x v="44"/>
  </r>
  <r>
    <x v="258"/>
    <x v="0"/>
    <s v="Yangon"/>
    <x v="0"/>
    <x v="1"/>
    <x v="1"/>
    <x v="125"/>
    <x v="7"/>
    <n v="6.45"/>
    <x v="256"/>
    <d v="2019-02-13T00:00:00"/>
    <d v="1899-12-30T12:38:00"/>
    <s v="Weekday"/>
    <x v="0"/>
    <n v="129"/>
    <n v="4.7619047620000003"/>
    <n v="6.45"/>
    <x v="35"/>
  </r>
  <r>
    <x v="259"/>
    <x v="1"/>
    <s v="Naypyitaw"/>
    <x v="0"/>
    <x v="1"/>
    <x v="1"/>
    <x v="256"/>
    <x v="7"/>
    <n v="13.188000000000001"/>
    <x v="257"/>
    <d v="2019-02-07T00:00:00"/>
    <d v="1899-12-30T13:05:00"/>
    <s v="Weekday"/>
    <x v="2"/>
    <n v="263.76"/>
    <n v="4.7619047620000003"/>
    <n v="13.188000000000001"/>
    <x v="16"/>
  </r>
  <r>
    <x v="260"/>
    <x v="0"/>
    <s v="Yangon"/>
    <x v="1"/>
    <x v="0"/>
    <x v="1"/>
    <x v="257"/>
    <x v="9"/>
    <n v="33.777000000000001"/>
    <x v="258"/>
    <d v="2019-03-19T00:00:00"/>
    <d v="1899-12-30T13:25:00"/>
    <s v="Weekday"/>
    <x v="0"/>
    <n v="675.54"/>
    <n v="4.7619047620000003"/>
    <n v="33.777000000000001"/>
    <x v="56"/>
  </r>
  <r>
    <x v="261"/>
    <x v="1"/>
    <s v="Naypyitaw"/>
    <x v="1"/>
    <x v="0"/>
    <x v="5"/>
    <x v="258"/>
    <x v="7"/>
    <n v="3.29"/>
    <x v="259"/>
    <d v="2019-03-07T00:00:00"/>
    <d v="1899-12-30T14:53:00"/>
    <s v="Weekday"/>
    <x v="0"/>
    <n v="65.8"/>
    <n v="4.7619047620000003"/>
    <n v="3.29"/>
    <x v="32"/>
  </r>
  <r>
    <x v="262"/>
    <x v="2"/>
    <s v="Mandalay"/>
    <x v="0"/>
    <x v="0"/>
    <x v="5"/>
    <x v="259"/>
    <x v="7"/>
    <n v="7.66"/>
    <x v="260"/>
    <d v="2019-03-13T00:00:00"/>
    <d v="1899-12-30T19:22:00"/>
    <s v="Weekday"/>
    <x v="1"/>
    <n v="153.19999999999999"/>
    <n v="4.7619047620000003"/>
    <n v="7.66"/>
    <x v="14"/>
  </r>
  <r>
    <x v="263"/>
    <x v="0"/>
    <s v="Yangon"/>
    <x v="0"/>
    <x v="0"/>
    <x v="3"/>
    <x v="260"/>
    <x v="4"/>
    <n v="11.12"/>
    <x v="261"/>
    <d v="2019-02-09T00:00:00"/>
    <d v="1899-12-30T11:00:00"/>
    <s v="Weekend"/>
    <x v="1"/>
    <n v="222.4"/>
    <n v="4.7619047620000003"/>
    <n v="11.12"/>
    <x v="50"/>
  </r>
  <r>
    <x v="264"/>
    <x v="2"/>
    <s v="Mandalay"/>
    <x v="1"/>
    <x v="1"/>
    <x v="3"/>
    <x v="261"/>
    <x v="8"/>
    <n v="2.7225000000000001"/>
    <x v="262"/>
    <d v="2019-02-26T00:00:00"/>
    <d v="1899-12-30T19:24:00"/>
    <s v="Weekday"/>
    <x v="0"/>
    <n v="54.45"/>
    <n v="4.7619047620000003"/>
    <n v="2.7225000000000001"/>
    <x v="30"/>
  </r>
  <r>
    <x v="265"/>
    <x v="0"/>
    <s v="Yangon"/>
    <x v="0"/>
    <x v="0"/>
    <x v="3"/>
    <x v="262"/>
    <x v="0"/>
    <n v="34.44"/>
    <x v="263"/>
    <d v="2019-03-12T00:00:00"/>
    <d v="1899-12-30T12:43:00"/>
    <s v="Weekday"/>
    <x v="2"/>
    <n v="688.8"/>
    <n v="4.7619047620000003"/>
    <n v="34.44"/>
    <x v="44"/>
  </r>
  <r>
    <x v="266"/>
    <x v="1"/>
    <s v="Naypyitaw"/>
    <x v="1"/>
    <x v="1"/>
    <x v="2"/>
    <x v="263"/>
    <x v="7"/>
    <n v="7.0940000000000003"/>
    <x v="264"/>
    <d v="2019-03-14T00:00:00"/>
    <d v="1899-12-30T17:22:00"/>
    <s v="Weekday"/>
    <x v="2"/>
    <n v="141.88"/>
    <n v="4.7619047620000003"/>
    <n v="7.0940000000000003"/>
    <x v="16"/>
  </r>
  <r>
    <x v="267"/>
    <x v="2"/>
    <s v="Mandalay"/>
    <x v="0"/>
    <x v="0"/>
    <x v="4"/>
    <x v="264"/>
    <x v="4"/>
    <n v="37.299999999999997"/>
    <x v="265"/>
    <d v="2019-01-08T00:00:00"/>
    <d v="1899-12-30T20:55:00"/>
    <s v="Weekday"/>
    <x v="1"/>
    <n v="746"/>
    <n v="4.7619047620000003"/>
    <n v="37.299999999999997"/>
    <x v="33"/>
  </r>
  <r>
    <x v="268"/>
    <x v="0"/>
    <s v="Yangon"/>
    <x v="0"/>
    <x v="1"/>
    <x v="2"/>
    <x v="265"/>
    <x v="7"/>
    <n v="14.148"/>
    <x v="266"/>
    <d v="2019-01-05T00:00:00"/>
    <d v="1899-12-30T16:05:00"/>
    <s v="Weekend"/>
    <x v="2"/>
    <n v="282.95999999999998"/>
    <n v="4.7619047620000003"/>
    <n v="14.148"/>
    <x v="18"/>
  </r>
  <r>
    <x v="269"/>
    <x v="0"/>
    <s v="Yangon"/>
    <x v="0"/>
    <x v="0"/>
    <x v="2"/>
    <x v="266"/>
    <x v="4"/>
    <n v="17.77"/>
    <x v="267"/>
    <d v="2019-01-04T00:00:00"/>
    <d v="1899-12-30T13:34:00"/>
    <s v="Weekday"/>
    <x v="0"/>
    <n v="355.4"/>
    <n v="4.7619047620000003"/>
    <n v="17.77"/>
    <x v="27"/>
  </r>
  <r>
    <x v="270"/>
    <x v="2"/>
    <s v="Mandalay"/>
    <x v="1"/>
    <x v="0"/>
    <x v="3"/>
    <x v="267"/>
    <x v="1"/>
    <n v="16.857500000000002"/>
    <x v="268"/>
    <d v="2019-03-06T00:00:00"/>
    <d v="1899-12-30T18:13:00"/>
    <s v="Weekday"/>
    <x v="0"/>
    <n v="337.15"/>
    <n v="4.7619047620000003"/>
    <n v="16.857500000000002"/>
    <x v="31"/>
  </r>
  <r>
    <x v="271"/>
    <x v="1"/>
    <s v="Naypyitaw"/>
    <x v="0"/>
    <x v="0"/>
    <x v="0"/>
    <x v="268"/>
    <x v="5"/>
    <n v="2.1120000000000001"/>
    <x v="269"/>
    <d v="2019-01-03T00:00:00"/>
    <d v="1899-12-30T19:17:00"/>
    <s v="Weekday"/>
    <x v="1"/>
    <n v="42.24"/>
    <n v="4.7619047620000003"/>
    <n v="2.1120000000000001"/>
    <x v="58"/>
  </r>
  <r>
    <x v="272"/>
    <x v="0"/>
    <s v="Yangon"/>
    <x v="0"/>
    <x v="0"/>
    <x v="2"/>
    <x v="269"/>
    <x v="9"/>
    <n v="9.6929999999999996"/>
    <x v="270"/>
    <d v="2019-01-07T00:00:00"/>
    <d v="1899-12-30T11:44:00"/>
    <s v="Weekday"/>
    <x v="2"/>
    <n v="193.86"/>
    <n v="4.7619047620000003"/>
    <n v="9.6929999999999996"/>
    <x v="55"/>
  </r>
  <r>
    <x v="273"/>
    <x v="0"/>
    <s v="Yangon"/>
    <x v="1"/>
    <x v="0"/>
    <x v="2"/>
    <x v="270"/>
    <x v="5"/>
    <n v="1.2030000000000001"/>
    <x v="271"/>
    <d v="2019-01-27T00:00:00"/>
    <d v="1899-12-30T15:51:00"/>
    <s v="Weekend"/>
    <x v="1"/>
    <n v="24.06"/>
    <n v="4.7619047620000003"/>
    <n v="1.2030000000000001"/>
    <x v="20"/>
  </r>
  <r>
    <x v="274"/>
    <x v="2"/>
    <s v="Mandalay"/>
    <x v="1"/>
    <x v="0"/>
    <x v="0"/>
    <x v="271"/>
    <x v="3"/>
    <n v="29.913"/>
    <x v="272"/>
    <d v="2019-02-26T00:00:00"/>
    <d v="1899-12-30T16:52:00"/>
    <s v="Weekday"/>
    <x v="0"/>
    <n v="598.26"/>
    <n v="4.7619047620000003"/>
    <n v="29.913"/>
    <x v="30"/>
  </r>
  <r>
    <x v="275"/>
    <x v="2"/>
    <s v="Mandalay"/>
    <x v="1"/>
    <x v="1"/>
    <x v="5"/>
    <x v="272"/>
    <x v="0"/>
    <n v="16.7895"/>
    <x v="273"/>
    <d v="2019-01-07T00:00:00"/>
    <d v="1899-12-30T20:52:00"/>
    <s v="Weekday"/>
    <x v="1"/>
    <n v="335.79"/>
    <n v="4.7619047620000003"/>
    <n v="16.7895"/>
    <x v="56"/>
  </r>
  <r>
    <x v="276"/>
    <x v="1"/>
    <s v="Naypyitaw"/>
    <x v="0"/>
    <x v="0"/>
    <x v="2"/>
    <x v="273"/>
    <x v="4"/>
    <n v="10.91"/>
    <x v="274"/>
    <d v="2019-01-07T00:00:00"/>
    <d v="1899-12-30T17:36:00"/>
    <s v="Weekday"/>
    <x v="1"/>
    <n v="218.2"/>
    <n v="4.7619047620000003"/>
    <n v="10.91"/>
    <x v="12"/>
  </r>
  <r>
    <x v="277"/>
    <x v="1"/>
    <s v="Naypyitaw"/>
    <x v="1"/>
    <x v="0"/>
    <x v="5"/>
    <x v="274"/>
    <x v="7"/>
    <n v="19.084"/>
    <x v="275"/>
    <d v="2019-02-02T00:00:00"/>
    <d v="1899-12-30T13:23:00"/>
    <s v="Weekend"/>
    <x v="0"/>
    <n v="381.68"/>
    <n v="4.7619047620000003"/>
    <n v="19.084"/>
    <x v="41"/>
  </r>
  <r>
    <x v="278"/>
    <x v="1"/>
    <s v="Naypyitaw"/>
    <x v="0"/>
    <x v="1"/>
    <x v="5"/>
    <x v="275"/>
    <x v="4"/>
    <n v="35.494999999999997"/>
    <x v="276"/>
    <d v="2019-03-20T00:00:00"/>
    <d v="1899-12-30T16:28:00"/>
    <s v="Weekday"/>
    <x v="1"/>
    <n v="709.9"/>
    <n v="4.7619047620000003"/>
    <n v="35.494999999999997"/>
    <x v="14"/>
  </r>
  <r>
    <x v="279"/>
    <x v="0"/>
    <s v="Yangon"/>
    <x v="0"/>
    <x v="1"/>
    <x v="3"/>
    <x v="276"/>
    <x v="4"/>
    <n v="22.01"/>
    <x v="277"/>
    <d v="2019-03-20T00:00:00"/>
    <d v="1899-12-30T19:57:00"/>
    <s v="Weekday"/>
    <x v="2"/>
    <n v="440.2"/>
    <n v="4.7619047620000003"/>
    <n v="22.01"/>
    <x v="1"/>
  </r>
  <r>
    <x v="280"/>
    <x v="0"/>
    <s v="Yangon"/>
    <x v="1"/>
    <x v="0"/>
    <x v="2"/>
    <x v="277"/>
    <x v="2"/>
    <n v="27.984000000000002"/>
    <x v="278"/>
    <d v="2019-02-15T00:00:00"/>
    <d v="1899-12-30T17:01:00"/>
    <s v="Weekday"/>
    <x v="2"/>
    <n v="559.67999999999995"/>
    <n v="4.7619047620000003"/>
    <n v="27.984000000000002"/>
    <x v="41"/>
  </r>
  <r>
    <x v="281"/>
    <x v="1"/>
    <s v="Naypyitaw"/>
    <x v="1"/>
    <x v="1"/>
    <x v="2"/>
    <x v="278"/>
    <x v="8"/>
    <n v="1.85"/>
    <x v="279"/>
    <d v="2019-03-06T00:00:00"/>
    <d v="1899-12-30T13:29:00"/>
    <s v="Weekday"/>
    <x v="2"/>
    <n v="37"/>
    <n v="4.7619047620000003"/>
    <n v="1.85"/>
    <x v="30"/>
  </r>
  <r>
    <x v="282"/>
    <x v="0"/>
    <s v="Yangon"/>
    <x v="1"/>
    <x v="0"/>
    <x v="3"/>
    <x v="279"/>
    <x v="8"/>
    <n v="0.76700000000000002"/>
    <x v="280"/>
    <d v="2019-01-06T00:00:00"/>
    <d v="1899-12-30T11:09:00"/>
    <s v="Weekend"/>
    <x v="1"/>
    <n v="15.34"/>
    <n v="4.7619047620000003"/>
    <n v="0.76700000000000002"/>
    <x v="35"/>
  </r>
  <r>
    <x v="283"/>
    <x v="0"/>
    <s v="Yangon"/>
    <x v="0"/>
    <x v="1"/>
    <x v="0"/>
    <x v="280"/>
    <x v="3"/>
    <n v="29.949000000000002"/>
    <x v="281"/>
    <d v="2019-03-04T00:00:00"/>
    <d v="1899-12-30T15:02:00"/>
    <s v="Weekday"/>
    <x v="0"/>
    <n v="598.98"/>
    <n v="4.7619047620000003"/>
    <n v="29.949000000000002"/>
    <x v="23"/>
  </r>
  <r>
    <x v="284"/>
    <x v="0"/>
    <s v="Yangon"/>
    <x v="0"/>
    <x v="0"/>
    <x v="0"/>
    <x v="281"/>
    <x v="7"/>
    <n v="9.5340000000000007"/>
    <x v="282"/>
    <d v="2019-03-12T00:00:00"/>
    <d v="1899-12-30T14:21:00"/>
    <s v="Weekday"/>
    <x v="1"/>
    <n v="190.68"/>
    <n v="4.7619047620000003"/>
    <n v="9.5340000000000007"/>
    <x v="0"/>
  </r>
  <r>
    <x v="285"/>
    <x v="2"/>
    <s v="Mandalay"/>
    <x v="1"/>
    <x v="1"/>
    <x v="0"/>
    <x v="282"/>
    <x v="1"/>
    <n v="16.670000000000002"/>
    <x v="283"/>
    <d v="2019-02-20T00:00:00"/>
    <d v="1899-12-30T18:01:00"/>
    <s v="Weekday"/>
    <x v="1"/>
    <n v="333.4"/>
    <n v="4.7619047620000003"/>
    <n v="16.670000000000002"/>
    <x v="29"/>
  </r>
  <r>
    <x v="286"/>
    <x v="1"/>
    <s v="Naypyitaw"/>
    <x v="0"/>
    <x v="1"/>
    <x v="2"/>
    <x v="283"/>
    <x v="8"/>
    <n v="3.7429999999999999"/>
    <x v="284"/>
    <d v="2019-03-24T00:00:00"/>
    <d v="1899-12-30T14:49:00"/>
    <s v="Weekend"/>
    <x v="1"/>
    <n v="74.86"/>
    <n v="4.7619047620000003"/>
    <n v="3.7429999999999999"/>
    <x v="16"/>
  </r>
  <r>
    <x v="287"/>
    <x v="1"/>
    <s v="Naypyitaw"/>
    <x v="1"/>
    <x v="0"/>
    <x v="3"/>
    <x v="251"/>
    <x v="9"/>
    <n v="10.6875"/>
    <x v="285"/>
    <d v="2019-01-31T00:00:00"/>
    <d v="1899-12-30T12:02:00"/>
    <s v="Weekday"/>
    <x v="1"/>
    <n v="213.75"/>
    <n v="4.7619047620000003"/>
    <n v="10.6875"/>
    <x v="33"/>
  </r>
  <r>
    <x v="288"/>
    <x v="2"/>
    <s v="Mandalay"/>
    <x v="1"/>
    <x v="0"/>
    <x v="4"/>
    <x v="284"/>
    <x v="0"/>
    <n v="16.9785"/>
    <x v="286"/>
    <d v="2019-01-25T00:00:00"/>
    <d v="1899-12-30T13:30:00"/>
    <s v="Weekday"/>
    <x v="2"/>
    <n v="339.57"/>
    <n v="4.7619047620000003"/>
    <n v="16.9785"/>
    <x v="53"/>
  </r>
  <r>
    <x v="289"/>
    <x v="0"/>
    <s v="Yangon"/>
    <x v="0"/>
    <x v="0"/>
    <x v="2"/>
    <x v="285"/>
    <x v="0"/>
    <n v="33.207999999999998"/>
    <x v="287"/>
    <d v="2019-02-03T00:00:00"/>
    <d v="1899-12-30T14:38:00"/>
    <s v="Weekend"/>
    <x v="1"/>
    <n v="664.16"/>
    <n v="4.7619047620000003"/>
    <n v="33.207999999999998"/>
    <x v="50"/>
  </r>
  <r>
    <x v="290"/>
    <x v="2"/>
    <s v="Mandalay"/>
    <x v="0"/>
    <x v="1"/>
    <x v="1"/>
    <x v="19"/>
    <x v="4"/>
    <n v="20.149999999999999"/>
    <x v="288"/>
    <d v="2019-01-24T00:00:00"/>
    <d v="1899-12-30T17:37:00"/>
    <s v="Weekday"/>
    <x v="2"/>
    <n v="403"/>
    <n v="4.7619047620000003"/>
    <n v="20.149999999999999"/>
    <x v="27"/>
  </r>
  <r>
    <x v="291"/>
    <x v="1"/>
    <s v="Naypyitaw"/>
    <x v="1"/>
    <x v="1"/>
    <x v="1"/>
    <x v="286"/>
    <x v="0"/>
    <n v="9.7475000000000005"/>
    <x v="289"/>
    <d v="2019-03-14T00:00:00"/>
    <d v="1899-12-30T17:20:00"/>
    <s v="Weekday"/>
    <x v="0"/>
    <n v="194.95"/>
    <n v="4.7619047620000003"/>
    <n v="9.7475000000000005"/>
    <x v="22"/>
  </r>
  <r>
    <x v="292"/>
    <x v="0"/>
    <s v="Yangon"/>
    <x v="0"/>
    <x v="0"/>
    <x v="1"/>
    <x v="287"/>
    <x v="8"/>
    <n v="3.1240000000000001"/>
    <x v="290"/>
    <d v="2019-02-18T00:00:00"/>
    <d v="1899-12-30T20:29:00"/>
    <s v="Weekday"/>
    <x v="1"/>
    <n v="62.48"/>
    <n v="4.7619047620000003"/>
    <n v="3.1240000000000001"/>
    <x v="28"/>
  </r>
  <r>
    <x v="293"/>
    <x v="0"/>
    <s v="Yangon"/>
    <x v="0"/>
    <x v="0"/>
    <x v="4"/>
    <x v="288"/>
    <x v="5"/>
    <n v="3.6360000000000001"/>
    <x v="291"/>
    <d v="2019-01-21T00:00:00"/>
    <d v="1899-12-30T10:00:00"/>
    <s v="Weekday"/>
    <x v="1"/>
    <n v="72.72"/>
    <n v="4.7619047620000003"/>
    <n v="3.6360000000000001"/>
    <x v="12"/>
  </r>
  <r>
    <x v="294"/>
    <x v="2"/>
    <s v="Mandalay"/>
    <x v="1"/>
    <x v="1"/>
    <x v="0"/>
    <x v="289"/>
    <x v="4"/>
    <n v="9.0549999999999997"/>
    <x v="292"/>
    <d v="2019-03-13T00:00:00"/>
    <d v="1899-12-30T11:46:00"/>
    <s v="Weekday"/>
    <x v="0"/>
    <n v="181.1"/>
    <n v="4.7619047620000003"/>
    <n v="9.0549999999999997"/>
    <x v="9"/>
  </r>
  <r>
    <x v="295"/>
    <x v="1"/>
    <s v="Naypyitaw"/>
    <x v="0"/>
    <x v="0"/>
    <x v="1"/>
    <x v="290"/>
    <x v="1"/>
    <n v="12.98"/>
    <x v="293"/>
    <d v="2019-03-03T00:00:00"/>
    <d v="1899-12-30T13:42:00"/>
    <s v="Weekend"/>
    <x v="1"/>
    <n v="259.60000000000002"/>
    <n v="4.7619047620000003"/>
    <n v="12.98"/>
    <x v="26"/>
  </r>
  <r>
    <x v="296"/>
    <x v="1"/>
    <s v="Naypyitaw"/>
    <x v="1"/>
    <x v="1"/>
    <x v="1"/>
    <x v="291"/>
    <x v="7"/>
    <n v="5.7679999999999998"/>
    <x v="294"/>
    <d v="2019-03-29T00:00:00"/>
    <d v="1899-12-30T14:44:00"/>
    <s v="Weekday"/>
    <x v="1"/>
    <n v="115.36"/>
    <n v="4.7619047620000003"/>
    <n v="5.7679999999999998"/>
    <x v="41"/>
  </r>
  <r>
    <x v="297"/>
    <x v="0"/>
    <s v="Yangon"/>
    <x v="0"/>
    <x v="1"/>
    <x v="2"/>
    <x v="292"/>
    <x v="3"/>
    <n v="23.513999999999999"/>
    <x v="295"/>
    <d v="2019-01-10T00:00:00"/>
    <d v="1899-12-30T14:16:00"/>
    <s v="Weekday"/>
    <x v="0"/>
    <n v="470.28"/>
    <n v="4.7619047620000003"/>
    <n v="23.513999999999999"/>
    <x v="6"/>
  </r>
  <r>
    <x v="298"/>
    <x v="0"/>
    <s v="Yangon"/>
    <x v="0"/>
    <x v="1"/>
    <x v="2"/>
    <x v="293"/>
    <x v="7"/>
    <n v="12.002000000000001"/>
    <x v="296"/>
    <d v="2019-01-25T00:00:00"/>
    <d v="1899-12-30T15:54:00"/>
    <s v="Weekday"/>
    <x v="1"/>
    <n v="240.04"/>
    <n v="4.7619047620000003"/>
    <n v="12.002000000000001"/>
    <x v="10"/>
  </r>
  <r>
    <x v="299"/>
    <x v="1"/>
    <s v="Naypyitaw"/>
    <x v="0"/>
    <x v="0"/>
    <x v="2"/>
    <x v="294"/>
    <x v="8"/>
    <n v="4.4305000000000003"/>
    <x v="297"/>
    <d v="2019-01-19T00:00:00"/>
    <d v="1899-12-30T10:21:00"/>
    <s v="Weekend"/>
    <x v="1"/>
    <n v="88.61"/>
    <n v="4.7619047620000003"/>
    <n v="4.4305000000000003"/>
    <x v="25"/>
  </r>
  <r>
    <x v="300"/>
    <x v="1"/>
    <s v="Naypyitaw"/>
    <x v="1"/>
    <x v="1"/>
    <x v="5"/>
    <x v="295"/>
    <x v="5"/>
    <n v="9.9819999999999993"/>
    <x v="298"/>
    <d v="2019-01-02T00:00:00"/>
    <d v="1899-12-30T18:09:00"/>
    <s v="Weekday"/>
    <x v="2"/>
    <n v="199.64"/>
    <n v="4.7619047620000003"/>
    <n v="9.9819999999999993"/>
    <x v="24"/>
  </r>
  <r>
    <x v="301"/>
    <x v="2"/>
    <s v="Mandalay"/>
    <x v="0"/>
    <x v="1"/>
    <x v="0"/>
    <x v="296"/>
    <x v="8"/>
    <n v="1.9504999999999999"/>
    <x v="299"/>
    <d v="2019-03-12T00:00:00"/>
    <d v="1899-12-30T16:46:00"/>
    <s v="Weekday"/>
    <x v="2"/>
    <n v="39.01"/>
    <n v="4.7619047620000003"/>
    <n v="1.9504999999999999"/>
    <x v="28"/>
  </r>
  <r>
    <x v="302"/>
    <x v="1"/>
    <s v="Naypyitaw"/>
    <x v="1"/>
    <x v="1"/>
    <x v="4"/>
    <x v="297"/>
    <x v="8"/>
    <n v="2.4304999999999999"/>
    <x v="300"/>
    <d v="2019-02-25T00:00:00"/>
    <d v="1899-12-30T15:31:00"/>
    <s v="Weekday"/>
    <x v="1"/>
    <n v="48.61"/>
    <n v="4.7619047620000003"/>
    <n v="2.4304999999999999"/>
    <x v="18"/>
  </r>
  <r>
    <x v="303"/>
    <x v="0"/>
    <s v="Yangon"/>
    <x v="1"/>
    <x v="0"/>
    <x v="1"/>
    <x v="298"/>
    <x v="7"/>
    <n v="10.238"/>
    <x v="301"/>
    <d v="2019-03-18T00:00:00"/>
    <d v="1899-12-30T17:15:00"/>
    <s v="Weekday"/>
    <x v="2"/>
    <n v="204.76"/>
    <n v="4.7619047620000003"/>
    <n v="10.238"/>
    <x v="28"/>
  </r>
  <r>
    <x v="304"/>
    <x v="2"/>
    <s v="Mandalay"/>
    <x v="1"/>
    <x v="0"/>
    <x v="1"/>
    <x v="299"/>
    <x v="2"/>
    <n v="5.984"/>
    <x v="302"/>
    <d v="2019-02-23T00:00:00"/>
    <d v="1899-12-30T12:29:00"/>
    <s v="Weekend"/>
    <x v="1"/>
    <n v="119.68"/>
    <n v="4.7619047620000003"/>
    <n v="5.984"/>
    <x v="17"/>
  </r>
  <r>
    <x v="305"/>
    <x v="0"/>
    <s v="Yangon"/>
    <x v="0"/>
    <x v="1"/>
    <x v="1"/>
    <x v="300"/>
    <x v="0"/>
    <n v="25.27"/>
    <x v="303"/>
    <d v="2019-03-26T00:00:00"/>
    <d v="1899-12-30T20:14:00"/>
    <s v="Weekday"/>
    <x v="0"/>
    <n v="505.4"/>
    <n v="4.7619047620000003"/>
    <n v="25.27"/>
    <x v="42"/>
  </r>
  <r>
    <x v="306"/>
    <x v="0"/>
    <s v="Yangon"/>
    <x v="1"/>
    <x v="0"/>
    <x v="3"/>
    <x v="301"/>
    <x v="0"/>
    <n v="14.080500000000001"/>
    <x v="304"/>
    <d v="2019-03-30T00:00:00"/>
    <d v="1899-12-30T13:22:00"/>
    <s v="Weekend"/>
    <x v="1"/>
    <n v="281.61"/>
    <n v="4.7619047620000003"/>
    <n v="14.080500000000001"/>
    <x v="1"/>
  </r>
  <r>
    <x v="307"/>
    <x v="0"/>
    <s v="Yangon"/>
    <x v="0"/>
    <x v="0"/>
    <x v="2"/>
    <x v="302"/>
    <x v="2"/>
    <n v="35.515999999999998"/>
    <x v="305"/>
    <d v="2019-02-17T00:00:00"/>
    <d v="1899-12-30T17:09:00"/>
    <s v="Weekend"/>
    <x v="1"/>
    <n v="710.32"/>
    <n v="4.7619047620000003"/>
    <n v="35.515999999999998"/>
    <x v="5"/>
  </r>
  <r>
    <x v="308"/>
    <x v="0"/>
    <s v="Yangon"/>
    <x v="0"/>
    <x v="0"/>
    <x v="1"/>
    <x v="303"/>
    <x v="6"/>
    <n v="3.972"/>
    <x v="306"/>
    <d v="2019-03-21T00:00:00"/>
    <d v="1899-12-30T10:40:00"/>
    <s v="Weekday"/>
    <x v="0"/>
    <n v="79.44"/>
    <n v="4.7619047620000003"/>
    <n v="3.972"/>
    <x v="28"/>
  </r>
  <r>
    <x v="309"/>
    <x v="0"/>
    <s v="Yangon"/>
    <x v="1"/>
    <x v="0"/>
    <x v="5"/>
    <x v="304"/>
    <x v="5"/>
    <n v="8.1910000000000007"/>
    <x v="307"/>
    <d v="2019-03-05T00:00:00"/>
    <d v="1899-12-30T17:43:00"/>
    <s v="Weekday"/>
    <x v="1"/>
    <n v="163.82"/>
    <n v="4.7619047620000003"/>
    <n v="8.1910000000000007"/>
    <x v="52"/>
  </r>
  <r>
    <x v="310"/>
    <x v="2"/>
    <s v="Mandalay"/>
    <x v="0"/>
    <x v="1"/>
    <x v="3"/>
    <x v="305"/>
    <x v="3"/>
    <n v="23.978999999999999"/>
    <x v="308"/>
    <d v="2019-01-31T00:00:00"/>
    <d v="1899-12-30T14:04:00"/>
    <s v="Weekday"/>
    <x v="1"/>
    <n v="479.58"/>
    <n v="4.7619047620000003"/>
    <n v="23.978999999999999"/>
    <x v="46"/>
  </r>
  <r>
    <x v="311"/>
    <x v="1"/>
    <s v="Naypyitaw"/>
    <x v="0"/>
    <x v="1"/>
    <x v="5"/>
    <x v="306"/>
    <x v="5"/>
    <n v="6.9329999999999998"/>
    <x v="309"/>
    <d v="2019-02-05T00:00:00"/>
    <d v="1899-12-30T19:05:00"/>
    <s v="Weekday"/>
    <x v="0"/>
    <n v="138.66"/>
    <n v="4.7619047620000003"/>
    <n v="6.9329999999999998"/>
    <x v="58"/>
  </r>
  <r>
    <x v="312"/>
    <x v="0"/>
    <s v="Yangon"/>
    <x v="0"/>
    <x v="0"/>
    <x v="4"/>
    <x v="307"/>
    <x v="1"/>
    <n v="3.5575000000000001"/>
    <x v="310"/>
    <d v="2019-02-01T00:00:00"/>
    <d v="1899-12-30T10:08:00"/>
    <s v="Weekday"/>
    <x v="2"/>
    <n v="71.150000000000006"/>
    <n v="4.7619047620000003"/>
    <n v="3.5575000000000001"/>
    <x v="18"/>
  </r>
  <r>
    <x v="313"/>
    <x v="0"/>
    <s v="Yangon"/>
    <x v="0"/>
    <x v="0"/>
    <x v="0"/>
    <x v="308"/>
    <x v="9"/>
    <n v="6.9974999999999996"/>
    <x v="311"/>
    <d v="2019-03-07T00:00:00"/>
    <d v="1899-12-30T13:12:00"/>
    <s v="Weekday"/>
    <x v="1"/>
    <n v="139.94999999999999"/>
    <n v="4.7619047620000003"/>
    <n v="6.9974999999999996"/>
    <x v="59"/>
  </r>
  <r>
    <x v="314"/>
    <x v="1"/>
    <s v="Naypyitaw"/>
    <x v="0"/>
    <x v="0"/>
    <x v="1"/>
    <x v="309"/>
    <x v="4"/>
    <n v="39.064999999999998"/>
    <x v="312"/>
    <d v="2019-02-10T00:00:00"/>
    <d v="1899-12-30T20:51:00"/>
    <s v="Weekend"/>
    <x v="1"/>
    <n v="781.3"/>
    <n v="4.7619047620000003"/>
    <n v="39.064999999999998"/>
    <x v="18"/>
  </r>
  <r>
    <x v="315"/>
    <x v="1"/>
    <s v="Naypyitaw"/>
    <x v="0"/>
    <x v="1"/>
    <x v="4"/>
    <x v="310"/>
    <x v="5"/>
    <n v="9.9369999999999994"/>
    <x v="313"/>
    <d v="2019-02-14T00:00:00"/>
    <d v="1899-12-30T17:29:00"/>
    <s v="Weekday"/>
    <x v="1"/>
    <n v="198.74"/>
    <n v="4.7619047620000003"/>
    <n v="9.9369999999999994"/>
    <x v="53"/>
  </r>
  <r>
    <x v="316"/>
    <x v="1"/>
    <s v="Naypyitaw"/>
    <x v="0"/>
    <x v="0"/>
    <x v="4"/>
    <x v="311"/>
    <x v="6"/>
    <n v="3.1619999999999999"/>
    <x v="314"/>
    <d v="2019-02-09T00:00:00"/>
    <d v="1899-12-30T10:25:00"/>
    <s v="Weekend"/>
    <x v="1"/>
    <n v="63.24"/>
    <n v="4.7619047620000003"/>
    <n v="3.1619999999999999"/>
    <x v="48"/>
  </r>
  <r>
    <x v="317"/>
    <x v="1"/>
    <s v="Naypyitaw"/>
    <x v="0"/>
    <x v="1"/>
    <x v="1"/>
    <x v="312"/>
    <x v="1"/>
    <n v="18.697500000000002"/>
    <x v="315"/>
    <d v="2019-01-10T00:00:00"/>
    <d v="1899-12-30T11:34:00"/>
    <s v="Weekday"/>
    <x v="1"/>
    <n v="373.95"/>
    <n v="4.7619047620000003"/>
    <n v="18.697500000000002"/>
    <x v="49"/>
  </r>
  <r>
    <x v="318"/>
    <x v="1"/>
    <s v="Naypyitaw"/>
    <x v="0"/>
    <x v="0"/>
    <x v="0"/>
    <x v="313"/>
    <x v="0"/>
    <n v="10.384499999999999"/>
    <x v="316"/>
    <d v="2019-03-11T00:00:00"/>
    <d v="1899-12-30T18:58:00"/>
    <s v="Weekday"/>
    <x v="2"/>
    <n v="207.69"/>
    <n v="4.7619047620000003"/>
    <n v="10.384499999999999"/>
    <x v="34"/>
  </r>
  <r>
    <x v="319"/>
    <x v="1"/>
    <s v="Naypyitaw"/>
    <x v="0"/>
    <x v="1"/>
    <x v="0"/>
    <x v="314"/>
    <x v="7"/>
    <n v="8.8140000000000001"/>
    <x v="317"/>
    <d v="2019-02-18T00:00:00"/>
    <d v="1899-12-30T16:28:00"/>
    <s v="Weekday"/>
    <x v="0"/>
    <n v="176.28"/>
    <n v="4.7619047620000003"/>
    <n v="8.8140000000000001"/>
    <x v="3"/>
  </r>
  <r>
    <x v="320"/>
    <x v="1"/>
    <s v="Naypyitaw"/>
    <x v="1"/>
    <x v="0"/>
    <x v="4"/>
    <x v="315"/>
    <x v="9"/>
    <n v="10.3185"/>
    <x v="318"/>
    <d v="2019-02-26T00:00:00"/>
    <d v="1899-12-30T20:26:00"/>
    <s v="Weekday"/>
    <x v="1"/>
    <n v="206.37"/>
    <n v="4.7619047620000003"/>
    <n v="10.3185"/>
    <x v="46"/>
  </r>
  <r>
    <x v="321"/>
    <x v="1"/>
    <s v="Naypyitaw"/>
    <x v="1"/>
    <x v="0"/>
    <x v="0"/>
    <x v="316"/>
    <x v="8"/>
    <n v="1.9710000000000001"/>
    <x v="319"/>
    <d v="2019-01-18T00:00:00"/>
    <d v="1899-12-30T15:08:00"/>
    <s v="Weekday"/>
    <x v="1"/>
    <n v="39.42"/>
    <n v="4.7619047620000003"/>
    <n v="1.9710000000000001"/>
    <x v="3"/>
  </r>
  <r>
    <x v="322"/>
    <x v="0"/>
    <s v="Yangon"/>
    <x v="1"/>
    <x v="1"/>
    <x v="0"/>
    <x v="317"/>
    <x v="3"/>
    <n v="4.5780000000000003"/>
    <x v="320"/>
    <d v="2019-02-15T00:00:00"/>
    <d v="1899-12-30T18:03:00"/>
    <s v="Weekday"/>
    <x v="0"/>
    <n v="91.56"/>
    <n v="4.7619047620000003"/>
    <n v="4.5780000000000003"/>
    <x v="57"/>
  </r>
  <r>
    <x v="323"/>
    <x v="0"/>
    <s v="Yangon"/>
    <x v="1"/>
    <x v="0"/>
    <x v="5"/>
    <x v="318"/>
    <x v="1"/>
    <n v="15.442500000000001"/>
    <x v="321"/>
    <d v="2019-03-08T00:00:00"/>
    <d v="1899-12-30T13:21:00"/>
    <s v="Weekday"/>
    <x v="1"/>
    <n v="308.85000000000002"/>
    <n v="4.7619047620000003"/>
    <n v="15.442500000000001"/>
    <x v="24"/>
  </r>
  <r>
    <x v="324"/>
    <x v="0"/>
    <s v="Yangon"/>
    <x v="1"/>
    <x v="1"/>
    <x v="2"/>
    <x v="319"/>
    <x v="3"/>
    <n v="6.4560000000000004"/>
    <x v="322"/>
    <d v="2019-01-17T00:00:00"/>
    <d v="1899-12-30T12:48:00"/>
    <s v="Weekday"/>
    <x v="2"/>
    <n v="129.12"/>
    <n v="4.7619047620000003"/>
    <n v="6.4560000000000004"/>
    <x v="45"/>
  </r>
  <r>
    <x v="325"/>
    <x v="2"/>
    <s v="Mandalay"/>
    <x v="1"/>
    <x v="1"/>
    <x v="3"/>
    <x v="320"/>
    <x v="7"/>
    <n v="19.547999999999998"/>
    <x v="323"/>
    <d v="2019-03-12T00:00:00"/>
    <d v="1899-12-30T19:53:00"/>
    <s v="Weekday"/>
    <x v="0"/>
    <n v="390.96"/>
    <n v="4.7619047620000003"/>
    <n v="19.547999999999998"/>
    <x v="41"/>
  </r>
  <r>
    <x v="326"/>
    <x v="0"/>
    <s v="Yangon"/>
    <x v="0"/>
    <x v="1"/>
    <x v="4"/>
    <x v="321"/>
    <x v="1"/>
    <n v="24.945"/>
    <x v="324"/>
    <d v="2019-03-09T00:00:00"/>
    <d v="1899-12-30T19:09:00"/>
    <s v="Weekend"/>
    <x v="1"/>
    <n v="498.9"/>
    <n v="4.7619047620000003"/>
    <n v="24.945"/>
    <x v="38"/>
  </r>
  <r>
    <x v="327"/>
    <x v="1"/>
    <s v="Naypyitaw"/>
    <x v="0"/>
    <x v="1"/>
    <x v="4"/>
    <x v="322"/>
    <x v="7"/>
    <n v="18.852"/>
    <x v="325"/>
    <d v="2019-03-12T00:00:00"/>
    <d v="1899-12-30T16:30:00"/>
    <s v="Weekday"/>
    <x v="1"/>
    <n v="377.04"/>
    <n v="4.7619047620000003"/>
    <n v="18.852"/>
    <x v="17"/>
  </r>
  <r>
    <x v="328"/>
    <x v="2"/>
    <s v="Mandalay"/>
    <x v="0"/>
    <x v="1"/>
    <x v="0"/>
    <x v="323"/>
    <x v="7"/>
    <n v="10.226000000000001"/>
    <x v="326"/>
    <d v="2019-01-25T00:00:00"/>
    <d v="1899-12-30T10:11:00"/>
    <s v="Weekday"/>
    <x v="2"/>
    <n v="204.52"/>
    <n v="4.7619047620000003"/>
    <n v="10.226000000000001"/>
    <x v="43"/>
  </r>
  <r>
    <x v="329"/>
    <x v="0"/>
    <s v="Yangon"/>
    <x v="0"/>
    <x v="1"/>
    <x v="1"/>
    <x v="288"/>
    <x v="7"/>
    <n v="7.2720000000000002"/>
    <x v="327"/>
    <d v="2019-03-25T00:00:00"/>
    <d v="1899-12-30T13:07:00"/>
    <s v="Weekday"/>
    <x v="1"/>
    <n v="145.44"/>
    <n v="4.7619047620000003"/>
    <n v="7.2720000000000002"/>
    <x v="29"/>
  </r>
  <r>
    <x v="330"/>
    <x v="2"/>
    <s v="Mandalay"/>
    <x v="1"/>
    <x v="1"/>
    <x v="2"/>
    <x v="324"/>
    <x v="9"/>
    <n v="9.9090000000000007"/>
    <x v="328"/>
    <d v="2019-02-07T00:00:00"/>
    <d v="1899-12-30T18:48:00"/>
    <s v="Weekday"/>
    <x v="1"/>
    <n v="198.18"/>
    <n v="4.7619047620000003"/>
    <n v="9.9090000000000007"/>
    <x v="11"/>
  </r>
  <r>
    <x v="331"/>
    <x v="0"/>
    <s v="Yangon"/>
    <x v="1"/>
    <x v="1"/>
    <x v="4"/>
    <x v="325"/>
    <x v="6"/>
    <n v="4.9349999999999996"/>
    <x v="329"/>
    <d v="2019-02-17T00:00:00"/>
    <d v="1899-12-30T17:27:00"/>
    <s v="Weekend"/>
    <x v="2"/>
    <n v="98.7"/>
    <n v="4.7619047620000003"/>
    <n v="4.9349999999999996"/>
    <x v="0"/>
  </r>
  <r>
    <x v="332"/>
    <x v="0"/>
    <s v="Yangon"/>
    <x v="1"/>
    <x v="1"/>
    <x v="5"/>
    <x v="326"/>
    <x v="1"/>
    <n v="19.254999999999999"/>
    <x v="330"/>
    <d v="2019-02-03T00:00:00"/>
    <d v="1899-12-30T15:59:00"/>
    <s v="Weekend"/>
    <x v="1"/>
    <n v="385.1"/>
    <n v="4.7619047620000003"/>
    <n v="19.254999999999999"/>
    <x v="46"/>
  </r>
  <r>
    <x v="333"/>
    <x v="0"/>
    <s v="Yangon"/>
    <x v="0"/>
    <x v="1"/>
    <x v="4"/>
    <x v="327"/>
    <x v="5"/>
    <n v="2.3479999999999999"/>
    <x v="331"/>
    <d v="2019-03-14T00:00:00"/>
    <d v="1899-12-30T11:21:00"/>
    <s v="Weekday"/>
    <x v="2"/>
    <n v="46.96"/>
    <n v="4.7619047620000003"/>
    <n v="2.3479999999999999"/>
    <x v="30"/>
  </r>
  <r>
    <x v="334"/>
    <x v="1"/>
    <s v="Naypyitaw"/>
    <x v="0"/>
    <x v="1"/>
    <x v="3"/>
    <x v="328"/>
    <x v="1"/>
    <n v="3.6749999999999998"/>
    <x v="332"/>
    <d v="2019-03-24T00:00:00"/>
    <d v="1899-12-30T13:48:00"/>
    <s v="Weekend"/>
    <x v="0"/>
    <n v="73.5"/>
    <n v="4.7619047620000003"/>
    <n v="3.6749999999999998"/>
    <x v="23"/>
  </r>
  <r>
    <x v="335"/>
    <x v="0"/>
    <s v="Yangon"/>
    <x v="0"/>
    <x v="0"/>
    <x v="1"/>
    <x v="329"/>
    <x v="1"/>
    <n v="7.1124999999999998"/>
    <x v="333"/>
    <d v="2019-03-21T00:00:00"/>
    <d v="1899-12-30T10:17:00"/>
    <s v="Weekday"/>
    <x v="2"/>
    <n v="142.25"/>
    <n v="4.7619047620000003"/>
    <n v="7.1124999999999998"/>
    <x v="0"/>
  </r>
  <r>
    <x v="336"/>
    <x v="0"/>
    <s v="Yangon"/>
    <x v="1"/>
    <x v="1"/>
    <x v="5"/>
    <x v="161"/>
    <x v="9"/>
    <n v="34.380000000000003"/>
    <x v="334"/>
    <d v="2019-03-19T00:00:00"/>
    <d v="1899-12-30T15:49:00"/>
    <s v="Weekday"/>
    <x v="0"/>
    <n v="687.6"/>
    <n v="4.7619047620000003"/>
    <n v="34.380000000000003"/>
    <x v="26"/>
  </r>
  <r>
    <x v="337"/>
    <x v="2"/>
    <s v="Mandalay"/>
    <x v="1"/>
    <x v="0"/>
    <x v="3"/>
    <x v="330"/>
    <x v="3"/>
    <n v="17.385000000000002"/>
    <x v="335"/>
    <d v="2019-02-24T00:00:00"/>
    <d v="1899-12-30T13:02:00"/>
    <s v="Weekend"/>
    <x v="1"/>
    <n v="347.7"/>
    <n v="4.7619047620000003"/>
    <n v="17.385000000000002"/>
    <x v="53"/>
  </r>
  <r>
    <x v="338"/>
    <x v="1"/>
    <s v="Naypyitaw"/>
    <x v="1"/>
    <x v="0"/>
    <x v="1"/>
    <x v="331"/>
    <x v="6"/>
    <n v="7.1475"/>
    <x v="336"/>
    <d v="2019-03-28T00:00:00"/>
    <d v="1899-12-30T12:58:00"/>
    <s v="Weekday"/>
    <x v="2"/>
    <n v="142.94999999999999"/>
    <n v="4.7619047620000003"/>
    <n v="7.1475"/>
    <x v="33"/>
  </r>
  <r>
    <x v="339"/>
    <x v="2"/>
    <s v="Mandalay"/>
    <x v="0"/>
    <x v="0"/>
    <x v="4"/>
    <x v="332"/>
    <x v="9"/>
    <n v="19.268999999999998"/>
    <x v="337"/>
    <d v="2019-02-05T00:00:00"/>
    <d v="1899-12-30T15:26:00"/>
    <s v="Weekday"/>
    <x v="2"/>
    <n v="385.38"/>
    <n v="4.7619047620000003"/>
    <n v="19.268999999999998"/>
    <x v="60"/>
  </r>
  <r>
    <x v="340"/>
    <x v="2"/>
    <s v="Mandalay"/>
    <x v="0"/>
    <x v="1"/>
    <x v="1"/>
    <x v="333"/>
    <x v="6"/>
    <n v="7.2134999999999998"/>
    <x v="338"/>
    <d v="2019-02-10T00:00:00"/>
    <d v="1899-12-30T18:23:00"/>
    <s v="Weekend"/>
    <x v="2"/>
    <n v="144.27000000000001"/>
    <n v="4.7619047620000003"/>
    <n v="7.2134999999999998"/>
    <x v="52"/>
  </r>
  <r>
    <x v="341"/>
    <x v="2"/>
    <s v="Mandalay"/>
    <x v="0"/>
    <x v="0"/>
    <x v="0"/>
    <x v="334"/>
    <x v="0"/>
    <n v="19.589500000000001"/>
    <x v="339"/>
    <d v="2019-03-05T00:00:00"/>
    <d v="1899-12-30T19:06:00"/>
    <s v="Weekday"/>
    <x v="0"/>
    <n v="391.79"/>
    <n v="4.7619047620000003"/>
    <n v="19.589500000000001"/>
    <x v="60"/>
  </r>
  <r>
    <x v="342"/>
    <x v="2"/>
    <s v="Mandalay"/>
    <x v="0"/>
    <x v="0"/>
    <x v="0"/>
    <x v="335"/>
    <x v="0"/>
    <n v="26.914999999999999"/>
    <x v="340"/>
    <d v="2019-02-15T00:00:00"/>
    <d v="1899-12-30T20:21:00"/>
    <s v="Weekday"/>
    <x v="1"/>
    <n v="538.29999999999995"/>
    <n v="4.7619047620000003"/>
    <n v="26.914999999999999"/>
    <x v="25"/>
  </r>
  <r>
    <x v="343"/>
    <x v="1"/>
    <s v="Naypyitaw"/>
    <x v="1"/>
    <x v="0"/>
    <x v="4"/>
    <x v="336"/>
    <x v="1"/>
    <n v="24.2575"/>
    <x v="341"/>
    <d v="2019-01-30T00:00:00"/>
    <d v="1899-12-30T16:24:00"/>
    <s v="Weekday"/>
    <x v="0"/>
    <n v="485.15"/>
    <n v="4.7619047620000003"/>
    <n v="24.2575"/>
    <x v="39"/>
  </r>
  <r>
    <x v="344"/>
    <x v="0"/>
    <s v="Yangon"/>
    <x v="1"/>
    <x v="1"/>
    <x v="3"/>
    <x v="337"/>
    <x v="6"/>
    <n v="6.6974999999999998"/>
    <x v="342"/>
    <d v="2019-02-14T00:00:00"/>
    <d v="1899-12-30T15:04:00"/>
    <s v="Weekday"/>
    <x v="1"/>
    <n v="133.94999999999999"/>
    <n v="4.7619047620000003"/>
    <n v="6.6974999999999998"/>
    <x v="56"/>
  </r>
  <r>
    <x v="345"/>
    <x v="0"/>
    <s v="Yangon"/>
    <x v="1"/>
    <x v="0"/>
    <x v="5"/>
    <x v="338"/>
    <x v="9"/>
    <n v="35.0685"/>
    <x v="343"/>
    <d v="2019-02-27T00:00:00"/>
    <d v="1899-12-30T16:10:00"/>
    <s v="Weekday"/>
    <x v="0"/>
    <n v="701.37"/>
    <n v="4.7619047620000003"/>
    <n v="35.0685"/>
    <x v="29"/>
  </r>
  <r>
    <x v="346"/>
    <x v="0"/>
    <s v="Yangon"/>
    <x v="0"/>
    <x v="1"/>
    <x v="1"/>
    <x v="339"/>
    <x v="8"/>
    <n v="3.5975000000000001"/>
    <x v="344"/>
    <d v="2019-02-04T00:00:00"/>
    <d v="1899-12-30T12:14:00"/>
    <s v="Weekday"/>
    <x v="1"/>
    <n v="71.95"/>
    <n v="4.7619047620000003"/>
    <n v="3.5975000000000001"/>
    <x v="48"/>
  </r>
  <r>
    <x v="347"/>
    <x v="1"/>
    <s v="Naypyitaw"/>
    <x v="0"/>
    <x v="0"/>
    <x v="2"/>
    <x v="340"/>
    <x v="2"/>
    <n v="35.700000000000003"/>
    <x v="345"/>
    <d v="2019-01-20T00:00:00"/>
    <d v="1899-12-30T10:13:00"/>
    <s v="Weekend"/>
    <x v="1"/>
    <n v="714"/>
    <n v="4.7619047620000003"/>
    <n v="35.700000000000003"/>
    <x v="28"/>
  </r>
  <r>
    <x v="348"/>
    <x v="0"/>
    <s v="Yangon"/>
    <x v="1"/>
    <x v="1"/>
    <x v="1"/>
    <x v="341"/>
    <x v="0"/>
    <n v="9.1069999999999993"/>
    <x v="346"/>
    <d v="2019-03-28T00:00:00"/>
    <d v="1899-12-30T17:38:00"/>
    <s v="Weekday"/>
    <x v="1"/>
    <n v="182.14"/>
    <n v="4.7619047620000003"/>
    <n v="9.1069999999999993"/>
    <x v="20"/>
  </r>
  <r>
    <x v="349"/>
    <x v="2"/>
    <s v="Mandalay"/>
    <x v="1"/>
    <x v="0"/>
    <x v="0"/>
    <x v="342"/>
    <x v="4"/>
    <n v="6.75"/>
    <x v="347"/>
    <d v="2019-02-27T00:00:00"/>
    <d v="1899-12-30T11:06:00"/>
    <s v="Weekday"/>
    <x v="2"/>
    <n v="135"/>
    <n v="4.7619047620000003"/>
    <n v="6.75"/>
    <x v="19"/>
  </r>
  <r>
    <x v="350"/>
    <x v="1"/>
    <s v="Naypyitaw"/>
    <x v="0"/>
    <x v="0"/>
    <x v="5"/>
    <x v="343"/>
    <x v="4"/>
    <n v="49.65"/>
    <x v="348"/>
    <d v="2019-02-15T00:00:00"/>
    <d v="1899-12-30T14:53:00"/>
    <s v="Weekday"/>
    <x v="2"/>
    <n v="993"/>
    <n v="4.7619047620000003"/>
    <n v="49.65"/>
    <x v="37"/>
  </r>
  <r>
    <x v="351"/>
    <x v="0"/>
    <s v="Yangon"/>
    <x v="1"/>
    <x v="1"/>
    <x v="1"/>
    <x v="344"/>
    <x v="0"/>
    <n v="18.0915"/>
    <x v="349"/>
    <d v="2019-01-26T00:00:00"/>
    <d v="1899-12-30T18:22:00"/>
    <s v="Weekend"/>
    <x v="1"/>
    <n v="361.83"/>
    <n v="4.7619047620000003"/>
    <n v="18.0915"/>
    <x v="46"/>
  </r>
  <r>
    <x v="352"/>
    <x v="2"/>
    <s v="Mandalay"/>
    <x v="0"/>
    <x v="0"/>
    <x v="5"/>
    <x v="345"/>
    <x v="0"/>
    <n v="19.1555"/>
    <x v="350"/>
    <d v="2019-03-14T00:00:00"/>
    <d v="1899-12-30T19:02:00"/>
    <s v="Weekday"/>
    <x v="2"/>
    <n v="383.11"/>
    <n v="4.7619047620000003"/>
    <n v="19.1555"/>
    <x v="23"/>
  </r>
  <r>
    <x v="353"/>
    <x v="2"/>
    <s v="Mandalay"/>
    <x v="0"/>
    <x v="1"/>
    <x v="2"/>
    <x v="346"/>
    <x v="9"/>
    <n v="12.15"/>
    <x v="351"/>
    <d v="2019-03-02T00:00:00"/>
    <d v="1899-12-30T14:16:00"/>
    <s v="Weekend"/>
    <x v="1"/>
    <n v="243"/>
    <n v="4.7619047620000003"/>
    <n v="12.15"/>
    <x v="19"/>
  </r>
  <r>
    <x v="354"/>
    <x v="1"/>
    <s v="Naypyitaw"/>
    <x v="1"/>
    <x v="0"/>
    <x v="1"/>
    <x v="347"/>
    <x v="8"/>
    <n v="1.512"/>
    <x v="352"/>
    <d v="2019-03-04T00:00:00"/>
    <d v="1899-12-30T15:44:00"/>
    <s v="Weekday"/>
    <x v="1"/>
    <n v="30.24"/>
    <n v="4.7619047620000003"/>
    <n v="1.512"/>
    <x v="3"/>
  </r>
  <r>
    <x v="355"/>
    <x v="2"/>
    <s v="Mandalay"/>
    <x v="0"/>
    <x v="0"/>
    <x v="4"/>
    <x v="348"/>
    <x v="7"/>
    <n v="17.827999999999999"/>
    <x v="353"/>
    <d v="2019-01-07T00:00:00"/>
    <d v="1899-12-30T12:20:00"/>
    <s v="Weekday"/>
    <x v="2"/>
    <n v="356.56"/>
    <n v="4.7619047620000003"/>
    <n v="17.827999999999999"/>
    <x v="52"/>
  </r>
  <r>
    <x v="356"/>
    <x v="1"/>
    <s v="Naypyitaw"/>
    <x v="1"/>
    <x v="0"/>
    <x v="5"/>
    <x v="349"/>
    <x v="4"/>
    <n v="18.774999999999999"/>
    <x v="354"/>
    <d v="2019-03-08T00:00:00"/>
    <d v="1899-12-30T20:01:00"/>
    <s v="Weekday"/>
    <x v="2"/>
    <n v="375.5"/>
    <n v="4.7619047620000003"/>
    <n v="18.774999999999999"/>
    <x v="39"/>
  </r>
  <r>
    <x v="357"/>
    <x v="1"/>
    <s v="Naypyitaw"/>
    <x v="1"/>
    <x v="0"/>
    <x v="3"/>
    <x v="350"/>
    <x v="4"/>
    <n v="47.72"/>
    <x v="355"/>
    <d v="2019-01-09T00:00:00"/>
    <d v="1899-12-30T13:45:00"/>
    <s v="Weekday"/>
    <x v="1"/>
    <n v="954.4"/>
    <n v="4.7619047620000003"/>
    <n v="47.72"/>
    <x v="53"/>
  </r>
  <r>
    <x v="358"/>
    <x v="2"/>
    <s v="Mandalay"/>
    <x v="1"/>
    <x v="1"/>
    <x v="1"/>
    <x v="351"/>
    <x v="6"/>
    <n v="4.125"/>
    <x v="356"/>
    <d v="2019-03-01T00:00:00"/>
    <d v="1899-12-30T15:40:00"/>
    <s v="Weekday"/>
    <x v="0"/>
    <n v="82.5"/>
    <n v="4.7619047620000003"/>
    <n v="4.125"/>
    <x v="35"/>
  </r>
  <r>
    <x v="359"/>
    <x v="2"/>
    <s v="Mandalay"/>
    <x v="1"/>
    <x v="1"/>
    <x v="3"/>
    <x v="352"/>
    <x v="8"/>
    <n v="3.7484999999999999"/>
    <x v="357"/>
    <d v="2019-03-16T00:00:00"/>
    <d v="1899-12-30T16:58:00"/>
    <s v="Weekend"/>
    <x v="1"/>
    <n v="74.97"/>
    <n v="4.7619047620000003"/>
    <n v="3.7484999999999999"/>
    <x v="32"/>
  </r>
  <r>
    <x v="360"/>
    <x v="0"/>
    <s v="Yangon"/>
    <x v="0"/>
    <x v="1"/>
    <x v="4"/>
    <x v="353"/>
    <x v="2"/>
    <n v="32.384"/>
    <x v="358"/>
    <d v="2019-02-17T00:00:00"/>
    <d v="1899-12-30T11:12:00"/>
    <s v="Weekend"/>
    <x v="2"/>
    <n v="647.67999999999995"/>
    <n v="4.7619047620000003"/>
    <n v="32.384"/>
    <x v="2"/>
  </r>
  <r>
    <x v="361"/>
    <x v="1"/>
    <s v="Naypyitaw"/>
    <x v="1"/>
    <x v="0"/>
    <x v="4"/>
    <x v="354"/>
    <x v="2"/>
    <n v="37.787999999999997"/>
    <x v="359"/>
    <d v="2019-02-27T00:00:00"/>
    <d v="1899-12-30T15:12:00"/>
    <s v="Weekday"/>
    <x v="1"/>
    <n v="755.76"/>
    <n v="4.7619047620000003"/>
    <n v="37.787999999999997"/>
    <x v="0"/>
  </r>
  <r>
    <x v="362"/>
    <x v="1"/>
    <s v="Naypyitaw"/>
    <x v="1"/>
    <x v="1"/>
    <x v="4"/>
    <x v="355"/>
    <x v="5"/>
    <n v="9.9789999999999992"/>
    <x v="360"/>
    <d v="2019-03-07T00:00:00"/>
    <d v="1899-12-30T20:37:00"/>
    <s v="Weekday"/>
    <x v="0"/>
    <n v="199.58"/>
    <n v="4.7619047620000003"/>
    <n v="9.9789999999999992"/>
    <x v="7"/>
  </r>
  <r>
    <x v="363"/>
    <x v="0"/>
    <s v="Yangon"/>
    <x v="1"/>
    <x v="1"/>
    <x v="2"/>
    <x v="356"/>
    <x v="3"/>
    <n v="21.966000000000001"/>
    <x v="361"/>
    <d v="2019-01-21T00:00:00"/>
    <d v="1899-12-30T17:44:00"/>
    <s v="Weekday"/>
    <x v="1"/>
    <n v="439.32"/>
    <n v="4.7619047620000003"/>
    <n v="21.966000000000001"/>
    <x v="8"/>
  </r>
  <r>
    <x v="364"/>
    <x v="1"/>
    <s v="Naypyitaw"/>
    <x v="1"/>
    <x v="0"/>
    <x v="4"/>
    <x v="357"/>
    <x v="7"/>
    <n v="8.2479999999999993"/>
    <x v="362"/>
    <d v="2019-02-19T00:00:00"/>
    <d v="1899-12-30T16:23:00"/>
    <s v="Weekday"/>
    <x v="1"/>
    <n v="164.96"/>
    <n v="4.7619047620000003"/>
    <n v="8.2479999999999993"/>
    <x v="12"/>
  </r>
  <r>
    <x v="365"/>
    <x v="1"/>
    <s v="Naypyitaw"/>
    <x v="1"/>
    <x v="0"/>
    <x v="5"/>
    <x v="358"/>
    <x v="7"/>
    <n v="16.335999999999999"/>
    <x v="363"/>
    <d v="2019-01-06T00:00:00"/>
    <d v="1899-12-30T12:12:00"/>
    <s v="Weekend"/>
    <x v="1"/>
    <n v="326.72000000000003"/>
    <n v="4.7619047620000003"/>
    <n v="16.335999999999999"/>
    <x v="0"/>
  </r>
  <r>
    <x v="366"/>
    <x v="1"/>
    <s v="Naypyitaw"/>
    <x v="1"/>
    <x v="0"/>
    <x v="1"/>
    <x v="359"/>
    <x v="9"/>
    <n v="23.094000000000001"/>
    <x v="364"/>
    <d v="2019-03-14T00:00:00"/>
    <d v="1899-12-30T19:33:00"/>
    <s v="Weekday"/>
    <x v="1"/>
    <n v="461.88"/>
    <n v="4.7619047620000003"/>
    <n v="23.094000000000001"/>
    <x v="32"/>
  </r>
  <r>
    <x v="367"/>
    <x v="0"/>
    <s v="Yangon"/>
    <x v="0"/>
    <x v="1"/>
    <x v="2"/>
    <x v="256"/>
    <x v="7"/>
    <n v="13.188000000000001"/>
    <x v="257"/>
    <d v="2019-03-24T00:00:00"/>
    <d v="1899-12-30T10:29:00"/>
    <s v="Weekend"/>
    <x v="1"/>
    <n v="263.76"/>
    <n v="4.7619047620000003"/>
    <n v="13.188000000000001"/>
    <x v="22"/>
  </r>
  <r>
    <x v="368"/>
    <x v="1"/>
    <s v="Naypyitaw"/>
    <x v="1"/>
    <x v="0"/>
    <x v="3"/>
    <x v="360"/>
    <x v="4"/>
    <n v="7.18"/>
    <x v="365"/>
    <d v="2019-01-27T00:00:00"/>
    <d v="1899-12-30T14:28:00"/>
    <s v="Weekend"/>
    <x v="1"/>
    <n v="143.6"/>
    <n v="4.7619047620000003"/>
    <n v="7.18"/>
    <x v="38"/>
  </r>
  <r>
    <x v="369"/>
    <x v="0"/>
    <s v="Yangon"/>
    <x v="0"/>
    <x v="1"/>
    <x v="1"/>
    <x v="361"/>
    <x v="9"/>
    <n v="9.6750000000000007"/>
    <x v="366"/>
    <d v="2019-03-06T00:00:00"/>
    <d v="1899-12-30T12:46:00"/>
    <s v="Weekday"/>
    <x v="2"/>
    <n v="193.5"/>
    <n v="4.7619047620000003"/>
    <n v="9.6750000000000007"/>
    <x v="52"/>
  </r>
  <r>
    <x v="370"/>
    <x v="2"/>
    <s v="Mandalay"/>
    <x v="0"/>
    <x v="0"/>
    <x v="1"/>
    <x v="362"/>
    <x v="0"/>
    <n v="9.1910000000000007"/>
    <x v="367"/>
    <d v="2019-02-02T00:00:00"/>
    <d v="1899-12-30T19:40:00"/>
    <s v="Weekend"/>
    <x v="1"/>
    <n v="183.82"/>
    <n v="4.7619047620000003"/>
    <n v="9.1910000000000007"/>
    <x v="21"/>
  </r>
  <r>
    <x v="371"/>
    <x v="2"/>
    <s v="Mandalay"/>
    <x v="1"/>
    <x v="0"/>
    <x v="5"/>
    <x v="363"/>
    <x v="5"/>
    <n v="6.0960000000000001"/>
    <x v="368"/>
    <d v="2019-01-25T00:00:00"/>
    <d v="1899-12-30T19:39:00"/>
    <s v="Weekday"/>
    <x v="2"/>
    <n v="121.92"/>
    <n v="4.7619047620000003"/>
    <n v="6.0960000000000001"/>
    <x v="49"/>
  </r>
  <r>
    <x v="372"/>
    <x v="1"/>
    <s v="Naypyitaw"/>
    <x v="1"/>
    <x v="0"/>
    <x v="2"/>
    <x v="364"/>
    <x v="3"/>
    <n v="21.033000000000001"/>
    <x v="369"/>
    <d v="2019-03-14T00:00:00"/>
    <d v="1899-12-30T17:54:00"/>
    <s v="Weekday"/>
    <x v="0"/>
    <n v="420.66"/>
    <n v="4.7619047620000003"/>
    <n v="21.033000000000001"/>
    <x v="53"/>
  </r>
  <r>
    <x v="373"/>
    <x v="1"/>
    <s v="Naypyitaw"/>
    <x v="1"/>
    <x v="1"/>
    <x v="5"/>
    <x v="365"/>
    <x v="3"/>
    <n v="12.624000000000001"/>
    <x v="370"/>
    <d v="2019-01-29T00:00:00"/>
    <d v="1899-12-30T12:25:00"/>
    <s v="Weekday"/>
    <x v="1"/>
    <n v="252.48"/>
    <n v="4.7619047620000003"/>
    <n v="12.624000000000001"/>
    <x v="60"/>
  </r>
  <r>
    <x v="374"/>
    <x v="0"/>
    <s v="Yangon"/>
    <x v="1"/>
    <x v="0"/>
    <x v="2"/>
    <x v="366"/>
    <x v="1"/>
    <n v="16.772500000000001"/>
    <x v="371"/>
    <d v="2019-01-03T00:00:00"/>
    <d v="1899-12-30T16:47:00"/>
    <s v="Weekday"/>
    <x v="2"/>
    <n v="335.45"/>
    <n v="4.7619047620000003"/>
    <n v="16.772500000000001"/>
    <x v="0"/>
  </r>
  <r>
    <x v="375"/>
    <x v="0"/>
    <s v="Yangon"/>
    <x v="0"/>
    <x v="0"/>
    <x v="5"/>
    <x v="367"/>
    <x v="1"/>
    <n v="24.175000000000001"/>
    <x v="372"/>
    <d v="2019-01-14T00:00:00"/>
    <d v="1899-12-30T12:52:00"/>
    <s v="Weekday"/>
    <x v="0"/>
    <n v="483.5"/>
    <n v="4.7619047620000003"/>
    <n v="24.175000000000001"/>
    <x v="27"/>
  </r>
  <r>
    <x v="376"/>
    <x v="2"/>
    <s v="Mandalay"/>
    <x v="0"/>
    <x v="0"/>
    <x v="2"/>
    <x v="368"/>
    <x v="9"/>
    <n v="15.920999999999999"/>
    <x v="373"/>
    <d v="2019-01-05T00:00:00"/>
    <d v="1899-12-30T19:50:00"/>
    <s v="Weekend"/>
    <x v="2"/>
    <n v="318.42"/>
    <n v="4.7619047620000003"/>
    <n v="15.920999999999999"/>
    <x v="1"/>
  </r>
  <r>
    <x v="377"/>
    <x v="1"/>
    <s v="Naypyitaw"/>
    <x v="1"/>
    <x v="1"/>
    <x v="3"/>
    <x v="369"/>
    <x v="0"/>
    <n v="33.421500000000002"/>
    <x v="374"/>
    <d v="2019-02-22T00:00:00"/>
    <d v="1899-12-30T18:17:00"/>
    <s v="Weekday"/>
    <x v="0"/>
    <n v="668.43"/>
    <n v="4.7619047620000003"/>
    <n v="33.421500000000002"/>
    <x v="44"/>
  </r>
  <r>
    <x v="378"/>
    <x v="1"/>
    <s v="Naypyitaw"/>
    <x v="0"/>
    <x v="1"/>
    <x v="5"/>
    <x v="370"/>
    <x v="7"/>
    <n v="19.396000000000001"/>
    <x v="375"/>
    <d v="2019-02-06T00:00:00"/>
    <d v="1899-12-30T17:20:00"/>
    <s v="Weekday"/>
    <x v="0"/>
    <n v="387.92"/>
    <n v="4.7619047620000003"/>
    <n v="19.396000000000001"/>
    <x v="45"/>
  </r>
  <r>
    <x v="379"/>
    <x v="2"/>
    <s v="Mandalay"/>
    <x v="1"/>
    <x v="0"/>
    <x v="1"/>
    <x v="371"/>
    <x v="7"/>
    <n v="4.7300000000000004"/>
    <x v="376"/>
    <d v="2019-01-30T00:00:00"/>
    <d v="1899-12-30T13:32:00"/>
    <s v="Weekday"/>
    <x v="2"/>
    <n v="94.6"/>
    <n v="4.7619047620000003"/>
    <n v="4.7300000000000004"/>
    <x v="43"/>
  </r>
  <r>
    <x v="380"/>
    <x v="0"/>
    <s v="Yangon"/>
    <x v="0"/>
    <x v="1"/>
    <x v="3"/>
    <x v="372"/>
    <x v="7"/>
    <n v="16.466000000000001"/>
    <x v="377"/>
    <d v="2019-01-11T00:00:00"/>
    <d v="1899-12-30T10:37:00"/>
    <s v="Weekday"/>
    <x v="2"/>
    <n v="329.32"/>
    <n v="4.7619047620000003"/>
    <n v="16.466000000000001"/>
    <x v="26"/>
  </r>
  <r>
    <x v="381"/>
    <x v="1"/>
    <s v="Naypyitaw"/>
    <x v="1"/>
    <x v="0"/>
    <x v="1"/>
    <x v="373"/>
    <x v="5"/>
    <n v="2.661"/>
    <x v="378"/>
    <d v="2019-03-19T00:00:00"/>
    <d v="1899-12-30T14:35:00"/>
    <s v="Weekday"/>
    <x v="1"/>
    <n v="53.22"/>
    <n v="4.7619047620000003"/>
    <n v="2.661"/>
    <x v="50"/>
  </r>
  <r>
    <x v="382"/>
    <x v="2"/>
    <s v="Mandalay"/>
    <x v="1"/>
    <x v="0"/>
    <x v="4"/>
    <x v="374"/>
    <x v="1"/>
    <n v="24.922499999999999"/>
    <x v="379"/>
    <d v="2019-01-14T00:00:00"/>
    <d v="1899-12-30T12:09:00"/>
    <s v="Weekday"/>
    <x v="1"/>
    <n v="498.45"/>
    <n v="4.7619047620000003"/>
    <n v="24.922499999999999"/>
    <x v="21"/>
  </r>
  <r>
    <x v="383"/>
    <x v="1"/>
    <s v="Naypyitaw"/>
    <x v="0"/>
    <x v="0"/>
    <x v="4"/>
    <x v="375"/>
    <x v="7"/>
    <n v="14.978"/>
    <x v="380"/>
    <d v="2019-03-01T00:00:00"/>
    <d v="1899-12-30T15:32:00"/>
    <s v="Weekday"/>
    <x v="0"/>
    <n v="299.56"/>
    <n v="4.7619047620000003"/>
    <n v="14.978"/>
    <x v="50"/>
  </r>
  <r>
    <x v="384"/>
    <x v="0"/>
    <s v="Yangon"/>
    <x v="1"/>
    <x v="0"/>
    <x v="4"/>
    <x v="376"/>
    <x v="1"/>
    <n v="10.234999999999999"/>
    <x v="381"/>
    <d v="2019-01-06T00:00:00"/>
    <d v="1899-12-30T13:58:00"/>
    <s v="Weekend"/>
    <x v="0"/>
    <n v="204.7"/>
    <n v="4.7619047620000003"/>
    <n v="10.234999999999999"/>
    <x v="21"/>
  </r>
  <r>
    <x v="385"/>
    <x v="2"/>
    <s v="Mandalay"/>
    <x v="0"/>
    <x v="1"/>
    <x v="3"/>
    <x v="377"/>
    <x v="8"/>
    <n v="3.7909999999999999"/>
    <x v="382"/>
    <d v="2019-01-31T00:00:00"/>
    <d v="1899-12-30T13:19:00"/>
    <s v="Weekday"/>
    <x v="1"/>
    <n v="75.819999999999993"/>
    <n v="4.7619047620000003"/>
    <n v="3.7909999999999999"/>
    <x v="6"/>
  </r>
  <r>
    <x v="386"/>
    <x v="1"/>
    <s v="Naypyitaw"/>
    <x v="1"/>
    <x v="1"/>
    <x v="4"/>
    <x v="378"/>
    <x v="3"/>
    <n v="14.031000000000001"/>
    <x v="383"/>
    <d v="2019-03-11T00:00:00"/>
    <d v="1899-12-30T13:37:00"/>
    <s v="Weekday"/>
    <x v="1"/>
    <n v="280.62"/>
    <n v="4.7619047620000003"/>
    <n v="14.031000000000001"/>
    <x v="22"/>
  </r>
  <r>
    <x v="387"/>
    <x v="0"/>
    <s v="Yangon"/>
    <x v="1"/>
    <x v="0"/>
    <x v="0"/>
    <x v="379"/>
    <x v="4"/>
    <n v="16.16"/>
    <x v="384"/>
    <d v="2019-02-20T00:00:00"/>
    <d v="1899-12-30T16:49:00"/>
    <s v="Weekday"/>
    <x v="2"/>
    <n v="323.2"/>
    <n v="4.7619047620000003"/>
    <n v="16.16"/>
    <x v="40"/>
  </r>
  <r>
    <x v="388"/>
    <x v="1"/>
    <s v="Naypyitaw"/>
    <x v="0"/>
    <x v="0"/>
    <x v="5"/>
    <x v="380"/>
    <x v="9"/>
    <n v="24.331499999999998"/>
    <x v="385"/>
    <d v="2019-01-27T00:00:00"/>
    <d v="1899-12-30T14:55:00"/>
    <s v="Weekend"/>
    <x v="0"/>
    <n v="486.63"/>
    <n v="4.7619047620000003"/>
    <n v="24.331499999999998"/>
    <x v="33"/>
  </r>
  <r>
    <x v="389"/>
    <x v="2"/>
    <s v="Mandalay"/>
    <x v="1"/>
    <x v="1"/>
    <x v="4"/>
    <x v="381"/>
    <x v="0"/>
    <n v="6.3769999999999998"/>
    <x v="386"/>
    <d v="2019-03-10T00:00:00"/>
    <d v="1899-12-30T14:04:00"/>
    <s v="Weekend"/>
    <x v="2"/>
    <n v="127.54"/>
    <n v="4.7619047620000003"/>
    <n v="6.3769999999999998"/>
    <x v="37"/>
  </r>
  <r>
    <x v="390"/>
    <x v="1"/>
    <s v="Naypyitaw"/>
    <x v="0"/>
    <x v="0"/>
    <x v="5"/>
    <x v="382"/>
    <x v="6"/>
    <n v="12.071999999999999"/>
    <x v="387"/>
    <d v="2019-02-15T00:00:00"/>
    <d v="1899-12-30T12:31:00"/>
    <s v="Weekday"/>
    <x v="1"/>
    <n v="241.44"/>
    <n v="4.7619047620000003"/>
    <n v="12.071999999999999"/>
    <x v="34"/>
  </r>
  <r>
    <x v="391"/>
    <x v="2"/>
    <s v="Mandalay"/>
    <x v="1"/>
    <x v="0"/>
    <x v="5"/>
    <x v="383"/>
    <x v="4"/>
    <n v="18.975000000000001"/>
    <x v="388"/>
    <d v="2019-01-26T00:00:00"/>
    <d v="1899-12-30T14:51:00"/>
    <s v="Weekend"/>
    <x v="1"/>
    <n v="379.5"/>
    <n v="4.7619047620000003"/>
    <n v="18.975000000000001"/>
    <x v="58"/>
  </r>
  <r>
    <x v="392"/>
    <x v="0"/>
    <s v="Yangon"/>
    <x v="0"/>
    <x v="1"/>
    <x v="1"/>
    <x v="384"/>
    <x v="8"/>
    <n v="3.8410000000000002"/>
    <x v="389"/>
    <d v="2019-02-13T00:00:00"/>
    <d v="1899-12-30T18:27:00"/>
    <s v="Weekday"/>
    <x v="0"/>
    <n v="76.819999999999993"/>
    <n v="4.7619047620000003"/>
    <n v="3.8410000000000002"/>
    <x v="8"/>
  </r>
  <r>
    <x v="393"/>
    <x v="0"/>
    <s v="Yangon"/>
    <x v="0"/>
    <x v="0"/>
    <x v="3"/>
    <x v="385"/>
    <x v="4"/>
    <n v="26.13"/>
    <x v="390"/>
    <d v="2019-03-09T00:00:00"/>
    <d v="1899-12-30T12:45:00"/>
    <s v="Weekend"/>
    <x v="2"/>
    <n v="522.6"/>
    <n v="4.7619047620000003"/>
    <n v="26.13"/>
    <x v="56"/>
  </r>
  <r>
    <x v="394"/>
    <x v="0"/>
    <s v="Yangon"/>
    <x v="1"/>
    <x v="0"/>
    <x v="0"/>
    <x v="386"/>
    <x v="8"/>
    <n v="3.9870000000000001"/>
    <x v="391"/>
    <d v="2019-03-06T00:00:00"/>
    <d v="1899-12-30T10:36:00"/>
    <s v="Weekday"/>
    <x v="0"/>
    <n v="79.739999999999995"/>
    <n v="4.7619047620000003"/>
    <n v="3.9870000000000001"/>
    <x v="48"/>
  </r>
  <r>
    <x v="395"/>
    <x v="0"/>
    <s v="Yangon"/>
    <x v="1"/>
    <x v="0"/>
    <x v="0"/>
    <x v="387"/>
    <x v="1"/>
    <n v="19.375"/>
    <x v="392"/>
    <d v="2019-01-24T00:00:00"/>
    <d v="1899-12-30T20:36:00"/>
    <s v="Weekday"/>
    <x v="0"/>
    <n v="387.5"/>
    <n v="4.7619047620000003"/>
    <n v="19.375"/>
    <x v="42"/>
  </r>
  <r>
    <x v="396"/>
    <x v="0"/>
    <s v="Yangon"/>
    <x v="1"/>
    <x v="0"/>
    <x v="4"/>
    <x v="388"/>
    <x v="1"/>
    <n v="13.567500000000001"/>
    <x v="393"/>
    <d v="2019-03-13T00:00:00"/>
    <d v="1899-12-30T14:16:00"/>
    <s v="Weekday"/>
    <x v="0"/>
    <n v="271.35000000000002"/>
    <n v="4.7619047620000003"/>
    <n v="13.567500000000001"/>
    <x v="15"/>
  </r>
  <r>
    <x v="397"/>
    <x v="2"/>
    <s v="Mandalay"/>
    <x v="1"/>
    <x v="1"/>
    <x v="2"/>
    <x v="389"/>
    <x v="9"/>
    <n v="6.1154999999999999"/>
    <x v="394"/>
    <d v="2019-03-15T00:00:00"/>
    <d v="1899-12-30T10:26:00"/>
    <s v="Weekday"/>
    <x v="1"/>
    <n v="122.31"/>
    <n v="4.7619047620000003"/>
    <n v="6.1154999999999999"/>
    <x v="6"/>
  </r>
  <r>
    <x v="398"/>
    <x v="2"/>
    <s v="Mandalay"/>
    <x v="0"/>
    <x v="0"/>
    <x v="0"/>
    <x v="390"/>
    <x v="3"/>
    <n v="12.318"/>
    <x v="395"/>
    <d v="2019-03-05T00:00:00"/>
    <d v="1899-12-30T13:30:00"/>
    <s v="Weekday"/>
    <x v="2"/>
    <n v="246.36"/>
    <n v="4.7619047620000003"/>
    <n v="12.318"/>
    <x v="47"/>
  </r>
  <r>
    <x v="399"/>
    <x v="2"/>
    <s v="Mandalay"/>
    <x v="0"/>
    <x v="1"/>
    <x v="1"/>
    <x v="391"/>
    <x v="9"/>
    <n v="8.6579999999999995"/>
    <x v="396"/>
    <d v="2019-03-04T00:00:00"/>
    <d v="1899-12-30T16:28:00"/>
    <s v="Weekday"/>
    <x v="1"/>
    <n v="173.16"/>
    <n v="4.7619047620000003"/>
    <n v="8.6579999999999995"/>
    <x v="7"/>
  </r>
  <r>
    <x v="400"/>
    <x v="1"/>
    <s v="Naypyitaw"/>
    <x v="1"/>
    <x v="0"/>
    <x v="4"/>
    <x v="392"/>
    <x v="3"/>
    <n v="11.829000000000001"/>
    <x v="397"/>
    <d v="2019-03-25T00:00:00"/>
    <d v="1899-12-30T20:18:00"/>
    <s v="Weekday"/>
    <x v="2"/>
    <n v="236.58"/>
    <n v="4.7619047620000003"/>
    <n v="11.829000000000001"/>
    <x v="45"/>
  </r>
  <r>
    <x v="401"/>
    <x v="1"/>
    <s v="Naypyitaw"/>
    <x v="1"/>
    <x v="1"/>
    <x v="2"/>
    <x v="393"/>
    <x v="7"/>
    <n v="9.2439999999999998"/>
    <x v="398"/>
    <d v="2019-03-12T00:00:00"/>
    <d v="1899-12-30T20:04:00"/>
    <s v="Weekday"/>
    <x v="2"/>
    <n v="184.88"/>
    <n v="4.7619047620000003"/>
    <n v="9.2439999999999998"/>
    <x v="56"/>
  </r>
  <r>
    <x v="402"/>
    <x v="1"/>
    <s v="Naypyitaw"/>
    <x v="0"/>
    <x v="1"/>
    <x v="2"/>
    <x v="394"/>
    <x v="8"/>
    <n v="0.69899999999999995"/>
    <x v="399"/>
    <d v="2019-02-04T00:00:00"/>
    <d v="1899-12-30T13:38:00"/>
    <s v="Weekday"/>
    <x v="0"/>
    <n v="13.98"/>
    <n v="4.7619047620000003"/>
    <n v="0.69899999999999995"/>
    <x v="57"/>
  </r>
  <r>
    <x v="403"/>
    <x v="2"/>
    <s v="Mandalay"/>
    <x v="1"/>
    <x v="0"/>
    <x v="5"/>
    <x v="395"/>
    <x v="1"/>
    <n v="9.9375"/>
    <x v="400"/>
    <d v="2019-02-22T00:00:00"/>
    <d v="1899-12-30T10:43:00"/>
    <s v="Weekday"/>
    <x v="0"/>
    <n v="198.75"/>
    <n v="4.7619047620000003"/>
    <n v="9.9375"/>
    <x v="1"/>
  </r>
  <r>
    <x v="404"/>
    <x v="1"/>
    <s v="Naypyitaw"/>
    <x v="0"/>
    <x v="0"/>
    <x v="5"/>
    <x v="396"/>
    <x v="0"/>
    <n v="34.226500000000001"/>
    <x v="401"/>
    <d v="2019-02-16T00:00:00"/>
    <d v="1899-12-30T17:30:00"/>
    <s v="Weekend"/>
    <x v="0"/>
    <n v="684.53"/>
    <n v="4.7619047620000003"/>
    <n v="34.226500000000001"/>
    <x v="49"/>
  </r>
  <r>
    <x v="405"/>
    <x v="0"/>
    <s v="Yangon"/>
    <x v="0"/>
    <x v="1"/>
    <x v="3"/>
    <x v="397"/>
    <x v="7"/>
    <n v="13.452"/>
    <x v="402"/>
    <d v="2019-01-19T00:00:00"/>
    <d v="1899-12-30T15:28:00"/>
    <s v="Weekend"/>
    <x v="2"/>
    <n v="269.04000000000002"/>
    <n v="4.7619047620000003"/>
    <n v="13.452"/>
    <x v="7"/>
  </r>
  <r>
    <x v="406"/>
    <x v="0"/>
    <s v="Yangon"/>
    <x v="1"/>
    <x v="1"/>
    <x v="4"/>
    <x v="398"/>
    <x v="1"/>
    <n v="3.4474999999999998"/>
    <x v="403"/>
    <d v="2019-01-11T00:00:00"/>
    <d v="1899-12-30T19:07:00"/>
    <s v="Weekday"/>
    <x v="2"/>
    <n v="68.95"/>
    <n v="4.7619047620000003"/>
    <n v="3.4474999999999998"/>
    <x v="52"/>
  </r>
  <r>
    <x v="407"/>
    <x v="2"/>
    <s v="Mandalay"/>
    <x v="0"/>
    <x v="0"/>
    <x v="5"/>
    <x v="399"/>
    <x v="7"/>
    <n v="13.742000000000001"/>
    <x v="404"/>
    <d v="2019-01-04T00:00:00"/>
    <d v="1899-12-30T19:01:00"/>
    <s v="Weekday"/>
    <x v="1"/>
    <n v="274.83999999999997"/>
    <n v="4.7619047620000003"/>
    <n v="13.742000000000001"/>
    <x v="5"/>
  </r>
  <r>
    <x v="408"/>
    <x v="0"/>
    <s v="Yangon"/>
    <x v="1"/>
    <x v="0"/>
    <x v="2"/>
    <x v="400"/>
    <x v="7"/>
    <n v="11.305999999999999"/>
    <x v="405"/>
    <d v="2019-03-04T00:00:00"/>
    <d v="1899-12-30T19:48:00"/>
    <s v="Weekday"/>
    <x v="0"/>
    <n v="226.12"/>
    <n v="4.7619047620000003"/>
    <n v="11.305999999999999"/>
    <x v="46"/>
  </r>
  <r>
    <x v="409"/>
    <x v="1"/>
    <s v="Naypyitaw"/>
    <x v="1"/>
    <x v="0"/>
    <x v="5"/>
    <x v="401"/>
    <x v="1"/>
    <n v="5.9550000000000001"/>
    <x v="406"/>
    <d v="2019-01-28T00:00:00"/>
    <d v="1899-12-30T19:24:00"/>
    <s v="Weekday"/>
    <x v="0"/>
    <n v="119.1"/>
    <n v="4.7619047620000003"/>
    <n v="5.9550000000000001"/>
    <x v="38"/>
  </r>
  <r>
    <x v="410"/>
    <x v="2"/>
    <s v="Mandalay"/>
    <x v="1"/>
    <x v="0"/>
    <x v="0"/>
    <x v="402"/>
    <x v="4"/>
    <n v="17.105"/>
    <x v="407"/>
    <d v="2019-01-02T00:00:00"/>
    <d v="1899-12-30T13:00:00"/>
    <s v="Weekday"/>
    <x v="1"/>
    <n v="342.1"/>
    <n v="4.7619047620000003"/>
    <n v="17.105"/>
    <x v="20"/>
  </r>
  <r>
    <x v="411"/>
    <x v="2"/>
    <s v="Mandalay"/>
    <x v="1"/>
    <x v="1"/>
    <x v="3"/>
    <x v="403"/>
    <x v="5"/>
    <n v="2.1869999999999998"/>
    <x v="408"/>
    <d v="2019-01-25T00:00:00"/>
    <d v="1899-12-30T14:29:00"/>
    <s v="Weekday"/>
    <x v="0"/>
    <n v="43.74"/>
    <n v="4.7619047620000003"/>
    <n v="2.1869999999999998"/>
    <x v="16"/>
  </r>
  <r>
    <x v="412"/>
    <x v="0"/>
    <s v="Yangon"/>
    <x v="0"/>
    <x v="1"/>
    <x v="0"/>
    <x v="404"/>
    <x v="1"/>
    <n v="5.2424999999999997"/>
    <x v="409"/>
    <d v="2019-01-04T00:00:00"/>
    <d v="1899-12-30T13:21:00"/>
    <s v="Weekday"/>
    <x v="1"/>
    <n v="104.85"/>
    <n v="4.7619047620000003"/>
    <n v="5.2424999999999997"/>
    <x v="52"/>
  </r>
  <r>
    <x v="413"/>
    <x v="0"/>
    <s v="Yangon"/>
    <x v="1"/>
    <x v="1"/>
    <x v="3"/>
    <x v="405"/>
    <x v="6"/>
    <n v="3.8759999999999999"/>
    <x v="410"/>
    <d v="2019-03-10T00:00:00"/>
    <d v="1899-12-30T18:55:00"/>
    <s v="Weekend"/>
    <x v="0"/>
    <n v="77.52"/>
    <n v="4.7619047620000003"/>
    <n v="3.8759999999999999"/>
    <x v="37"/>
  </r>
  <r>
    <x v="414"/>
    <x v="0"/>
    <s v="Yangon"/>
    <x v="1"/>
    <x v="1"/>
    <x v="2"/>
    <x v="406"/>
    <x v="2"/>
    <n v="20.372"/>
    <x v="411"/>
    <d v="2019-03-22T00:00:00"/>
    <d v="1899-12-30T19:36:00"/>
    <s v="Weekday"/>
    <x v="0"/>
    <n v="407.44"/>
    <n v="4.7619047620000003"/>
    <n v="20.372"/>
    <x v="51"/>
  </r>
  <r>
    <x v="415"/>
    <x v="2"/>
    <s v="Mandalay"/>
    <x v="1"/>
    <x v="1"/>
    <x v="0"/>
    <x v="407"/>
    <x v="8"/>
    <n v="4.8055000000000003"/>
    <x v="412"/>
    <d v="2019-01-25T00:00:00"/>
    <d v="1899-12-30T16:28:00"/>
    <s v="Weekday"/>
    <x v="0"/>
    <n v="96.11"/>
    <n v="4.7619047620000003"/>
    <n v="4.8055000000000003"/>
    <x v="52"/>
  </r>
  <r>
    <x v="416"/>
    <x v="1"/>
    <s v="Naypyitaw"/>
    <x v="1"/>
    <x v="0"/>
    <x v="2"/>
    <x v="408"/>
    <x v="7"/>
    <n v="9.0760000000000005"/>
    <x v="413"/>
    <d v="2019-01-08T00:00:00"/>
    <d v="1899-12-30T13:48:00"/>
    <s v="Weekday"/>
    <x v="2"/>
    <n v="181.52"/>
    <n v="4.7619047620000003"/>
    <n v="9.0760000000000005"/>
    <x v="44"/>
  </r>
  <r>
    <x v="417"/>
    <x v="1"/>
    <s v="Naypyitaw"/>
    <x v="0"/>
    <x v="0"/>
    <x v="0"/>
    <x v="409"/>
    <x v="8"/>
    <n v="4.0754999999999999"/>
    <x v="414"/>
    <d v="2019-01-22T00:00:00"/>
    <d v="1899-12-30T10:57:00"/>
    <s v="Weekday"/>
    <x v="0"/>
    <n v="81.510000000000005"/>
    <n v="4.7619047620000003"/>
    <n v="4.0754999999999999"/>
    <x v="51"/>
  </r>
  <r>
    <x v="418"/>
    <x v="2"/>
    <s v="Mandalay"/>
    <x v="1"/>
    <x v="0"/>
    <x v="0"/>
    <x v="410"/>
    <x v="5"/>
    <n v="5.7220000000000004"/>
    <x v="415"/>
    <d v="2019-01-12T00:00:00"/>
    <d v="1899-12-30T17:13:00"/>
    <s v="Weekend"/>
    <x v="0"/>
    <n v="114.44"/>
    <n v="4.7619047620000003"/>
    <n v="5.7220000000000004"/>
    <x v="47"/>
  </r>
  <r>
    <x v="419"/>
    <x v="0"/>
    <s v="Yangon"/>
    <x v="0"/>
    <x v="0"/>
    <x v="1"/>
    <x v="411"/>
    <x v="0"/>
    <n v="8.827"/>
    <x v="416"/>
    <d v="2019-02-04T00:00:00"/>
    <d v="1899-12-30T10:23:00"/>
    <s v="Weekday"/>
    <x v="1"/>
    <n v="176.54"/>
    <n v="4.7619047620000003"/>
    <n v="8.827"/>
    <x v="13"/>
  </r>
  <r>
    <x v="420"/>
    <x v="1"/>
    <s v="Naypyitaw"/>
    <x v="0"/>
    <x v="0"/>
    <x v="4"/>
    <x v="412"/>
    <x v="6"/>
    <n v="5.79"/>
    <x v="417"/>
    <d v="2019-03-28T00:00:00"/>
    <d v="1899-12-30T13:57:00"/>
    <s v="Weekday"/>
    <x v="0"/>
    <n v="115.8"/>
    <n v="4.7619047620000003"/>
    <n v="5.79"/>
    <x v="26"/>
  </r>
  <r>
    <x v="421"/>
    <x v="1"/>
    <s v="Naypyitaw"/>
    <x v="1"/>
    <x v="0"/>
    <x v="1"/>
    <x v="413"/>
    <x v="6"/>
    <n v="12.6075"/>
    <x v="418"/>
    <d v="2019-01-23T00:00:00"/>
    <d v="1899-12-30T13:29:00"/>
    <s v="Weekday"/>
    <x v="1"/>
    <n v="252.15"/>
    <n v="4.7619047620000003"/>
    <n v="12.6075"/>
    <x v="57"/>
  </r>
  <r>
    <x v="422"/>
    <x v="1"/>
    <s v="Naypyitaw"/>
    <x v="0"/>
    <x v="0"/>
    <x v="5"/>
    <x v="414"/>
    <x v="4"/>
    <n v="48.604999999999997"/>
    <x v="419"/>
    <d v="2019-02-08T00:00:00"/>
    <d v="1899-12-30T13:00:00"/>
    <s v="Weekday"/>
    <x v="2"/>
    <n v="972.1"/>
    <n v="4.7619047620000003"/>
    <n v="48.604999999999997"/>
    <x v="44"/>
  </r>
  <r>
    <x v="423"/>
    <x v="2"/>
    <s v="Mandalay"/>
    <x v="0"/>
    <x v="1"/>
    <x v="5"/>
    <x v="415"/>
    <x v="2"/>
    <n v="10.167999999999999"/>
    <x v="420"/>
    <d v="2019-03-19T00:00:00"/>
    <d v="1899-12-30T19:42:00"/>
    <s v="Weekday"/>
    <x v="2"/>
    <n v="203.36"/>
    <n v="4.7619047620000003"/>
    <n v="10.167999999999999"/>
    <x v="24"/>
  </r>
  <r>
    <x v="424"/>
    <x v="1"/>
    <s v="Naypyitaw"/>
    <x v="1"/>
    <x v="1"/>
    <x v="5"/>
    <x v="416"/>
    <x v="8"/>
    <n v="0.81399999999999995"/>
    <x v="421"/>
    <d v="2019-03-09T00:00:00"/>
    <d v="1899-12-30T15:36:00"/>
    <s v="Weekend"/>
    <x v="1"/>
    <n v="16.28"/>
    <n v="4.7619047620000003"/>
    <n v="0.81399999999999995"/>
    <x v="59"/>
  </r>
  <r>
    <x v="425"/>
    <x v="2"/>
    <s v="Mandalay"/>
    <x v="0"/>
    <x v="1"/>
    <x v="5"/>
    <x v="417"/>
    <x v="9"/>
    <n v="18.2745"/>
    <x v="422"/>
    <d v="2019-01-02T00:00:00"/>
    <d v="1899-12-30T13:40:00"/>
    <s v="Weekday"/>
    <x v="1"/>
    <n v="365.49"/>
    <n v="4.7619047620000003"/>
    <n v="18.2745"/>
    <x v="27"/>
  </r>
  <r>
    <x v="426"/>
    <x v="0"/>
    <s v="Yangon"/>
    <x v="0"/>
    <x v="1"/>
    <x v="0"/>
    <x v="418"/>
    <x v="0"/>
    <n v="18.609500000000001"/>
    <x v="423"/>
    <d v="2019-01-21T00:00:00"/>
    <d v="1899-12-30T18:01:00"/>
    <s v="Weekday"/>
    <x v="1"/>
    <n v="372.19"/>
    <n v="4.7619047620000003"/>
    <n v="18.609500000000001"/>
    <x v="60"/>
  </r>
  <r>
    <x v="427"/>
    <x v="2"/>
    <s v="Mandalay"/>
    <x v="0"/>
    <x v="0"/>
    <x v="4"/>
    <x v="419"/>
    <x v="6"/>
    <n v="3.1305000000000001"/>
    <x v="424"/>
    <d v="2019-03-20T00:00:00"/>
    <d v="1899-12-30T13:53:00"/>
    <s v="Weekday"/>
    <x v="2"/>
    <n v="62.61"/>
    <n v="4.7619047620000003"/>
    <n v="3.1305000000000001"/>
    <x v="7"/>
  </r>
  <r>
    <x v="428"/>
    <x v="2"/>
    <s v="Mandalay"/>
    <x v="1"/>
    <x v="1"/>
    <x v="3"/>
    <x v="420"/>
    <x v="1"/>
    <n v="16.817499999999999"/>
    <x v="425"/>
    <d v="2019-02-27T00:00:00"/>
    <d v="1899-12-30T17:27:00"/>
    <s v="Weekday"/>
    <x v="1"/>
    <n v="336.35"/>
    <n v="4.7619047620000003"/>
    <n v="16.817499999999999"/>
    <x v="16"/>
  </r>
  <r>
    <x v="429"/>
    <x v="0"/>
    <s v="Yangon"/>
    <x v="0"/>
    <x v="0"/>
    <x v="2"/>
    <x v="421"/>
    <x v="4"/>
    <n v="45.325000000000003"/>
    <x v="426"/>
    <d v="2019-03-08T00:00:00"/>
    <d v="1899-12-30T10:53:00"/>
    <s v="Weekday"/>
    <x v="0"/>
    <n v="906.5"/>
    <n v="4.7619047620000003"/>
    <n v="45.325000000000003"/>
    <x v="48"/>
  </r>
  <r>
    <x v="430"/>
    <x v="2"/>
    <s v="Mandalay"/>
    <x v="1"/>
    <x v="1"/>
    <x v="5"/>
    <x v="422"/>
    <x v="5"/>
    <n v="6.9080000000000004"/>
    <x v="427"/>
    <d v="2019-01-31T00:00:00"/>
    <d v="1899-12-30T19:48:00"/>
    <s v="Weekday"/>
    <x v="2"/>
    <n v="138.16"/>
    <n v="4.7619047620000003"/>
    <n v="6.9080000000000004"/>
    <x v="16"/>
  </r>
  <r>
    <x v="431"/>
    <x v="1"/>
    <s v="Naypyitaw"/>
    <x v="1"/>
    <x v="1"/>
    <x v="4"/>
    <x v="423"/>
    <x v="5"/>
    <n v="4.327"/>
    <x v="428"/>
    <d v="2019-03-08T00:00:00"/>
    <d v="1899-12-30T16:53:00"/>
    <s v="Weekday"/>
    <x v="0"/>
    <n v="86.54"/>
    <n v="4.7619047620000003"/>
    <n v="4.327"/>
    <x v="14"/>
  </r>
  <r>
    <x v="432"/>
    <x v="0"/>
    <s v="Yangon"/>
    <x v="1"/>
    <x v="0"/>
    <x v="1"/>
    <x v="424"/>
    <x v="3"/>
    <n v="7.0380000000000003"/>
    <x v="429"/>
    <d v="2019-01-13T00:00:00"/>
    <d v="1899-12-30T19:14:00"/>
    <s v="Weekend"/>
    <x v="0"/>
    <n v="140.76"/>
    <n v="4.7619047620000003"/>
    <n v="7.0380000000000003"/>
    <x v="41"/>
  </r>
  <r>
    <x v="433"/>
    <x v="2"/>
    <s v="Mandalay"/>
    <x v="1"/>
    <x v="1"/>
    <x v="5"/>
    <x v="425"/>
    <x v="0"/>
    <n v="33.439"/>
    <x v="430"/>
    <d v="2019-03-09T00:00:00"/>
    <d v="1899-12-30T14:36:00"/>
    <s v="Weekend"/>
    <x v="2"/>
    <n v="668.78"/>
    <n v="4.7619047620000003"/>
    <n v="33.439"/>
    <x v="1"/>
  </r>
  <r>
    <x v="434"/>
    <x v="2"/>
    <s v="Mandalay"/>
    <x v="1"/>
    <x v="0"/>
    <x v="5"/>
    <x v="426"/>
    <x v="8"/>
    <n v="2.3719999999999999"/>
    <x v="431"/>
    <d v="2019-02-22T00:00:00"/>
    <d v="1899-12-30T18:19:00"/>
    <s v="Weekday"/>
    <x v="2"/>
    <n v="47.44"/>
    <n v="4.7619047620000003"/>
    <n v="2.3719999999999999"/>
    <x v="11"/>
  </r>
  <r>
    <x v="435"/>
    <x v="1"/>
    <s v="Naypyitaw"/>
    <x v="1"/>
    <x v="1"/>
    <x v="3"/>
    <x v="427"/>
    <x v="9"/>
    <n v="44.658000000000001"/>
    <x v="432"/>
    <d v="2019-03-19T00:00:00"/>
    <d v="1899-12-30T19:09:00"/>
    <s v="Weekday"/>
    <x v="0"/>
    <n v="893.16"/>
    <n v="4.7619047620000003"/>
    <n v="44.658000000000001"/>
    <x v="54"/>
  </r>
  <r>
    <x v="436"/>
    <x v="1"/>
    <s v="Naypyitaw"/>
    <x v="0"/>
    <x v="1"/>
    <x v="3"/>
    <x v="428"/>
    <x v="7"/>
    <n v="16.585999999999999"/>
    <x v="433"/>
    <d v="2019-01-20T00:00:00"/>
    <d v="1899-12-30T16:51:00"/>
    <s v="Weekend"/>
    <x v="0"/>
    <n v="331.72"/>
    <n v="4.7619047620000003"/>
    <n v="16.585999999999999"/>
    <x v="1"/>
  </r>
  <r>
    <x v="437"/>
    <x v="0"/>
    <s v="Yangon"/>
    <x v="1"/>
    <x v="1"/>
    <x v="2"/>
    <x v="429"/>
    <x v="3"/>
    <n v="10.196999999999999"/>
    <x v="434"/>
    <d v="2019-03-08T00:00:00"/>
    <d v="1899-12-30T15:37:00"/>
    <s v="Weekday"/>
    <x v="2"/>
    <n v="203.94"/>
    <n v="4.7619047620000003"/>
    <n v="10.196999999999999"/>
    <x v="25"/>
  </r>
  <r>
    <x v="438"/>
    <x v="1"/>
    <s v="Naypyitaw"/>
    <x v="0"/>
    <x v="1"/>
    <x v="4"/>
    <x v="430"/>
    <x v="7"/>
    <n v="3.4079999999999999"/>
    <x v="435"/>
    <d v="2019-03-08T00:00:00"/>
    <d v="1899-12-30T20:15:00"/>
    <s v="Weekday"/>
    <x v="0"/>
    <n v="68.16"/>
    <n v="4.7619047620000003"/>
    <n v="3.4079999999999999"/>
    <x v="27"/>
  </r>
  <r>
    <x v="439"/>
    <x v="1"/>
    <s v="Naypyitaw"/>
    <x v="1"/>
    <x v="0"/>
    <x v="1"/>
    <x v="431"/>
    <x v="2"/>
    <n v="16.344000000000001"/>
    <x v="436"/>
    <d v="2019-02-07T00:00:00"/>
    <d v="1899-12-30T14:38:00"/>
    <s v="Weekday"/>
    <x v="2"/>
    <n v="326.88"/>
    <n v="4.7619047620000003"/>
    <n v="16.344000000000001"/>
    <x v="35"/>
  </r>
  <r>
    <x v="440"/>
    <x v="1"/>
    <s v="Naypyitaw"/>
    <x v="0"/>
    <x v="1"/>
    <x v="4"/>
    <x v="432"/>
    <x v="1"/>
    <n v="4.3600000000000003"/>
    <x v="437"/>
    <d v="2019-01-15T00:00:00"/>
    <d v="1899-12-30T19:25:00"/>
    <s v="Weekday"/>
    <x v="1"/>
    <n v="87.2"/>
    <n v="4.7619047620000003"/>
    <n v="4.3600000000000003"/>
    <x v="34"/>
  </r>
  <r>
    <x v="441"/>
    <x v="2"/>
    <s v="Mandalay"/>
    <x v="0"/>
    <x v="0"/>
    <x v="3"/>
    <x v="433"/>
    <x v="2"/>
    <n v="35.372"/>
    <x v="438"/>
    <d v="2019-03-22T00:00:00"/>
    <d v="1899-12-30T19:35:00"/>
    <s v="Weekday"/>
    <x v="2"/>
    <n v="707.44"/>
    <n v="4.7619047620000003"/>
    <n v="35.372"/>
    <x v="42"/>
  </r>
  <r>
    <x v="442"/>
    <x v="0"/>
    <s v="Yangon"/>
    <x v="0"/>
    <x v="0"/>
    <x v="2"/>
    <x v="434"/>
    <x v="9"/>
    <n v="40.144500000000001"/>
    <x v="439"/>
    <d v="2019-01-15T00:00:00"/>
    <d v="1899-12-30T15:42:00"/>
    <s v="Weekday"/>
    <x v="2"/>
    <n v="802.89"/>
    <n v="4.7619047620000003"/>
    <n v="40.144500000000001"/>
    <x v="35"/>
  </r>
  <r>
    <x v="443"/>
    <x v="1"/>
    <s v="Naypyitaw"/>
    <x v="1"/>
    <x v="1"/>
    <x v="5"/>
    <x v="435"/>
    <x v="8"/>
    <n v="0.63900000000000001"/>
    <x v="440"/>
    <d v="2019-01-08T00:00:00"/>
    <d v="1899-12-30T14:11:00"/>
    <s v="Weekday"/>
    <x v="0"/>
    <n v="12.78"/>
    <n v="4.7619047620000003"/>
    <n v="0.63900000000000001"/>
    <x v="33"/>
  </r>
  <r>
    <x v="444"/>
    <x v="0"/>
    <s v="Yangon"/>
    <x v="1"/>
    <x v="0"/>
    <x v="3"/>
    <x v="436"/>
    <x v="0"/>
    <n v="6.6849999999999996"/>
    <x v="441"/>
    <d v="2019-01-15T00:00:00"/>
    <d v="1899-12-30T10:43:00"/>
    <s v="Weekday"/>
    <x v="1"/>
    <n v="133.69999999999999"/>
    <n v="4.7619047620000003"/>
    <n v="6.6849999999999996"/>
    <x v="58"/>
  </r>
  <r>
    <x v="445"/>
    <x v="2"/>
    <s v="Mandalay"/>
    <x v="0"/>
    <x v="0"/>
    <x v="0"/>
    <x v="198"/>
    <x v="8"/>
    <n v="0.95750000000000002"/>
    <x v="442"/>
    <d v="2019-01-28T00:00:00"/>
    <d v="1899-12-30T17:58:00"/>
    <s v="Weekday"/>
    <x v="2"/>
    <n v="19.149999999999999"/>
    <n v="4.7619047620000003"/>
    <n v="0.95750000000000002"/>
    <x v="33"/>
  </r>
  <r>
    <x v="446"/>
    <x v="1"/>
    <s v="Naypyitaw"/>
    <x v="0"/>
    <x v="1"/>
    <x v="4"/>
    <x v="437"/>
    <x v="4"/>
    <n v="13.83"/>
    <x v="443"/>
    <d v="2019-02-14T00:00:00"/>
    <d v="1899-12-30T11:26:00"/>
    <s v="Weekday"/>
    <x v="2"/>
    <n v="276.60000000000002"/>
    <n v="4.7619047620000003"/>
    <n v="13.83"/>
    <x v="60"/>
  </r>
  <r>
    <x v="447"/>
    <x v="1"/>
    <s v="Naypyitaw"/>
    <x v="1"/>
    <x v="1"/>
    <x v="5"/>
    <x v="438"/>
    <x v="6"/>
    <n v="6.8609999999999998"/>
    <x v="444"/>
    <d v="2019-03-10T00:00:00"/>
    <d v="1899-12-30T17:38:00"/>
    <s v="Weekend"/>
    <x v="2"/>
    <n v="137.22"/>
    <n v="4.7619047620000003"/>
    <n v="6.8609999999999998"/>
    <x v="35"/>
  </r>
  <r>
    <x v="448"/>
    <x v="2"/>
    <s v="Mandalay"/>
    <x v="0"/>
    <x v="0"/>
    <x v="0"/>
    <x v="439"/>
    <x v="8"/>
    <n v="1.3534999999999999"/>
    <x v="445"/>
    <d v="2019-01-12T00:00:00"/>
    <d v="1899-12-30T20:07:00"/>
    <s v="Weekend"/>
    <x v="2"/>
    <n v="27.07"/>
    <n v="4.7619047620000003"/>
    <n v="1.3534999999999999"/>
    <x v="4"/>
  </r>
  <r>
    <x v="449"/>
    <x v="2"/>
    <s v="Mandalay"/>
    <x v="0"/>
    <x v="0"/>
    <x v="3"/>
    <x v="440"/>
    <x v="8"/>
    <n v="1.956"/>
    <x v="446"/>
    <d v="2019-03-26T00:00:00"/>
    <d v="1899-12-30T11:02:00"/>
    <s v="Weekday"/>
    <x v="2"/>
    <n v="39.119999999999997"/>
    <n v="4.7619047620000003"/>
    <n v="1.956"/>
    <x v="1"/>
  </r>
  <r>
    <x v="450"/>
    <x v="2"/>
    <s v="Mandalay"/>
    <x v="1"/>
    <x v="0"/>
    <x v="1"/>
    <x v="441"/>
    <x v="3"/>
    <n v="22.413"/>
    <x v="447"/>
    <d v="2019-01-01T00:00:00"/>
    <d v="1899-12-30T19:07:00"/>
    <s v="Weekday"/>
    <x v="1"/>
    <n v="448.26"/>
    <n v="4.7619047620000003"/>
    <n v="22.413"/>
    <x v="24"/>
  </r>
  <r>
    <x v="451"/>
    <x v="2"/>
    <s v="Mandalay"/>
    <x v="1"/>
    <x v="1"/>
    <x v="1"/>
    <x v="442"/>
    <x v="3"/>
    <n v="6.6029999999999998"/>
    <x v="448"/>
    <d v="2019-01-02T00:00:00"/>
    <d v="1899-12-30T18:50:00"/>
    <s v="Weekday"/>
    <x v="1"/>
    <n v="132.06"/>
    <n v="4.7619047620000003"/>
    <n v="6.6029999999999998"/>
    <x v="29"/>
  </r>
  <r>
    <x v="452"/>
    <x v="0"/>
    <s v="Yangon"/>
    <x v="1"/>
    <x v="0"/>
    <x v="4"/>
    <x v="443"/>
    <x v="1"/>
    <n v="15.9025"/>
    <x v="449"/>
    <d v="2019-03-16T00:00:00"/>
    <d v="1899-12-30T12:43:00"/>
    <s v="Weekend"/>
    <x v="0"/>
    <n v="318.05"/>
    <n v="4.7619047620000003"/>
    <n v="15.9025"/>
    <x v="19"/>
  </r>
  <r>
    <x v="453"/>
    <x v="0"/>
    <s v="Yangon"/>
    <x v="1"/>
    <x v="1"/>
    <x v="0"/>
    <x v="444"/>
    <x v="8"/>
    <n v="1.25"/>
    <x v="450"/>
    <d v="2019-03-03T00:00:00"/>
    <d v="1899-12-30T15:09:00"/>
    <s v="Weekend"/>
    <x v="0"/>
    <n v="25"/>
    <n v="4.7619047620000003"/>
    <n v="1.25"/>
    <x v="46"/>
  </r>
  <r>
    <x v="454"/>
    <x v="0"/>
    <s v="Yangon"/>
    <x v="0"/>
    <x v="1"/>
    <x v="1"/>
    <x v="445"/>
    <x v="7"/>
    <n v="4.1539999999999999"/>
    <x v="451"/>
    <d v="2019-01-31T00:00:00"/>
    <d v="1899-12-30T13:47:00"/>
    <s v="Weekday"/>
    <x v="1"/>
    <n v="83.08"/>
    <n v="4.7619047620000003"/>
    <n v="4.1539999999999999"/>
    <x v="28"/>
  </r>
  <r>
    <x v="455"/>
    <x v="2"/>
    <s v="Mandalay"/>
    <x v="0"/>
    <x v="0"/>
    <x v="5"/>
    <x v="446"/>
    <x v="1"/>
    <n v="7.39"/>
    <x v="452"/>
    <d v="2019-02-13T00:00:00"/>
    <d v="1899-12-30T16:59:00"/>
    <s v="Weekday"/>
    <x v="1"/>
    <n v="147.80000000000001"/>
    <n v="4.7619047620000003"/>
    <n v="7.39"/>
    <x v="16"/>
  </r>
  <r>
    <x v="456"/>
    <x v="2"/>
    <s v="Mandalay"/>
    <x v="0"/>
    <x v="0"/>
    <x v="4"/>
    <x v="447"/>
    <x v="9"/>
    <n v="34.83"/>
    <x v="453"/>
    <d v="2019-02-15T00:00:00"/>
    <d v="1899-12-30T14:15:00"/>
    <s v="Weekday"/>
    <x v="2"/>
    <n v="696.6"/>
    <n v="4.7619047620000003"/>
    <n v="34.83"/>
    <x v="10"/>
  </r>
  <r>
    <x v="457"/>
    <x v="2"/>
    <s v="Mandalay"/>
    <x v="1"/>
    <x v="1"/>
    <x v="1"/>
    <x v="448"/>
    <x v="4"/>
    <n v="39.695"/>
    <x v="454"/>
    <d v="2019-02-07T00:00:00"/>
    <d v="1899-12-30T20:24:00"/>
    <s v="Weekday"/>
    <x v="1"/>
    <n v="793.9"/>
    <n v="4.7619047620000003"/>
    <n v="39.695"/>
    <x v="56"/>
  </r>
  <r>
    <x v="458"/>
    <x v="1"/>
    <s v="Naypyitaw"/>
    <x v="0"/>
    <x v="0"/>
    <x v="1"/>
    <x v="449"/>
    <x v="4"/>
    <n v="23.285"/>
    <x v="455"/>
    <d v="2019-01-27T00:00:00"/>
    <d v="1899-12-30T13:58:00"/>
    <s v="Weekend"/>
    <x v="1"/>
    <n v="465.7"/>
    <n v="4.7619047620000003"/>
    <n v="23.285"/>
    <x v="29"/>
  </r>
  <r>
    <x v="459"/>
    <x v="1"/>
    <s v="Naypyitaw"/>
    <x v="1"/>
    <x v="1"/>
    <x v="4"/>
    <x v="450"/>
    <x v="8"/>
    <n v="1.7945"/>
    <x v="456"/>
    <d v="2019-02-23T00:00:00"/>
    <d v="1899-12-30T16:52:00"/>
    <s v="Weekend"/>
    <x v="2"/>
    <n v="35.89"/>
    <n v="4.7619047620000003"/>
    <n v="1.7945"/>
    <x v="30"/>
  </r>
  <r>
    <x v="460"/>
    <x v="1"/>
    <s v="Naypyitaw"/>
    <x v="1"/>
    <x v="1"/>
    <x v="4"/>
    <x v="451"/>
    <x v="1"/>
    <n v="10.130000000000001"/>
    <x v="457"/>
    <d v="2019-02-03T00:00:00"/>
    <d v="1899-12-30T15:19:00"/>
    <s v="Weekend"/>
    <x v="1"/>
    <n v="202.6"/>
    <n v="4.7619047620000003"/>
    <n v="10.130000000000001"/>
    <x v="10"/>
  </r>
  <r>
    <x v="461"/>
    <x v="2"/>
    <s v="Mandalay"/>
    <x v="0"/>
    <x v="0"/>
    <x v="4"/>
    <x v="452"/>
    <x v="4"/>
    <n v="36.524999999999999"/>
    <x v="458"/>
    <d v="2019-03-03T00:00:00"/>
    <d v="1899-12-30T12:25:00"/>
    <s v="Weekend"/>
    <x v="2"/>
    <n v="730.5"/>
    <n v="4.7619047620000003"/>
    <n v="36.524999999999999"/>
    <x v="44"/>
  </r>
  <r>
    <x v="462"/>
    <x v="1"/>
    <s v="Naypyitaw"/>
    <x v="1"/>
    <x v="0"/>
    <x v="3"/>
    <x v="453"/>
    <x v="7"/>
    <n v="14.79"/>
    <x v="459"/>
    <d v="2019-02-03T00:00:00"/>
    <d v="1899-12-30T10:02:00"/>
    <s v="Weekend"/>
    <x v="1"/>
    <n v="295.8"/>
    <n v="4.7619047620000003"/>
    <n v="14.79"/>
    <x v="36"/>
  </r>
  <r>
    <x v="463"/>
    <x v="1"/>
    <s v="Naypyitaw"/>
    <x v="0"/>
    <x v="0"/>
    <x v="4"/>
    <x v="454"/>
    <x v="8"/>
    <n v="1.131"/>
    <x v="460"/>
    <d v="2019-03-17T00:00:00"/>
    <d v="1899-12-30T18:58:00"/>
    <s v="Weekend"/>
    <x v="1"/>
    <n v="22.62"/>
    <n v="4.7619047620000003"/>
    <n v="1.131"/>
    <x v="41"/>
  </r>
  <r>
    <x v="464"/>
    <x v="0"/>
    <s v="Yangon"/>
    <x v="0"/>
    <x v="1"/>
    <x v="4"/>
    <x v="455"/>
    <x v="1"/>
    <n v="12.835000000000001"/>
    <x v="461"/>
    <d v="2019-03-28T00:00:00"/>
    <d v="1899-12-30T15:31:00"/>
    <s v="Weekday"/>
    <x v="2"/>
    <n v="256.7"/>
    <n v="4.7619047620000003"/>
    <n v="12.835000000000001"/>
    <x v="0"/>
  </r>
  <r>
    <x v="465"/>
    <x v="1"/>
    <s v="Naypyitaw"/>
    <x v="0"/>
    <x v="0"/>
    <x v="3"/>
    <x v="456"/>
    <x v="4"/>
    <n v="27.274999999999999"/>
    <x v="462"/>
    <d v="2019-03-02T00:00:00"/>
    <d v="1899-12-30T11:22:00"/>
    <s v="Weekend"/>
    <x v="2"/>
    <n v="545.5"/>
    <n v="4.7619047620000003"/>
    <n v="27.274999999999999"/>
    <x v="12"/>
  </r>
  <r>
    <x v="466"/>
    <x v="1"/>
    <s v="Naypyitaw"/>
    <x v="0"/>
    <x v="0"/>
    <x v="0"/>
    <x v="457"/>
    <x v="0"/>
    <n v="13.0025"/>
    <x v="463"/>
    <d v="2019-02-08T00:00:00"/>
    <d v="1899-12-30T13:12:00"/>
    <s v="Weekday"/>
    <x v="2"/>
    <n v="260.05"/>
    <n v="4.7619047620000003"/>
    <n v="13.0025"/>
    <x v="25"/>
  </r>
  <r>
    <x v="467"/>
    <x v="2"/>
    <s v="Mandalay"/>
    <x v="1"/>
    <x v="1"/>
    <x v="3"/>
    <x v="458"/>
    <x v="3"/>
    <n v="11.106"/>
    <x v="464"/>
    <d v="2019-03-22T00:00:00"/>
    <d v="1899-12-30T18:33:00"/>
    <s v="Weekday"/>
    <x v="1"/>
    <n v="222.12"/>
    <n v="4.7619047620000003"/>
    <n v="11.106"/>
    <x v="10"/>
  </r>
  <r>
    <x v="468"/>
    <x v="1"/>
    <s v="Naypyitaw"/>
    <x v="1"/>
    <x v="1"/>
    <x v="4"/>
    <x v="459"/>
    <x v="8"/>
    <n v="1.079"/>
    <x v="465"/>
    <d v="2019-02-09T00:00:00"/>
    <d v="1899-12-30T10:02:00"/>
    <s v="Weekend"/>
    <x v="0"/>
    <n v="21.58"/>
    <n v="4.7619047620000003"/>
    <n v="1.079"/>
    <x v="8"/>
  </r>
  <r>
    <x v="469"/>
    <x v="1"/>
    <s v="Naypyitaw"/>
    <x v="0"/>
    <x v="0"/>
    <x v="1"/>
    <x v="460"/>
    <x v="8"/>
    <n v="4.9420000000000002"/>
    <x v="466"/>
    <d v="2019-02-15T00:00:00"/>
    <d v="1899-12-30T11:21:00"/>
    <s v="Weekday"/>
    <x v="1"/>
    <n v="98.84"/>
    <n v="4.7619047620000003"/>
    <n v="4.9420000000000002"/>
    <x v="3"/>
  </r>
  <r>
    <x v="470"/>
    <x v="1"/>
    <s v="Naypyitaw"/>
    <x v="0"/>
    <x v="0"/>
    <x v="2"/>
    <x v="461"/>
    <x v="3"/>
    <n v="25.131"/>
    <x v="467"/>
    <d v="2019-01-23T00:00:00"/>
    <d v="1899-12-30T12:10:00"/>
    <s v="Weekday"/>
    <x v="0"/>
    <n v="502.62"/>
    <n v="4.7619047620000003"/>
    <n v="25.131"/>
    <x v="38"/>
  </r>
  <r>
    <x v="471"/>
    <x v="0"/>
    <s v="Yangon"/>
    <x v="0"/>
    <x v="0"/>
    <x v="3"/>
    <x v="462"/>
    <x v="7"/>
    <n v="8.01"/>
    <x v="468"/>
    <d v="2019-01-25T00:00:00"/>
    <d v="1899-12-30T11:40:00"/>
    <s v="Weekday"/>
    <x v="1"/>
    <n v="160.19999999999999"/>
    <n v="4.7619047620000003"/>
    <n v="8.01"/>
    <x v="58"/>
  </r>
  <r>
    <x v="472"/>
    <x v="0"/>
    <s v="Yangon"/>
    <x v="0"/>
    <x v="1"/>
    <x v="5"/>
    <x v="463"/>
    <x v="4"/>
    <n v="21.565000000000001"/>
    <x v="469"/>
    <d v="2019-02-02T00:00:00"/>
    <d v="1899-12-30T18:31:00"/>
    <s v="Weekend"/>
    <x v="2"/>
    <n v="431.3"/>
    <n v="4.7619047620000003"/>
    <n v="21.565000000000001"/>
    <x v="46"/>
  </r>
  <r>
    <x v="473"/>
    <x v="2"/>
    <s v="Mandalay"/>
    <x v="0"/>
    <x v="1"/>
    <x v="0"/>
    <x v="464"/>
    <x v="2"/>
    <n v="29.027999999999999"/>
    <x v="470"/>
    <d v="2019-03-30T00:00:00"/>
    <d v="1899-12-30T17:58:00"/>
    <s v="Weekend"/>
    <x v="1"/>
    <n v="580.55999999999995"/>
    <n v="4.7619047620000003"/>
    <n v="29.027999999999999"/>
    <x v="15"/>
  </r>
  <r>
    <x v="474"/>
    <x v="0"/>
    <s v="Yangon"/>
    <x v="0"/>
    <x v="0"/>
    <x v="1"/>
    <x v="465"/>
    <x v="1"/>
    <n v="16.11"/>
    <x v="471"/>
    <d v="2019-03-30T00:00:00"/>
    <d v="1899-12-30T17:04:00"/>
    <s v="Weekend"/>
    <x v="1"/>
    <n v="322.2"/>
    <n v="4.7619047620000003"/>
    <n v="16.11"/>
    <x v="37"/>
  </r>
  <r>
    <x v="475"/>
    <x v="0"/>
    <s v="Yangon"/>
    <x v="1"/>
    <x v="1"/>
    <x v="0"/>
    <x v="466"/>
    <x v="6"/>
    <n v="9.7769999999999992"/>
    <x v="472"/>
    <d v="2019-02-25T00:00:00"/>
    <d v="1899-12-30T20:35:00"/>
    <s v="Weekday"/>
    <x v="2"/>
    <n v="195.54"/>
    <n v="4.7619047620000003"/>
    <n v="9.7769999999999992"/>
    <x v="31"/>
  </r>
  <r>
    <x v="476"/>
    <x v="0"/>
    <s v="Yangon"/>
    <x v="1"/>
    <x v="0"/>
    <x v="3"/>
    <x v="467"/>
    <x v="1"/>
    <n v="8.3149999999999995"/>
    <x v="473"/>
    <d v="2019-03-18T00:00:00"/>
    <d v="1899-12-30T16:10:00"/>
    <s v="Weekday"/>
    <x v="2"/>
    <n v="166.3"/>
    <n v="4.7619047620000003"/>
    <n v="8.3149999999999995"/>
    <x v="50"/>
  </r>
  <r>
    <x v="477"/>
    <x v="1"/>
    <s v="Naypyitaw"/>
    <x v="1"/>
    <x v="1"/>
    <x v="1"/>
    <x v="468"/>
    <x v="7"/>
    <n v="16.814"/>
    <x v="474"/>
    <d v="2019-03-07T00:00:00"/>
    <d v="1899-12-30T16:54:00"/>
    <s v="Weekday"/>
    <x v="0"/>
    <n v="336.28"/>
    <n v="4.7619047620000003"/>
    <n v="16.814"/>
    <x v="18"/>
  </r>
  <r>
    <x v="478"/>
    <x v="2"/>
    <s v="Mandalay"/>
    <x v="1"/>
    <x v="1"/>
    <x v="3"/>
    <x v="469"/>
    <x v="4"/>
    <n v="17.184999999999999"/>
    <x v="475"/>
    <d v="2019-03-16T00:00:00"/>
    <d v="1899-12-30T10:11:00"/>
    <s v="Weekend"/>
    <x v="0"/>
    <n v="343.7"/>
    <n v="4.7619047620000003"/>
    <n v="17.184999999999999"/>
    <x v="24"/>
  </r>
  <r>
    <x v="479"/>
    <x v="0"/>
    <s v="Yangon"/>
    <x v="1"/>
    <x v="1"/>
    <x v="1"/>
    <x v="412"/>
    <x v="8"/>
    <n v="1.93"/>
    <x v="476"/>
    <d v="2019-01-29T00:00:00"/>
    <d v="1899-12-30T11:26:00"/>
    <s v="Weekday"/>
    <x v="0"/>
    <n v="38.6"/>
    <n v="4.7619047620000003"/>
    <n v="1.93"/>
    <x v="24"/>
  </r>
  <r>
    <x v="480"/>
    <x v="1"/>
    <s v="Naypyitaw"/>
    <x v="1"/>
    <x v="1"/>
    <x v="4"/>
    <x v="470"/>
    <x v="2"/>
    <n v="26.388000000000002"/>
    <x v="477"/>
    <d v="2019-02-02T00:00:00"/>
    <d v="1899-12-30T20:29:00"/>
    <s v="Weekend"/>
    <x v="1"/>
    <n v="527.76"/>
    <n v="4.7619047620000003"/>
    <n v="26.388000000000002"/>
    <x v="3"/>
  </r>
  <r>
    <x v="481"/>
    <x v="1"/>
    <s v="Naypyitaw"/>
    <x v="1"/>
    <x v="0"/>
    <x v="1"/>
    <x v="471"/>
    <x v="4"/>
    <n v="16.399999999999999"/>
    <x v="478"/>
    <d v="2019-02-15T00:00:00"/>
    <d v="1899-12-30T12:12:00"/>
    <s v="Weekday"/>
    <x v="1"/>
    <n v="328"/>
    <n v="4.7619047620000003"/>
    <n v="16.399999999999999"/>
    <x v="56"/>
  </r>
  <r>
    <x v="482"/>
    <x v="0"/>
    <s v="Yangon"/>
    <x v="1"/>
    <x v="1"/>
    <x v="3"/>
    <x v="472"/>
    <x v="1"/>
    <n v="9.2850000000000001"/>
    <x v="479"/>
    <d v="2019-01-08T00:00:00"/>
    <d v="1899-12-30T13:05:00"/>
    <s v="Weekday"/>
    <x v="0"/>
    <n v="185.7"/>
    <n v="4.7619047620000003"/>
    <n v="9.2850000000000001"/>
    <x v="59"/>
  </r>
  <r>
    <x v="483"/>
    <x v="2"/>
    <s v="Mandalay"/>
    <x v="0"/>
    <x v="1"/>
    <x v="2"/>
    <x v="473"/>
    <x v="4"/>
    <n v="30.19"/>
    <x v="480"/>
    <d v="2019-02-12T00:00:00"/>
    <d v="1899-12-30T16:19:00"/>
    <s v="Weekday"/>
    <x v="1"/>
    <n v="603.79999999999995"/>
    <n v="4.7619047620000003"/>
    <n v="30.19"/>
    <x v="22"/>
  </r>
  <r>
    <x v="484"/>
    <x v="1"/>
    <s v="Naypyitaw"/>
    <x v="0"/>
    <x v="0"/>
    <x v="3"/>
    <x v="474"/>
    <x v="4"/>
    <n v="18.489999999999998"/>
    <x v="481"/>
    <d v="2019-01-01T00:00:00"/>
    <d v="1899-12-30T19:48:00"/>
    <s v="Weekday"/>
    <x v="2"/>
    <n v="369.8"/>
    <n v="4.7619047620000003"/>
    <n v="18.489999999999998"/>
    <x v="27"/>
  </r>
  <r>
    <x v="485"/>
    <x v="2"/>
    <s v="Mandalay"/>
    <x v="0"/>
    <x v="0"/>
    <x v="3"/>
    <x v="475"/>
    <x v="7"/>
    <n v="9.8979999999999997"/>
    <x v="482"/>
    <d v="2019-03-21T00:00:00"/>
    <d v="1899-12-30T15:25:00"/>
    <s v="Weekday"/>
    <x v="0"/>
    <n v="197.96"/>
    <n v="4.7619047620000003"/>
    <n v="9.8979999999999997"/>
    <x v="37"/>
  </r>
  <r>
    <x v="486"/>
    <x v="2"/>
    <s v="Mandalay"/>
    <x v="1"/>
    <x v="0"/>
    <x v="5"/>
    <x v="476"/>
    <x v="4"/>
    <n v="20.545000000000002"/>
    <x v="483"/>
    <d v="2019-02-28T00:00:00"/>
    <d v="1899-12-30T14:42:00"/>
    <s v="Weekday"/>
    <x v="1"/>
    <n v="410.9"/>
    <n v="4.7619047620000003"/>
    <n v="20.545000000000002"/>
    <x v="48"/>
  </r>
  <r>
    <x v="487"/>
    <x v="0"/>
    <s v="Yangon"/>
    <x v="1"/>
    <x v="1"/>
    <x v="5"/>
    <x v="457"/>
    <x v="7"/>
    <n v="7.43"/>
    <x v="484"/>
    <d v="2019-03-23T00:00:00"/>
    <d v="1899-12-30T18:59:00"/>
    <s v="Weekend"/>
    <x v="0"/>
    <n v="148.6"/>
    <n v="4.7619047620000003"/>
    <n v="7.43"/>
    <x v="47"/>
  </r>
  <r>
    <x v="488"/>
    <x v="1"/>
    <s v="Naypyitaw"/>
    <x v="1"/>
    <x v="1"/>
    <x v="2"/>
    <x v="477"/>
    <x v="8"/>
    <n v="1.1479999999999999"/>
    <x v="485"/>
    <d v="2019-01-30T00:00:00"/>
    <d v="1899-12-30T20:47:00"/>
    <s v="Weekday"/>
    <x v="1"/>
    <n v="22.96"/>
    <n v="4.7619047620000003"/>
    <n v="1.1479999999999999"/>
    <x v="42"/>
  </r>
  <r>
    <x v="489"/>
    <x v="2"/>
    <s v="Mandalay"/>
    <x v="0"/>
    <x v="0"/>
    <x v="2"/>
    <x v="478"/>
    <x v="9"/>
    <n v="34.956000000000003"/>
    <x v="486"/>
    <d v="2019-02-04T00:00:00"/>
    <d v="1899-12-30T13:21:00"/>
    <s v="Weekday"/>
    <x v="0"/>
    <n v="699.12"/>
    <n v="4.7619047620000003"/>
    <n v="34.956000000000003"/>
    <x v="57"/>
  </r>
  <r>
    <x v="490"/>
    <x v="2"/>
    <s v="Mandalay"/>
    <x v="1"/>
    <x v="0"/>
    <x v="5"/>
    <x v="479"/>
    <x v="5"/>
    <n v="3.47"/>
    <x v="487"/>
    <d v="2019-03-13T00:00:00"/>
    <d v="1899-12-30T19:48:00"/>
    <s v="Weekday"/>
    <x v="0"/>
    <n v="69.400000000000006"/>
    <n v="4.7619047620000003"/>
    <n v="3.47"/>
    <x v="13"/>
  </r>
  <r>
    <x v="491"/>
    <x v="0"/>
    <s v="Yangon"/>
    <x v="0"/>
    <x v="0"/>
    <x v="5"/>
    <x v="480"/>
    <x v="4"/>
    <n v="9.83"/>
    <x v="488"/>
    <d v="2019-03-15T00:00:00"/>
    <d v="1899-12-30T18:20:00"/>
    <s v="Weekday"/>
    <x v="2"/>
    <n v="196.6"/>
    <n v="4.7619047620000003"/>
    <n v="9.83"/>
    <x v="8"/>
  </r>
  <r>
    <x v="492"/>
    <x v="2"/>
    <s v="Mandalay"/>
    <x v="0"/>
    <x v="0"/>
    <x v="0"/>
    <x v="481"/>
    <x v="2"/>
    <n v="10.128"/>
    <x v="489"/>
    <d v="2019-03-05T00:00:00"/>
    <d v="1899-12-30T20:24:00"/>
    <s v="Weekday"/>
    <x v="0"/>
    <n v="202.56"/>
    <n v="4.7619047620000003"/>
    <n v="10.128"/>
    <x v="44"/>
  </r>
  <r>
    <x v="493"/>
    <x v="1"/>
    <s v="Naypyitaw"/>
    <x v="0"/>
    <x v="0"/>
    <x v="2"/>
    <x v="482"/>
    <x v="4"/>
    <n v="6.06"/>
    <x v="490"/>
    <d v="2019-03-05T00:00:00"/>
    <d v="1899-12-30T13:44:00"/>
    <s v="Weekday"/>
    <x v="2"/>
    <n v="121.2"/>
    <n v="4.7619047620000003"/>
    <n v="6.06"/>
    <x v="3"/>
  </r>
  <r>
    <x v="494"/>
    <x v="2"/>
    <s v="Mandalay"/>
    <x v="1"/>
    <x v="1"/>
    <x v="5"/>
    <x v="483"/>
    <x v="5"/>
    <n v="9.9890000000000008"/>
    <x v="491"/>
    <d v="2019-02-26T00:00:00"/>
    <d v="1899-12-30T11:48:00"/>
    <s v="Weekday"/>
    <x v="0"/>
    <n v="199.78"/>
    <n v="4.7619047620000003"/>
    <n v="9.9890000000000008"/>
    <x v="12"/>
  </r>
  <r>
    <x v="495"/>
    <x v="2"/>
    <s v="Mandalay"/>
    <x v="1"/>
    <x v="1"/>
    <x v="3"/>
    <x v="484"/>
    <x v="2"/>
    <n v="30.367999999999999"/>
    <x v="492"/>
    <d v="2019-03-20T00:00:00"/>
    <d v="1899-12-30T14:14:00"/>
    <s v="Weekday"/>
    <x v="1"/>
    <n v="607.36"/>
    <n v="4.7619047620000003"/>
    <n v="30.367999999999999"/>
    <x v="46"/>
  </r>
  <r>
    <x v="496"/>
    <x v="1"/>
    <s v="Naypyitaw"/>
    <x v="1"/>
    <x v="0"/>
    <x v="1"/>
    <x v="485"/>
    <x v="5"/>
    <n v="6.3220000000000001"/>
    <x v="493"/>
    <d v="2019-01-01T00:00:00"/>
    <d v="1899-12-30T15:51:00"/>
    <s v="Weekday"/>
    <x v="1"/>
    <n v="126.44"/>
    <n v="4.7619047620000003"/>
    <n v="6.3220000000000001"/>
    <x v="23"/>
  </r>
  <r>
    <x v="497"/>
    <x v="1"/>
    <s v="Naypyitaw"/>
    <x v="1"/>
    <x v="0"/>
    <x v="4"/>
    <x v="486"/>
    <x v="3"/>
    <n v="27.071999999999999"/>
    <x v="494"/>
    <d v="2019-01-27T00:00:00"/>
    <d v="1899-12-30T11:17:00"/>
    <s v="Weekend"/>
    <x v="1"/>
    <n v="541.44000000000005"/>
    <n v="4.7619047620000003"/>
    <n v="27.071999999999999"/>
    <x v="56"/>
  </r>
  <r>
    <x v="498"/>
    <x v="2"/>
    <s v="Mandalay"/>
    <x v="0"/>
    <x v="0"/>
    <x v="3"/>
    <x v="487"/>
    <x v="8"/>
    <n v="4.9065000000000003"/>
    <x v="495"/>
    <d v="2019-01-21T00:00:00"/>
    <d v="1899-12-30T17:36:00"/>
    <s v="Weekday"/>
    <x v="1"/>
    <n v="98.13"/>
    <n v="4.7619047620000003"/>
    <n v="4.9065000000000003"/>
    <x v="60"/>
  </r>
  <r>
    <x v="499"/>
    <x v="0"/>
    <s v="Yangon"/>
    <x v="0"/>
    <x v="0"/>
    <x v="3"/>
    <x v="488"/>
    <x v="2"/>
    <n v="20.608000000000001"/>
    <x v="496"/>
    <d v="2019-02-02T00:00:00"/>
    <d v="1899-12-30T15:47:00"/>
    <s v="Weekend"/>
    <x v="1"/>
    <n v="412.16"/>
    <n v="4.7619047620000003"/>
    <n v="20.608000000000001"/>
    <x v="1"/>
  </r>
  <r>
    <x v="500"/>
    <x v="2"/>
    <s v="Mandalay"/>
    <x v="0"/>
    <x v="1"/>
    <x v="3"/>
    <x v="489"/>
    <x v="8"/>
    <n v="3.6985000000000001"/>
    <x v="497"/>
    <d v="2019-02-03T00:00:00"/>
    <d v="1899-12-30T15:53:00"/>
    <s v="Weekend"/>
    <x v="2"/>
    <n v="73.97"/>
    <n v="4.7619047620000003"/>
    <n v="3.6985000000000001"/>
    <x v="38"/>
  </r>
  <r>
    <x v="501"/>
    <x v="1"/>
    <s v="Naypyitaw"/>
    <x v="0"/>
    <x v="0"/>
    <x v="5"/>
    <x v="490"/>
    <x v="8"/>
    <n v="1.595"/>
    <x v="498"/>
    <d v="2019-01-05T00:00:00"/>
    <d v="1899-12-30T12:40:00"/>
    <s v="Weekend"/>
    <x v="0"/>
    <n v="31.9"/>
    <n v="4.7619047620000003"/>
    <n v="1.595"/>
    <x v="0"/>
  </r>
  <r>
    <x v="502"/>
    <x v="1"/>
    <s v="Naypyitaw"/>
    <x v="1"/>
    <x v="1"/>
    <x v="2"/>
    <x v="491"/>
    <x v="5"/>
    <n v="6.94"/>
    <x v="499"/>
    <d v="2019-01-27T00:00:00"/>
    <d v="1899-12-30T19:48:00"/>
    <s v="Weekend"/>
    <x v="0"/>
    <n v="138.80000000000001"/>
    <n v="4.7619047620000003"/>
    <n v="6.94"/>
    <x v="54"/>
  </r>
  <r>
    <x v="503"/>
    <x v="2"/>
    <s v="Mandalay"/>
    <x v="1"/>
    <x v="0"/>
    <x v="3"/>
    <x v="492"/>
    <x v="5"/>
    <n v="9.3309999999999995"/>
    <x v="500"/>
    <d v="2019-03-25T00:00:00"/>
    <d v="1899-12-30T17:53:00"/>
    <s v="Weekday"/>
    <x v="1"/>
    <n v="186.62"/>
    <n v="4.7619047620000003"/>
    <n v="9.3309999999999995"/>
    <x v="31"/>
  </r>
  <r>
    <x v="504"/>
    <x v="2"/>
    <s v="Mandalay"/>
    <x v="1"/>
    <x v="1"/>
    <x v="3"/>
    <x v="493"/>
    <x v="8"/>
    <n v="4.4225000000000003"/>
    <x v="501"/>
    <d v="2019-02-25T00:00:00"/>
    <d v="1899-12-30T16:36:00"/>
    <s v="Weekday"/>
    <x v="2"/>
    <n v="88.45"/>
    <n v="4.7619047620000003"/>
    <n v="4.4225000000000003"/>
    <x v="33"/>
  </r>
  <r>
    <x v="505"/>
    <x v="0"/>
    <s v="Yangon"/>
    <x v="0"/>
    <x v="1"/>
    <x v="1"/>
    <x v="494"/>
    <x v="2"/>
    <n v="9.6720000000000006"/>
    <x v="502"/>
    <d v="2019-01-28T00:00:00"/>
    <d v="1899-12-30T20:54:00"/>
    <s v="Weekday"/>
    <x v="0"/>
    <n v="193.44"/>
    <n v="4.7619047620000003"/>
    <n v="9.6720000000000006"/>
    <x v="57"/>
  </r>
  <r>
    <x v="506"/>
    <x v="2"/>
    <s v="Mandalay"/>
    <x v="0"/>
    <x v="0"/>
    <x v="3"/>
    <x v="495"/>
    <x v="6"/>
    <n v="7.2750000000000004"/>
    <x v="503"/>
    <d v="2019-01-08T00:00:00"/>
    <d v="1899-12-30T12:50:00"/>
    <s v="Weekday"/>
    <x v="1"/>
    <n v="145.5"/>
    <n v="4.7619047620000003"/>
    <n v="7.2750000000000004"/>
    <x v="24"/>
  </r>
  <r>
    <x v="507"/>
    <x v="2"/>
    <s v="Mandalay"/>
    <x v="1"/>
    <x v="0"/>
    <x v="4"/>
    <x v="413"/>
    <x v="3"/>
    <n v="25.215"/>
    <x v="504"/>
    <d v="2019-01-29T00:00:00"/>
    <d v="1899-12-30T10:48:00"/>
    <s v="Weekday"/>
    <x v="2"/>
    <n v="504.3"/>
    <n v="4.7619047620000003"/>
    <n v="25.215"/>
    <x v="25"/>
  </r>
  <r>
    <x v="508"/>
    <x v="2"/>
    <s v="Mandalay"/>
    <x v="0"/>
    <x v="1"/>
    <x v="0"/>
    <x v="496"/>
    <x v="1"/>
    <n v="15.3225"/>
    <x v="505"/>
    <d v="2019-03-29T00:00:00"/>
    <d v="1899-12-30T14:28:00"/>
    <s v="Weekday"/>
    <x v="1"/>
    <n v="306.45"/>
    <n v="4.7619047620000003"/>
    <n v="15.3225"/>
    <x v="27"/>
  </r>
  <r>
    <x v="509"/>
    <x v="1"/>
    <s v="Naypyitaw"/>
    <x v="0"/>
    <x v="0"/>
    <x v="2"/>
    <x v="497"/>
    <x v="3"/>
    <n v="4.7850000000000001"/>
    <x v="506"/>
    <d v="2019-02-09T00:00:00"/>
    <d v="1899-12-30T17:15:00"/>
    <s v="Weekend"/>
    <x v="2"/>
    <n v="95.7"/>
    <n v="4.7619047620000003"/>
    <n v="4.7850000000000001"/>
    <x v="20"/>
  </r>
  <r>
    <x v="510"/>
    <x v="2"/>
    <s v="Mandalay"/>
    <x v="0"/>
    <x v="0"/>
    <x v="3"/>
    <x v="498"/>
    <x v="0"/>
    <n v="31.759"/>
    <x v="507"/>
    <d v="2019-01-16T00:00:00"/>
    <d v="1899-12-30T18:03:00"/>
    <s v="Weekday"/>
    <x v="2"/>
    <n v="635.17999999999995"/>
    <n v="4.7619047620000003"/>
    <n v="31.759"/>
    <x v="56"/>
  </r>
  <r>
    <x v="511"/>
    <x v="0"/>
    <s v="Yangon"/>
    <x v="1"/>
    <x v="0"/>
    <x v="2"/>
    <x v="499"/>
    <x v="1"/>
    <n v="10.727499999999999"/>
    <x v="508"/>
    <d v="2019-01-05T00:00:00"/>
    <d v="1899-12-30T17:29:00"/>
    <s v="Weekend"/>
    <x v="0"/>
    <n v="214.55"/>
    <n v="4.7619047620000003"/>
    <n v="10.727499999999999"/>
    <x v="36"/>
  </r>
  <r>
    <x v="512"/>
    <x v="0"/>
    <s v="Yangon"/>
    <x v="1"/>
    <x v="0"/>
    <x v="5"/>
    <x v="500"/>
    <x v="0"/>
    <n v="18.998000000000001"/>
    <x v="509"/>
    <d v="2019-01-27T00:00:00"/>
    <d v="1899-12-30T18:05:00"/>
    <s v="Weekend"/>
    <x v="0"/>
    <n v="379.96"/>
    <n v="4.7619047620000003"/>
    <n v="18.998000000000001"/>
    <x v="39"/>
  </r>
  <r>
    <x v="513"/>
    <x v="0"/>
    <s v="Yangon"/>
    <x v="1"/>
    <x v="1"/>
    <x v="1"/>
    <x v="501"/>
    <x v="0"/>
    <n v="34.842500000000001"/>
    <x v="510"/>
    <d v="2019-03-14T00:00:00"/>
    <d v="1899-12-30T12:07:00"/>
    <s v="Weekday"/>
    <x v="1"/>
    <n v="696.85"/>
    <n v="4.7619047620000003"/>
    <n v="34.842500000000001"/>
    <x v="29"/>
  </r>
  <r>
    <x v="514"/>
    <x v="1"/>
    <s v="Naypyitaw"/>
    <x v="0"/>
    <x v="1"/>
    <x v="3"/>
    <x v="502"/>
    <x v="0"/>
    <n v="20.436499999999999"/>
    <x v="511"/>
    <d v="2019-02-23T00:00:00"/>
    <d v="1899-12-30T19:49:00"/>
    <s v="Weekend"/>
    <x v="2"/>
    <n v="408.73"/>
    <n v="4.7619047620000003"/>
    <n v="20.436499999999999"/>
    <x v="13"/>
  </r>
  <r>
    <x v="515"/>
    <x v="1"/>
    <s v="Naypyitaw"/>
    <x v="0"/>
    <x v="0"/>
    <x v="5"/>
    <x v="503"/>
    <x v="8"/>
    <n v="2.5735000000000001"/>
    <x v="512"/>
    <d v="2019-03-18T00:00:00"/>
    <d v="1899-12-30T15:52:00"/>
    <s v="Weekday"/>
    <x v="0"/>
    <n v="51.47"/>
    <n v="4.7619047620000003"/>
    <n v="2.5735000000000001"/>
    <x v="23"/>
  </r>
  <r>
    <x v="516"/>
    <x v="2"/>
    <s v="Mandalay"/>
    <x v="0"/>
    <x v="1"/>
    <x v="0"/>
    <x v="504"/>
    <x v="1"/>
    <n v="13.715"/>
    <x v="513"/>
    <d v="2019-03-29T00:00:00"/>
    <d v="1899-12-30T16:48:00"/>
    <s v="Weekday"/>
    <x v="0"/>
    <n v="274.3"/>
    <n v="4.7619047620000003"/>
    <n v="13.715"/>
    <x v="57"/>
  </r>
  <r>
    <x v="517"/>
    <x v="1"/>
    <s v="Naypyitaw"/>
    <x v="0"/>
    <x v="1"/>
    <x v="2"/>
    <x v="505"/>
    <x v="1"/>
    <n v="9.8475000000000001"/>
    <x v="514"/>
    <d v="2019-01-22T00:00:00"/>
    <d v="1899-12-30T20:46:00"/>
    <s v="Weekday"/>
    <x v="2"/>
    <n v="196.95"/>
    <n v="4.7619047620000003"/>
    <n v="9.8475000000000001"/>
    <x v="44"/>
  </r>
  <r>
    <x v="518"/>
    <x v="0"/>
    <s v="Yangon"/>
    <x v="1"/>
    <x v="1"/>
    <x v="2"/>
    <x v="506"/>
    <x v="5"/>
    <n v="3.4729999999999999"/>
    <x v="515"/>
    <d v="2019-03-01T00:00:00"/>
    <d v="1899-12-30T18:14:00"/>
    <s v="Weekday"/>
    <x v="0"/>
    <n v="69.459999999999994"/>
    <n v="4.7619047620000003"/>
    <n v="3.4729999999999999"/>
    <x v="58"/>
  </r>
  <r>
    <x v="519"/>
    <x v="1"/>
    <s v="Naypyitaw"/>
    <x v="0"/>
    <x v="1"/>
    <x v="3"/>
    <x v="507"/>
    <x v="1"/>
    <n v="17.98"/>
    <x v="516"/>
    <d v="2019-01-17T00:00:00"/>
    <d v="1899-12-30T15:05:00"/>
    <s v="Weekday"/>
    <x v="2"/>
    <n v="359.6"/>
    <n v="4.7619047620000003"/>
    <n v="17.98"/>
    <x v="42"/>
  </r>
  <r>
    <x v="520"/>
    <x v="2"/>
    <s v="Mandalay"/>
    <x v="1"/>
    <x v="0"/>
    <x v="1"/>
    <x v="508"/>
    <x v="6"/>
    <n v="6.8564999999999996"/>
    <x v="517"/>
    <d v="2019-03-26T00:00:00"/>
    <d v="1899-12-30T10:34:00"/>
    <s v="Weekday"/>
    <x v="2"/>
    <n v="137.13"/>
    <n v="4.7619047620000003"/>
    <n v="6.8564999999999996"/>
    <x v="25"/>
  </r>
  <r>
    <x v="521"/>
    <x v="1"/>
    <s v="Naypyitaw"/>
    <x v="0"/>
    <x v="0"/>
    <x v="2"/>
    <x v="509"/>
    <x v="3"/>
    <n v="24.951000000000001"/>
    <x v="518"/>
    <d v="2019-03-20T00:00:00"/>
    <d v="1899-12-30T11:23:00"/>
    <s v="Weekday"/>
    <x v="1"/>
    <n v="499.02"/>
    <n v="4.7619047620000003"/>
    <n v="24.951000000000001"/>
    <x v="48"/>
  </r>
  <r>
    <x v="522"/>
    <x v="0"/>
    <s v="Yangon"/>
    <x v="0"/>
    <x v="0"/>
    <x v="2"/>
    <x v="510"/>
    <x v="3"/>
    <n v="11.231999999999999"/>
    <x v="519"/>
    <d v="2019-02-06T00:00:00"/>
    <d v="1899-12-30T13:55:00"/>
    <s v="Weekday"/>
    <x v="2"/>
    <n v="224.64"/>
    <n v="4.7619047620000003"/>
    <n v="11.231999999999999"/>
    <x v="9"/>
  </r>
  <r>
    <x v="523"/>
    <x v="1"/>
    <s v="Naypyitaw"/>
    <x v="1"/>
    <x v="1"/>
    <x v="0"/>
    <x v="511"/>
    <x v="5"/>
    <n v="6.2869999999999999"/>
    <x v="520"/>
    <d v="2019-01-01T00:00:00"/>
    <d v="1899-12-30T11:43:00"/>
    <s v="Weekday"/>
    <x v="1"/>
    <n v="125.74"/>
    <n v="4.7619047620000003"/>
    <n v="6.2869999999999999"/>
    <x v="59"/>
  </r>
  <r>
    <x v="524"/>
    <x v="0"/>
    <s v="Yangon"/>
    <x v="1"/>
    <x v="1"/>
    <x v="4"/>
    <x v="512"/>
    <x v="3"/>
    <n v="24.513000000000002"/>
    <x v="521"/>
    <d v="2019-01-27T00:00:00"/>
    <d v="1899-12-30T14:36:00"/>
    <s v="Weekend"/>
    <x v="2"/>
    <n v="490.26"/>
    <n v="4.7619047620000003"/>
    <n v="24.513000000000002"/>
    <x v="7"/>
  </r>
  <r>
    <x v="525"/>
    <x v="0"/>
    <s v="Yangon"/>
    <x v="0"/>
    <x v="0"/>
    <x v="3"/>
    <x v="513"/>
    <x v="1"/>
    <n v="22.852499999999999"/>
    <x v="522"/>
    <d v="2019-02-25T00:00:00"/>
    <d v="1899-12-30T16:03:00"/>
    <s v="Weekday"/>
    <x v="0"/>
    <n v="457.05"/>
    <n v="4.7619047620000003"/>
    <n v="22.852499999999999"/>
    <x v="12"/>
  </r>
  <r>
    <x v="526"/>
    <x v="2"/>
    <s v="Mandalay"/>
    <x v="1"/>
    <x v="1"/>
    <x v="5"/>
    <x v="514"/>
    <x v="7"/>
    <n v="7.8419999999999996"/>
    <x v="523"/>
    <d v="2019-01-16T00:00:00"/>
    <d v="1899-12-30T20:03:00"/>
    <s v="Weekday"/>
    <x v="2"/>
    <n v="156.84"/>
    <n v="4.7619047620000003"/>
    <n v="7.8419999999999996"/>
    <x v="54"/>
  </r>
  <r>
    <x v="527"/>
    <x v="2"/>
    <s v="Mandalay"/>
    <x v="0"/>
    <x v="1"/>
    <x v="5"/>
    <x v="515"/>
    <x v="5"/>
    <n v="5.9859999999999998"/>
    <x v="524"/>
    <d v="2019-01-13T00:00:00"/>
    <d v="1899-12-30T14:55:00"/>
    <s v="Weekend"/>
    <x v="0"/>
    <n v="119.72"/>
    <n v="4.7619047620000003"/>
    <n v="5.9859999999999998"/>
    <x v="24"/>
  </r>
  <r>
    <x v="528"/>
    <x v="2"/>
    <s v="Mandalay"/>
    <x v="0"/>
    <x v="0"/>
    <x v="4"/>
    <x v="516"/>
    <x v="4"/>
    <n v="27.18"/>
    <x v="525"/>
    <d v="2019-02-07T00:00:00"/>
    <d v="1899-12-30T11:28:00"/>
    <s v="Weekday"/>
    <x v="2"/>
    <n v="543.6"/>
    <n v="4.7619047620000003"/>
    <n v="27.18"/>
    <x v="36"/>
  </r>
  <r>
    <x v="529"/>
    <x v="0"/>
    <s v="Yangon"/>
    <x v="1"/>
    <x v="1"/>
    <x v="3"/>
    <x v="517"/>
    <x v="9"/>
    <n v="44.140500000000003"/>
    <x v="526"/>
    <d v="2019-02-17T00:00:00"/>
    <d v="1899-12-30T19:41:00"/>
    <s v="Weekend"/>
    <x v="1"/>
    <n v="882.81"/>
    <n v="4.7619047620000003"/>
    <n v="44.140500000000003"/>
    <x v="39"/>
  </r>
  <r>
    <x v="530"/>
    <x v="0"/>
    <s v="Yangon"/>
    <x v="1"/>
    <x v="1"/>
    <x v="0"/>
    <x v="518"/>
    <x v="3"/>
    <n v="7.6289999999999996"/>
    <x v="527"/>
    <d v="2019-02-12T00:00:00"/>
    <d v="1899-12-30T19:01:00"/>
    <s v="Weekday"/>
    <x v="0"/>
    <n v="152.58000000000001"/>
    <n v="4.7619047620000003"/>
    <n v="7.6289999999999996"/>
    <x v="27"/>
  </r>
  <r>
    <x v="531"/>
    <x v="0"/>
    <s v="Yangon"/>
    <x v="0"/>
    <x v="1"/>
    <x v="5"/>
    <x v="519"/>
    <x v="2"/>
    <n v="34.671999999999997"/>
    <x v="528"/>
    <d v="2019-01-24T00:00:00"/>
    <d v="1899-12-30T18:04:00"/>
    <s v="Weekday"/>
    <x v="2"/>
    <n v="693.44"/>
    <n v="4.7619047620000003"/>
    <n v="34.671999999999997"/>
    <x v="8"/>
  </r>
  <r>
    <x v="532"/>
    <x v="2"/>
    <s v="Mandalay"/>
    <x v="1"/>
    <x v="1"/>
    <x v="1"/>
    <x v="520"/>
    <x v="4"/>
    <n v="11.475"/>
    <x v="529"/>
    <d v="2019-02-06T00:00:00"/>
    <d v="1899-12-30T19:20:00"/>
    <s v="Weekday"/>
    <x v="0"/>
    <n v="229.5"/>
    <n v="4.7619047620000003"/>
    <n v="11.475"/>
    <x v="13"/>
  </r>
  <r>
    <x v="533"/>
    <x v="1"/>
    <s v="Naypyitaw"/>
    <x v="1"/>
    <x v="0"/>
    <x v="4"/>
    <x v="521"/>
    <x v="9"/>
    <n v="7.3395000000000001"/>
    <x v="530"/>
    <d v="2019-03-26T00:00:00"/>
    <d v="1899-12-30T10:31:00"/>
    <s v="Weekday"/>
    <x v="0"/>
    <n v="146.79"/>
    <n v="4.7619047620000003"/>
    <n v="7.3395000000000001"/>
    <x v="3"/>
  </r>
  <r>
    <x v="534"/>
    <x v="0"/>
    <s v="Yangon"/>
    <x v="1"/>
    <x v="0"/>
    <x v="2"/>
    <x v="522"/>
    <x v="1"/>
    <n v="7.08"/>
    <x v="531"/>
    <d v="2019-03-11T00:00:00"/>
    <d v="1899-12-30T13:28:00"/>
    <s v="Weekday"/>
    <x v="0"/>
    <n v="141.6"/>
    <n v="4.7619047620000003"/>
    <n v="7.08"/>
    <x v="56"/>
  </r>
  <r>
    <x v="535"/>
    <x v="1"/>
    <s v="Naypyitaw"/>
    <x v="1"/>
    <x v="1"/>
    <x v="2"/>
    <x v="523"/>
    <x v="0"/>
    <n v="5.8345000000000002"/>
    <x v="532"/>
    <d v="2019-02-07T00:00:00"/>
    <d v="1899-12-30T11:36:00"/>
    <s v="Weekday"/>
    <x v="0"/>
    <n v="116.69"/>
    <n v="4.7619047620000003"/>
    <n v="5.8345000000000002"/>
    <x v="2"/>
  </r>
  <r>
    <x v="536"/>
    <x v="2"/>
    <s v="Mandalay"/>
    <x v="0"/>
    <x v="0"/>
    <x v="5"/>
    <x v="524"/>
    <x v="8"/>
    <n v="3.698"/>
    <x v="533"/>
    <d v="2019-01-05T00:00:00"/>
    <d v="1899-12-30T11:32:00"/>
    <s v="Weekend"/>
    <x v="2"/>
    <n v="73.959999999999994"/>
    <n v="4.7619047620000003"/>
    <n v="3.698"/>
    <x v="59"/>
  </r>
  <r>
    <x v="537"/>
    <x v="0"/>
    <s v="Yangon"/>
    <x v="1"/>
    <x v="1"/>
    <x v="2"/>
    <x v="525"/>
    <x v="8"/>
    <n v="4.8970000000000002"/>
    <x v="534"/>
    <d v="2019-03-07T00:00:00"/>
    <d v="1899-12-30T11:44:00"/>
    <s v="Weekday"/>
    <x v="0"/>
    <n v="97.94"/>
    <n v="4.7619047620000003"/>
    <n v="4.8970000000000002"/>
    <x v="16"/>
  </r>
  <r>
    <x v="538"/>
    <x v="0"/>
    <s v="Yangon"/>
    <x v="1"/>
    <x v="0"/>
    <x v="5"/>
    <x v="452"/>
    <x v="7"/>
    <n v="14.61"/>
    <x v="535"/>
    <d v="2019-02-25T00:00:00"/>
    <d v="1899-12-30T17:16:00"/>
    <s v="Weekday"/>
    <x v="2"/>
    <n v="292.2"/>
    <n v="4.7619047620000003"/>
    <n v="14.61"/>
    <x v="49"/>
  </r>
  <r>
    <x v="539"/>
    <x v="1"/>
    <s v="Naypyitaw"/>
    <x v="0"/>
    <x v="0"/>
    <x v="4"/>
    <x v="526"/>
    <x v="3"/>
    <n v="26.244"/>
    <x v="536"/>
    <d v="2019-02-01T00:00:00"/>
    <d v="1899-12-30T18:43:00"/>
    <s v="Weekday"/>
    <x v="0"/>
    <n v="524.88"/>
    <n v="4.7619047620000003"/>
    <n v="26.244"/>
    <x v="20"/>
  </r>
  <r>
    <x v="540"/>
    <x v="0"/>
    <s v="Yangon"/>
    <x v="1"/>
    <x v="1"/>
    <x v="2"/>
    <x v="527"/>
    <x v="6"/>
    <n v="4.6020000000000003"/>
    <x v="537"/>
    <d v="2019-01-22T00:00:00"/>
    <d v="1899-12-30T11:00:00"/>
    <s v="Weekday"/>
    <x v="0"/>
    <n v="92.04"/>
    <n v="4.7619047620000003"/>
    <n v="4.6020000000000003"/>
    <x v="0"/>
  </r>
  <r>
    <x v="541"/>
    <x v="1"/>
    <s v="Naypyitaw"/>
    <x v="0"/>
    <x v="1"/>
    <x v="0"/>
    <x v="528"/>
    <x v="8"/>
    <n v="3.794"/>
    <x v="538"/>
    <d v="2019-01-03T00:00:00"/>
    <d v="1899-12-30T10:30:00"/>
    <s v="Weekday"/>
    <x v="2"/>
    <n v="75.88"/>
    <n v="4.7619047620000003"/>
    <n v="3.794"/>
    <x v="12"/>
  </r>
  <r>
    <x v="542"/>
    <x v="2"/>
    <s v="Mandalay"/>
    <x v="0"/>
    <x v="0"/>
    <x v="3"/>
    <x v="529"/>
    <x v="7"/>
    <n v="4.0359999999999996"/>
    <x v="539"/>
    <d v="2019-02-13T00:00:00"/>
    <d v="1899-12-30T12:14:00"/>
    <s v="Weekday"/>
    <x v="2"/>
    <n v="80.72"/>
    <n v="4.7619047620000003"/>
    <n v="4.0359999999999996"/>
    <x v="59"/>
  </r>
  <r>
    <x v="543"/>
    <x v="1"/>
    <s v="Naypyitaw"/>
    <x v="0"/>
    <x v="1"/>
    <x v="1"/>
    <x v="530"/>
    <x v="3"/>
    <n v="5.6310000000000002"/>
    <x v="540"/>
    <d v="2019-01-28T00:00:00"/>
    <d v="1899-12-30T16:43:00"/>
    <s v="Weekday"/>
    <x v="2"/>
    <n v="112.62"/>
    <n v="4.7619047620000003"/>
    <n v="5.6310000000000002"/>
    <x v="46"/>
  </r>
  <r>
    <x v="544"/>
    <x v="2"/>
    <s v="Mandalay"/>
    <x v="1"/>
    <x v="0"/>
    <x v="4"/>
    <x v="531"/>
    <x v="8"/>
    <n v="3.56"/>
    <x v="541"/>
    <d v="2019-01-05T00:00:00"/>
    <d v="1899-12-30T20:40:00"/>
    <s v="Weekend"/>
    <x v="2"/>
    <n v="71.2"/>
    <n v="4.7619047620000003"/>
    <n v="3.56"/>
    <x v="51"/>
  </r>
  <r>
    <x v="545"/>
    <x v="2"/>
    <s v="Mandalay"/>
    <x v="0"/>
    <x v="1"/>
    <x v="2"/>
    <x v="532"/>
    <x v="7"/>
    <n v="7.7619999999999996"/>
    <x v="542"/>
    <d v="2019-03-19T00:00:00"/>
    <d v="1899-12-30T13:40:00"/>
    <s v="Weekday"/>
    <x v="0"/>
    <n v="155.24"/>
    <n v="4.7619047620000003"/>
    <n v="7.7619999999999996"/>
    <x v="49"/>
  </r>
  <r>
    <x v="546"/>
    <x v="0"/>
    <s v="Yangon"/>
    <x v="1"/>
    <x v="0"/>
    <x v="5"/>
    <x v="533"/>
    <x v="4"/>
    <n v="14.71"/>
    <x v="543"/>
    <d v="2019-01-12T00:00:00"/>
    <d v="1899-12-30T16:23:00"/>
    <s v="Weekend"/>
    <x v="0"/>
    <n v="294.2"/>
    <n v="4.7619047620000003"/>
    <n v="14.71"/>
    <x v="60"/>
  </r>
  <r>
    <x v="547"/>
    <x v="0"/>
    <s v="Yangon"/>
    <x v="1"/>
    <x v="1"/>
    <x v="3"/>
    <x v="534"/>
    <x v="9"/>
    <n v="27.427499999999998"/>
    <x v="544"/>
    <d v="2019-01-07T00:00:00"/>
    <d v="1899-12-30T12:08:00"/>
    <s v="Weekday"/>
    <x v="2"/>
    <n v="548.54999999999995"/>
    <n v="4.7619047620000003"/>
    <n v="27.427499999999998"/>
    <x v="22"/>
  </r>
  <r>
    <x v="548"/>
    <x v="2"/>
    <s v="Mandalay"/>
    <x v="1"/>
    <x v="0"/>
    <x v="3"/>
    <x v="535"/>
    <x v="1"/>
    <n v="12.885"/>
    <x v="545"/>
    <d v="2019-01-26T00:00:00"/>
    <d v="1899-12-30T17:45:00"/>
    <s v="Weekend"/>
    <x v="1"/>
    <n v="257.7"/>
    <n v="4.7619047620000003"/>
    <n v="12.885"/>
    <x v="50"/>
  </r>
  <r>
    <x v="549"/>
    <x v="0"/>
    <s v="Yangon"/>
    <x v="1"/>
    <x v="0"/>
    <x v="1"/>
    <x v="536"/>
    <x v="3"/>
    <n v="19.818000000000001"/>
    <x v="546"/>
    <d v="2019-01-23T00:00:00"/>
    <d v="1899-12-30T10:28:00"/>
    <s v="Weekday"/>
    <x v="1"/>
    <n v="396.36"/>
    <n v="4.7619047620000003"/>
    <n v="19.818000000000001"/>
    <x v="48"/>
  </r>
  <r>
    <x v="550"/>
    <x v="2"/>
    <s v="Mandalay"/>
    <x v="1"/>
    <x v="1"/>
    <x v="5"/>
    <x v="537"/>
    <x v="6"/>
    <n v="8.5905000000000005"/>
    <x v="547"/>
    <d v="2019-02-09T00:00:00"/>
    <d v="1899-12-30T20:31:00"/>
    <s v="Weekend"/>
    <x v="0"/>
    <n v="171.81"/>
    <n v="4.7619047620000003"/>
    <n v="8.5905000000000005"/>
    <x v="35"/>
  </r>
  <r>
    <x v="551"/>
    <x v="2"/>
    <s v="Mandalay"/>
    <x v="1"/>
    <x v="0"/>
    <x v="5"/>
    <x v="538"/>
    <x v="9"/>
    <n v="24.439499999999999"/>
    <x v="548"/>
    <d v="2019-02-22T00:00:00"/>
    <d v="1899-12-30T10:49:00"/>
    <s v="Weekday"/>
    <x v="1"/>
    <n v="488.79"/>
    <n v="4.7619047620000003"/>
    <n v="24.439499999999999"/>
    <x v="60"/>
  </r>
  <r>
    <x v="552"/>
    <x v="2"/>
    <s v="Mandalay"/>
    <x v="1"/>
    <x v="0"/>
    <x v="0"/>
    <x v="539"/>
    <x v="9"/>
    <n v="26.207999999999998"/>
    <x v="549"/>
    <d v="2019-02-05T00:00:00"/>
    <d v="1899-12-30T12:34:00"/>
    <s v="Weekday"/>
    <x v="1"/>
    <n v="524.16"/>
    <n v="4.7619047620000003"/>
    <n v="26.207999999999998"/>
    <x v="58"/>
  </r>
  <r>
    <x v="553"/>
    <x v="1"/>
    <s v="Naypyitaw"/>
    <x v="1"/>
    <x v="1"/>
    <x v="1"/>
    <x v="540"/>
    <x v="3"/>
    <n v="6.6630000000000003"/>
    <x v="550"/>
    <d v="2019-03-07T00:00:00"/>
    <d v="1899-12-30T10:23:00"/>
    <s v="Weekday"/>
    <x v="2"/>
    <n v="133.26"/>
    <n v="4.7619047620000003"/>
    <n v="6.6630000000000003"/>
    <x v="17"/>
  </r>
  <r>
    <x v="554"/>
    <x v="0"/>
    <s v="Yangon"/>
    <x v="0"/>
    <x v="1"/>
    <x v="1"/>
    <x v="541"/>
    <x v="0"/>
    <n v="6.7619999999999996"/>
    <x v="551"/>
    <d v="2019-03-25T00:00:00"/>
    <d v="1899-12-30T18:51:00"/>
    <s v="Weekday"/>
    <x v="1"/>
    <n v="135.24"/>
    <n v="4.7619047620000003"/>
    <n v="6.7619999999999996"/>
    <x v="16"/>
  </r>
  <r>
    <x v="555"/>
    <x v="2"/>
    <s v="Mandalay"/>
    <x v="1"/>
    <x v="1"/>
    <x v="2"/>
    <x v="542"/>
    <x v="6"/>
    <n v="5.6219999999999999"/>
    <x v="552"/>
    <d v="2019-01-20T00:00:00"/>
    <d v="1899-12-30T13:45:00"/>
    <s v="Weekend"/>
    <x v="2"/>
    <n v="112.44"/>
    <n v="4.7619047620000003"/>
    <n v="5.6219999999999999"/>
    <x v="25"/>
  </r>
  <r>
    <x v="556"/>
    <x v="2"/>
    <s v="Mandalay"/>
    <x v="0"/>
    <x v="0"/>
    <x v="5"/>
    <x v="543"/>
    <x v="5"/>
    <n v="7.2039999999999997"/>
    <x v="553"/>
    <d v="2019-02-04T00:00:00"/>
    <d v="1899-12-30T19:38:00"/>
    <s v="Weekday"/>
    <x v="1"/>
    <n v="144.08000000000001"/>
    <n v="4.7619047620000003"/>
    <n v="7.2039999999999997"/>
    <x v="33"/>
  </r>
  <r>
    <x v="557"/>
    <x v="1"/>
    <s v="Naypyitaw"/>
    <x v="0"/>
    <x v="0"/>
    <x v="4"/>
    <x v="544"/>
    <x v="4"/>
    <n v="49.26"/>
    <x v="554"/>
    <d v="2019-01-30T00:00:00"/>
    <d v="1899-12-30T20:23:00"/>
    <s v="Weekday"/>
    <x v="0"/>
    <n v="985.2"/>
    <n v="4.7619047620000003"/>
    <n v="49.26"/>
    <x v="10"/>
  </r>
  <r>
    <x v="558"/>
    <x v="0"/>
    <s v="Yangon"/>
    <x v="0"/>
    <x v="1"/>
    <x v="4"/>
    <x v="545"/>
    <x v="3"/>
    <n v="12.497999999999999"/>
    <x v="555"/>
    <d v="2019-01-02T00:00:00"/>
    <d v="1899-12-30T15:24:00"/>
    <s v="Weekday"/>
    <x v="0"/>
    <n v="249.96"/>
    <n v="4.7619047620000003"/>
    <n v="12.497999999999999"/>
    <x v="32"/>
  </r>
  <r>
    <x v="559"/>
    <x v="0"/>
    <s v="Yangon"/>
    <x v="0"/>
    <x v="0"/>
    <x v="2"/>
    <x v="546"/>
    <x v="6"/>
    <n v="10.863"/>
    <x v="556"/>
    <d v="2019-03-29T00:00:00"/>
    <d v="1899-12-30T16:54:00"/>
    <s v="Weekday"/>
    <x v="0"/>
    <n v="217.26"/>
    <n v="4.7619047620000003"/>
    <n v="10.863"/>
    <x v="13"/>
  </r>
  <r>
    <x v="560"/>
    <x v="2"/>
    <s v="Mandalay"/>
    <x v="1"/>
    <x v="1"/>
    <x v="1"/>
    <x v="459"/>
    <x v="9"/>
    <n v="9.7110000000000003"/>
    <x v="557"/>
    <d v="2019-03-14T00:00:00"/>
    <d v="1899-12-30T12:32:00"/>
    <s v="Weekday"/>
    <x v="1"/>
    <n v="194.22"/>
    <n v="4.7619047620000003"/>
    <n v="9.7110000000000003"/>
    <x v="48"/>
  </r>
  <r>
    <x v="561"/>
    <x v="1"/>
    <s v="Naypyitaw"/>
    <x v="1"/>
    <x v="1"/>
    <x v="4"/>
    <x v="547"/>
    <x v="4"/>
    <n v="44.6"/>
    <x v="558"/>
    <d v="2019-02-11T00:00:00"/>
    <d v="1899-12-30T15:42:00"/>
    <s v="Weekday"/>
    <x v="2"/>
    <n v="892"/>
    <n v="4.7619047620000003"/>
    <n v="44.6"/>
    <x v="18"/>
  </r>
  <r>
    <x v="562"/>
    <x v="2"/>
    <s v="Mandalay"/>
    <x v="1"/>
    <x v="0"/>
    <x v="1"/>
    <x v="548"/>
    <x v="2"/>
    <n v="16.968"/>
    <x v="559"/>
    <d v="2019-01-30T00:00:00"/>
    <d v="1899-12-30T13:58:00"/>
    <s v="Weekday"/>
    <x v="0"/>
    <n v="339.36"/>
    <n v="4.7619047620000003"/>
    <n v="16.968"/>
    <x v="14"/>
  </r>
  <r>
    <x v="563"/>
    <x v="0"/>
    <s v="Yangon"/>
    <x v="0"/>
    <x v="1"/>
    <x v="1"/>
    <x v="549"/>
    <x v="3"/>
    <n v="22.353000000000002"/>
    <x v="560"/>
    <d v="2019-03-20T00:00:00"/>
    <d v="1899-12-30T15:08:00"/>
    <s v="Weekday"/>
    <x v="0"/>
    <n v="447.06"/>
    <n v="4.7619047620000003"/>
    <n v="22.353000000000002"/>
    <x v="59"/>
  </r>
  <r>
    <x v="564"/>
    <x v="2"/>
    <s v="Mandalay"/>
    <x v="1"/>
    <x v="1"/>
    <x v="5"/>
    <x v="550"/>
    <x v="5"/>
    <n v="9.9250000000000007"/>
    <x v="561"/>
    <d v="2019-03-20T00:00:00"/>
    <d v="1899-12-30T13:02:00"/>
    <s v="Weekday"/>
    <x v="1"/>
    <n v="198.5"/>
    <n v="4.7619047620000003"/>
    <n v="9.9250000000000007"/>
    <x v="54"/>
  </r>
  <r>
    <x v="565"/>
    <x v="0"/>
    <s v="Yangon"/>
    <x v="1"/>
    <x v="0"/>
    <x v="4"/>
    <x v="551"/>
    <x v="4"/>
    <n v="40.604999999999997"/>
    <x v="562"/>
    <d v="2019-01-17T00:00:00"/>
    <d v="1899-12-30T13:01:00"/>
    <s v="Weekday"/>
    <x v="2"/>
    <n v="812.1"/>
    <n v="4.7619047620000003"/>
    <n v="40.604999999999997"/>
    <x v="31"/>
  </r>
  <r>
    <x v="566"/>
    <x v="1"/>
    <s v="Naypyitaw"/>
    <x v="1"/>
    <x v="0"/>
    <x v="3"/>
    <x v="552"/>
    <x v="4"/>
    <n v="24.664999999999999"/>
    <x v="563"/>
    <d v="2019-02-03T00:00:00"/>
    <d v="1899-12-30T16:40:00"/>
    <s v="Weekend"/>
    <x v="2"/>
    <n v="493.3"/>
    <n v="4.7619047620000003"/>
    <n v="24.664999999999999"/>
    <x v="45"/>
  </r>
  <r>
    <x v="567"/>
    <x v="0"/>
    <s v="Yangon"/>
    <x v="1"/>
    <x v="0"/>
    <x v="5"/>
    <x v="553"/>
    <x v="9"/>
    <n v="29.582999999999998"/>
    <x v="564"/>
    <d v="2019-01-01T00:00:00"/>
    <d v="1899-12-30T13:55:00"/>
    <s v="Weekday"/>
    <x v="1"/>
    <n v="591.66"/>
    <n v="4.7619047620000003"/>
    <n v="29.582999999999998"/>
    <x v="25"/>
  </r>
  <r>
    <x v="568"/>
    <x v="2"/>
    <s v="Mandalay"/>
    <x v="1"/>
    <x v="0"/>
    <x v="5"/>
    <x v="554"/>
    <x v="0"/>
    <n v="27.951000000000001"/>
    <x v="565"/>
    <d v="2019-01-10T00:00:00"/>
    <d v="1899-12-30T10:33:00"/>
    <s v="Weekday"/>
    <x v="2"/>
    <n v="559.02"/>
    <n v="4.7619047620000003"/>
    <n v="27.951000000000001"/>
    <x v="46"/>
  </r>
  <r>
    <x v="569"/>
    <x v="1"/>
    <s v="Naypyitaw"/>
    <x v="1"/>
    <x v="0"/>
    <x v="3"/>
    <x v="555"/>
    <x v="0"/>
    <n v="25.893000000000001"/>
    <x v="566"/>
    <d v="2019-03-02T00:00:00"/>
    <d v="1899-12-30T16:42:00"/>
    <s v="Weekend"/>
    <x v="0"/>
    <n v="517.86"/>
    <n v="4.7619047620000003"/>
    <n v="25.893000000000001"/>
    <x v="5"/>
  </r>
  <r>
    <x v="570"/>
    <x v="2"/>
    <s v="Mandalay"/>
    <x v="0"/>
    <x v="0"/>
    <x v="2"/>
    <x v="556"/>
    <x v="1"/>
    <n v="20.51"/>
    <x v="567"/>
    <d v="2019-02-25T00:00:00"/>
    <d v="1899-12-30T17:16:00"/>
    <s v="Weekday"/>
    <x v="2"/>
    <n v="410.2"/>
    <n v="4.7619047620000003"/>
    <n v="20.51"/>
    <x v="29"/>
  </r>
  <r>
    <x v="571"/>
    <x v="2"/>
    <s v="Mandalay"/>
    <x v="0"/>
    <x v="1"/>
    <x v="3"/>
    <x v="557"/>
    <x v="4"/>
    <n v="13.335000000000001"/>
    <x v="568"/>
    <d v="2019-01-29T00:00:00"/>
    <d v="1899-12-30T11:48:00"/>
    <s v="Weekday"/>
    <x v="1"/>
    <n v="266.7"/>
    <n v="4.7619047620000003"/>
    <n v="13.335000000000001"/>
    <x v="17"/>
  </r>
  <r>
    <x v="572"/>
    <x v="0"/>
    <s v="Yangon"/>
    <x v="0"/>
    <x v="1"/>
    <x v="4"/>
    <x v="558"/>
    <x v="0"/>
    <n v="3.5455000000000001"/>
    <x v="569"/>
    <d v="2019-03-10T00:00:00"/>
    <d v="1899-12-30T19:35:00"/>
    <s v="Weekend"/>
    <x v="0"/>
    <n v="70.91"/>
    <n v="4.7619047620000003"/>
    <n v="3.5455000000000001"/>
    <x v="47"/>
  </r>
  <r>
    <x v="573"/>
    <x v="2"/>
    <s v="Mandalay"/>
    <x v="1"/>
    <x v="1"/>
    <x v="4"/>
    <x v="559"/>
    <x v="5"/>
    <n v="7.2389999999999999"/>
    <x v="570"/>
    <d v="2019-01-13T00:00:00"/>
    <d v="1899-12-30T19:55:00"/>
    <s v="Weekend"/>
    <x v="2"/>
    <n v="144.78"/>
    <n v="4.7619047620000003"/>
    <n v="7.2389999999999999"/>
    <x v="34"/>
  </r>
  <r>
    <x v="574"/>
    <x v="0"/>
    <s v="Yangon"/>
    <x v="1"/>
    <x v="1"/>
    <x v="3"/>
    <x v="560"/>
    <x v="1"/>
    <n v="21.477499999999999"/>
    <x v="571"/>
    <d v="2019-03-22T00:00:00"/>
    <d v="1899-12-30T14:33:00"/>
    <s v="Weekday"/>
    <x v="2"/>
    <n v="429.55"/>
    <n v="4.7619047620000003"/>
    <n v="21.477499999999999"/>
    <x v="17"/>
  </r>
  <r>
    <x v="575"/>
    <x v="2"/>
    <s v="Mandalay"/>
    <x v="0"/>
    <x v="1"/>
    <x v="5"/>
    <x v="561"/>
    <x v="0"/>
    <n v="28.458500000000001"/>
    <x v="572"/>
    <d v="2019-03-01T00:00:00"/>
    <d v="1899-12-30T19:49:00"/>
    <s v="Weekday"/>
    <x v="0"/>
    <n v="569.16999999999996"/>
    <n v="4.7619047620000003"/>
    <n v="28.458500000000001"/>
    <x v="31"/>
  </r>
  <r>
    <x v="576"/>
    <x v="2"/>
    <s v="Mandalay"/>
    <x v="1"/>
    <x v="1"/>
    <x v="4"/>
    <x v="562"/>
    <x v="7"/>
    <n v="12.06"/>
    <x v="573"/>
    <d v="2019-02-20T00:00:00"/>
    <d v="1899-12-30T18:43:00"/>
    <s v="Weekday"/>
    <x v="1"/>
    <n v="241.2"/>
    <n v="4.7619047620000003"/>
    <n v="12.06"/>
    <x v="6"/>
  </r>
  <r>
    <x v="577"/>
    <x v="1"/>
    <s v="Naypyitaw"/>
    <x v="1"/>
    <x v="1"/>
    <x v="4"/>
    <x v="563"/>
    <x v="7"/>
    <n v="6.3540000000000001"/>
    <x v="574"/>
    <d v="2019-01-14T00:00:00"/>
    <d v="1899-12-30T14:43:00"/>
    <s v="Weekday"/>
    <x v="0"/>
    <n v="127.08"/>
    <n v="4.7619047620000003"/>
    <n v="6.3540000000000001"/>
    <x v="56"/>
  </r>
  <r>
    <x v="578"/>
    <x v="0"/>
    <s v="Yangon"/>
    <x v="1"/>
    <x v="0"/>
    <x v="0"/>
    <x v="564"/>
    <x v="7"/>
    <n v="12.853999999999999"/>
    <x v="575"/>
    <d v="2019-03-26T00:00:00"/>
    <d v="1899-12-30T13:54:00"/>
    <s v="Weekday"/>
    <x v="1"/>
    <n v="257.08"/>
    <n v="4.7619047620000003"/>
    <n v="12.853999999999999"/>
    <x v="25"/>
  </r>
  <r>
    <x v="579"/>
    <x v="2"/>
    <s v="Mandalay"/>
    <x v="1"/>
    <x v="1"/>
    <x v="0"/>
    <x v="565"/>
    <x v="5"/>
    <n v="6.9509999999999996"/>
    <x v="576"/>
    <d v="2019-03-01T00:00:00"/>
    <d v="1899-12-30T12:15:00"/>
    <s v="Weekday"/>
    <x v="0"/>
    <n v="139.02000000000001"/>
    <n v="4.7619047620000003"/>
    <n v="6.9509999999999996"/>
    <x v="34"/>
  </r>
  <r>
    <x v="580"/>
    <x v="1"/>
    <s v="Naypyitaw"/>
    <x v="1"/>
    <x v="1"/>
    <x v="4"/>
    <x v="566"/>
    <x v="6"/>
    <n v="4.0830000000000002"/>
    <x v="577"/>
    <d v="2019-01-07T00:00:00"/>
    <d v="1899-12-30T12:37:00"/>
    <s v="Weekday"/>
    <x v="1"/>
    <n v="81.66"/>
    <n v="4.7619047620000003"/>
    <n v="4.0830000000000002"/>
    <x v="48"/>
  </r>
  <r>
    <x v="581"/>
    <x v="0"/>
    <s v="Yangon"/>
    <x v="0"/>
    <x v="0"/>
    <x v="0"/>
    <x v="478"/>
    <x v="7"/>
    <n v="15.536"/>
    <x v="578"/>
    <d v="2019-02-01T00:00:00"/>
    <d v="1899-12-30T19:54:00"/>
    <s v="Weekday"/>
    <x v="1"/>
    <n v="310.72000000000003"/>
    <n v="4.7619047620000003"/>
    <n v="15.536"/>
    <x v="3"/>
  </r>
  <r>
    <x v="582"/>
    <x v="1"/>
    <s v="Naypyitaw"/>
    <x v="0"/>
    <x v="0"/>
    <x v="5"/>
    <x v="567"/>
    <x v="5"/>
    <n v="9.298"/>
    <x v="579"/>
    <d v="2019-02-13T00:00:00"/>
    <d v="1899-12-30T15:06:00"/>
    <s v="Weekday"/>
    <x v="2"/>
    <n v="185.96"/>
    <n v="4.7619047620000003"/>
    <n v="9.298"/>
    <x v="7"/>
  </r>
  <r>
    <x v="583"/>
    <x v="2"/>
    <s v="Mandalay"/>
    <x v="0"/>
    <x v="0"/>
    <x v="5"/>
    <x v="183"/>
    <x v="7"/>
    <n v="3.6160000000000001"/>
    <x v="580"/>
    <d v="2019-01-14T00:00:00"/>
    <d v="1899-12-30T18:03:00"/>
    <s v="Weekday"/>
    <x v="2"/>
    <n v="72.319999999999993"/>
    <n v="4.7619047620000003"/>
    <n v="3.6160000000000001"/>
    <x v="33"/>
  </r>
  <r>
    <x v="584"/>
    <x v="2"/>
    <s v="Mandalay"/>
    <x v="1"/>
    <x v="1"/>
    <x v="3"/>
    <x v="568"/>
    <x v="6"/>
    <n v="9.4589999999999996"/>
    <x v="581"/>
    <d v="2019-01-19T00:00:00"/>
    <d v="1899-12-30T15:58:00"/>
    <s v="Weekend"/>
    <x v="0"/>
    <n v="189.18"/>
    <n v="4.7619047620000003"/>
    <n v="9.4589999999999996"/>
    <x v="27"/>
  </r>
  <r>
    <x v="585"/>
    <x v="0"/>
    <s v="Yangon"/>
    <x v="1"/>
    <x v="1"/>
    <x v="0"/>
    <x v="569"/>
    <x v="7"/>
    <n v="10.342000000000001"/>
    <x v="582"/>
    <d v="2019-03-09T00:00:00"/>
    <d v="1899-12-30T13:53:00"/>
    <s v="Weekend"/>
    <x v="2"/>
    <n v="206.84"/>
    <n v="4.7619047620000003"/>
    <n v="10.342000000000001"/>
    <x v="57"/>
  </r>
  <r>
    <x v="586"/>
    <x v="0"/>
    <s v="Yangon"/>
    <x v="1"/>
    <x v="0"/>
    <x v="4"/>
    <x v="570"/>
    <x v="6"/>
    <n v="7.851"/>
    <x v="583"/>
    <d v="2019-03-27T00:00:00"/>
    <d v="1899-12-30T14:03:00"/>
    <s v="Weekday"/>
    <x v="1"/>
    <n v="157.02000000000001"/>
    <n v="4.7619047620000003"/>
    <n v="7.851"/>
    <x v="51"/>
  </r>
  <r>
    <x v="587"/>
    <x v="0"/>
    <s v="Yangon"/>
    <x v="1"/>
    <x v="0"/>
    <x v="3"/>
    <x v="571"/>
    <x v="1"/>
    <n v="10.765000000000001"/>
    <x v="584"/>
    <d v="2019-02-04T00:00:00"/>
    <d v="1899-12-30T16:38:00"/>
    <s v="Weekday"/>
    <x v="0"/>
    <n v="215.3"/>
    <n v="4.7619047620000003"/>
    <n v="10.765000000000001"/>
    <x v="25"/>
  </r>
  <r>
    <x v="588"/>
    <x v="1"/>
    <s v="Naypyitaw"/>
    <x v="1"/>
    <x v="1"/>
    <x v="5"/>
    <x v="572"/>
    <x v="4"/>
    <n v="29.805"/>
    <x v="585"/>
    <d v="2019-03-14T00:00:00"/>
    <d v="1899-12-30T11:07:00"/>
    <s v="Weekday"/>
    <x v="1"/>
    <n v="596.1"/>
    <n v="4.7619047620000003"/>
    <n v="29.805"/>
    <x v="4"/>
  </r>
  <r>
    <x v="589"/>
    <x v="0"/>
    <s v="Yangon"/>
    <x v="1"/>
    <x v="1"/>
    <x v="0"/>
    <x v="573"/>
    <x v="1"/>
    <n v="3.6549999999999998"/>
    <x v="586"/>
    <d v="2019-03-04T00:00:00"/>
    <d v="1899-12-30T12:23:00"/>
    <s v="Weekday"/>
    <x v="1"/>
    <n v="73.099999999999994"/>
    <n v="4.7619047620000003"/>
    <n v="3.6549999999999998"/>
    <x v="18"/>
  </r>
  <r>
    <x v="590"/>
    <x v="1"/>
    <s v="Naypyitaw"/>
    <x v="0"/>
    <x v="1"/>
    <x v="0"/>
    <x v="574"/>
    <x v="3"/>
    <n v="13.959"/>
    <x v="587"/>
    <d v="2019-03-03T00:00:00"/>
    <d v="1899-12-30T10:54:00"/>
    <s v="Weekend"/>
    <x v="2"/>
    <n v="279.18"/>
    <n v="4.7619047620000003"/>
    <n v="13.959"/>
    <x v="42"/>
  </r>
  <r>
    <x v="591"/>
    <x v="1"/>
    <s v="Naypyitaw"/>
    <x v="0"/>
    <x v="0"/>
    <x v="2"/>
    <x v="575"/>
    <x v="0"/>
    <n v="8.484"/>
    <x v="588"/>
    <d v="2019-01-27T00:00:00"/>
    <d v="1899-12-30T17:38:00"/>
    <s v="Weekend"/>
    <x v="0"/>
    <n v="169.68"/>
    <n v="4.7619047620000003"/>
    <n v="8.484"/>
    <x v="45"/>
  </r>
  <r>
    <x v="592"/>
    <x v="0"/>
    <s v="Yangon"/>
    <x v="0"/>
    <x v="0"/>
    <x v="3"/>
    <x v="576"/>
    <x v="8"/>
    <n v="2.2789999999999999"/>
    <x v="589"/>
    <d v="2019-02-07T00:00:00"/>
    <d v="1899-12-30T14:13:00"/>
    <s v="Weekday"/>
    <x v="1"/>
    <n v="45.58"/>
    <n v="4.7619047620000003"/>
    <n v="2.2789999999999999"/>
    <x v="57"/>
  </r>
  <r>
    <x v="593"/>
    <x v="0"/>
    <s v="Yangon"/>
    <x v="0"/>
    <x v="0"/>
    <x v="3"/>
    <x v="577"/>
    <x v="6"/>
    <n v="11.28"/>
    <x v="590"/>
    <d v="2019-02-05T00:00:00"/>
    <d v="1899-12-30T11:51:00"/>
    <s v="Weekday"/>
    <x v="0"/>
    <n v="225.6"/>
    <n v="4.7619047620000003"/>
    <n v="11.28"/>
    <x v="19"/>
  </r>
  <r>
    <x v="594"/>
    <x v="2"/>
    <s v="Mandalay"/>
    <x v="0"/>
    <x v="1"/>
    <x v="3"/>
    <x v="578"/>
    <x v="6"/>
    <n v="14.52"/>
    <x v="591"/>
    <d v="2019-03-15T00:00:00"/>
    <d v="1899-12-30T13:05:00"/>
    <s v="Weekday"/>
    <x v="1"/>
    <n v="290.39999999999998"/>
    <n v="4.7619047620000003"/>
    <n v="14.52"/>
    <x v="4"/>
  </r>
  <r>
    <x v="595"/>
    <x v="2"/>
    <s v="Mandalay"/>
    <x v="1"/>
    <x v="1"/>
    <x v="0"/>
    <x v="579"/>
    <x v="6"/>
    <n v="2.2229999999999999"/>
    <x v="592"/>
    <d v="2019-03-01T00:00:00"/>
    <d v="1899-12-30T11:30:00"/>
    <s v="Weekday"/>
    <x v="2"/>
    <n v="44.46"/>
    <n v="4.7619047620000003"/>
    <n v="2.2229999999999999"/>
    <x v="44"/>
  </r>
  <r>
    <x v="596"/>
    <x v="0"/>
    <s v="Yangon"/>
    <x v="1"/>
    <x v="1"/>
    <x v="4"/>
    <x v="580"/>
    <x v="6"/>
    <n v="7.83"/>
    <x v="593"/>
    <d v="2019-02-15T00:00:00"/>
    <d v="1899-12-30T13:30:00"/>
    <s v="Weekday"/>
    <x v="2"/>
    <n v="156.6"/>
    <n v="4.7619047620000003"/>
    <n v="7.83"/>
    <x v="33"/>
  </r>
  <r>
    <x v="597"/>
    <x v="1"/>
    <s v="Naypyitaw"/>
    <x v="1"/>
    <x v="0"/>
    <x v="3"/>
    <x v="581"/>
    <x v="9"/>
    <n v="20.997"/>
    <x v="594"/>
    <d v="2019-02-17T00:00:00"/>
    <d v="1899-12-30T19:11:00"/>
    <s v="Weekend"/>
    <x v="0"/>
    <n v="419.94"/>
    <n v="4.7619047620000003"/>
    <n v="20.997"/>
    <x v="4"/>
  </r>
  <r>
    <x v="598"/>
    <x v="1"/>
    <s v="Naypyitaw"/>
    <x v="1"/>
    <x v="0"/>
    <x v="5"/>
    <x v="582"/>
    <x v="1"/>
    <n v="9.2125000000000004"/>
    <x v="595"/>
    <d v="2019-01-26T00:00:00"/>
    <d v="1899-12-30T18:53:00"/>
    <s v="Weekend"/>
    <x v="1"/>
    <n v="184.25"/>
    <n v="4.7619047620000003"/>
    <n v="9.2125000000000004"/>
    <x v="51"/>
  </r>
  <r>
    <x v="599"/>
    <x v="0"/>
    <s v="Yangon"/>
    <x v="0"/>
    <x v="0"/>
    <x v="2"/>
    <x v="583"/>
    <x v="5"/>
    <n v="7.032"/>
    <x v="596"/>
    <d v="2019-03-24T00:00:00"/>
    <d v="1899-12-30T14:22:00"/>
    <s v="Weekend"/>
    <x v="0"/>
    <n v="140.63999999999999"/>
    <n v="4.7619047620000003"/>
    <n v="7.032"/>
    <x v="1"/>
  </r>
  <r>
    <x v="600"/>
    <x v="1"/>
    <s v="Naypyitaw"/>
    <x v="1"/>
    <x v="1"/>
    <x v="1"/>
    <x v="584"/>
    <x v="8"/>
    <n v="4.1539999999999999"/>
    <x v="451"/>
    <d v="2019-01-23T00:00:00"/>
    <d v="1899-12-30T17:16:00"/>
    <s v="Weekday"/>
    <x v="0"/>
    <n v="83.08"/>
    <n v="4.7619047620000003"/>
    <n v="4.1539999999999999"/>
    <x v="41"/>
  </r>
  <r>
    <x v="601"/>
    <x v="1"/>
    <s v="Naypyitaw"/>
    <x v="1"/>
    <x v="0"/>
    <x v="5"/>
    <x v="585"/>
    <x v="8"/>
    <n v="3.2494999999999998"/>
    <x v="597"/>
    <d v="2019-01-26T00:00:00"/>
    <d v="1899-12-30T10:06:00"/>
    <s v="Weekend"/>
    <x v="2"/>
    <n v="64.989999999999995"/>
    <n v="4.7619047620000003"/>
    <n v="3.2494999999999998"/>
    <x v="10"/>
  </r>
  <r>
    <x v="602"/>
    <x v="1"/>
    <s v="Naypyitaw"/>
    <x v="1"/>
    <x v="1"/>
    <x v="4"/>
    <x v="586"/>
    <x v="4"/>
    <n v="38.78"/>
    <x v="598"/>
    <d v="2019-03-14T00:00:00"/>
    <d v="1899-12-30T20:35:00"/>
    <s v="Weekday"/>
    <x v="0"/>
    <n v="775.6"/>
    <n v="4.7619047620000003"/>
    <n v="38.78"/>
    <x v="16"/>
  </r>
  <r>
    <x v="603"/>
    <x v="2"/>
    <s v="Mandalay"/>
    <x v="1"/>
    <x v="0"/>
    <x v="3"/>
    <x v="587"/>
    <x v="3"/>
    <n v="16.353000000000002"/>
    <x v="599"/>
    <d v="2019-03-17T00:00:00"/>
    <d v="1899-12-30T13:54:00"/>
    <s v="Weekend"/>
    <x v="0"/>
    <n v="327.06"/>
    <n v="4.7619047620000003"/>
    <n v="16.353000000000002"/>
    <x v="52"/>
  </r>
  <r>
    <x v="604"/>
    <x v="1"/>
    <s v="Naypyitaw"/>
    <x v="0"/>
    <x v="0"/>
    <x v="5"/>
    <x v="588"/>
    <x v="0"/>
    <n v="18.1615"/>
    <x v="600"/>
    <d v="2019-01-08T00:00:00"/>
    <d v="1899-12-30T20:08:00"/>
    <s v="Weekday"/>
    <x v="1"/>
    <n v="363.23"/>
    <n v="4.7619047620000003"/>
    <n v="18.1615"/>
    <x v="10"/>
  </r>
  <r>
    <x v="605"/>
    <x v="2"/>
    <s v="Mandalay"/>
    <x v="1"/>
    <x v="1"/>
    <x v="2"/>
    <x v="589"/>
    <x v="7"/>
    <n v="6.35"/>
    <x v="601"/>
    <d v="2019-02-08T00:00:00"/>
    <d v="1899-12-30T15:26:00"/>
    <s v="Weekday"/>
    <x v="1"/>
    <n v="127"/>
    <n v="4.7619047620000003"/>
    <n v="6.35"/>
    <x v="17"/>
  </r>
  <r>
    <x v="606"/>
    <x v="0"/>
    <s v="Yangon"/>
    <x v="0"/>
    <x v="0"/>
    <x v="5"/>
    <x v="590"/>
    <x v="0"/>
    <n v="18.7775"/>
    <x v="602"/>
    <d v="2019-02-10T00:00:00"/>
    <d v="1899-12-30T12:56:00"/>
    <s v="Weekend"/>
    <x v="0"/>
    <n v="375.55"/>
    <n v="4.7619047620000003"/>
    <n v="18.7775"/>
    <x v="53"/>
  </r>
  <r>
    <x v="607"/>
    <x v="1"/>
    <s v="Naypyitaw"/>
    <x v="0"/>
    <x v="0"/>
    <x v="4"/>
    <x v="591"/>
    <x v="7"/>
    <n v="9.9580000000000002"/>
    <x v="603"/>
    <d v="2019-03-28T00:00:00"/>
    <d v="1899-12-30T19:16:00"/>
    <s v="Weekday"/>
    <x v="2"/>
    <n v="199.16"/>
    <n v="4.7619047620000003"/>
    <n v="9.9580000000000002"/>
    <x v="41"/>
  </r>
  <r>
    <x v="608"/>
    <x v="0"/>
    <s v="Yangon"/>
    <x v="1"/>
    <x v="1"/>
    <x v="5"/>
    <x v="59"/>
    <x v="8"/>
    <n v="1.5305"/>
    <x v="604"/>
    <d v="2019-01-23T00:00:00"/>
    <d v="1899-12-30T12:20:00"/>
    <s v="Weekday"/>
    <x v="0"/>
    <n v="30.61"/>
    <n v="4.7619047620000003"/>
    <n v="1.5305"/>
    <x v="53"/>
  </r>
  <r>
    <x v="609"/>
    <x v="2"/>
    <s v="Mandalay"/>
    <x v="0"/>
    <x v="1"/>
    <x v="4"/>
    <x v="592"/>
    <x v="5"/>
    <n v="5.7889999999999997"/>
    <x v="605"/>
    <d v="2019-01-17T00:00:00"/>
    <d v="1899-12-30T10:37:00"/>
    <s v="Weekday"/>
    <x v="0"/>
    <n v="115.78"/>
    <n v="4.7619047620000003"/>
    <n v="5.7889999999999997"/>
    <x v="60"/>
  </r>
  <r>
    <x v="610"/>
    <x v="0"/>
    <s v="Yangon"/>
    <x v="1"/>
    <x v="0"/>
    <x v="1"/>
    <x v="593"/>
    <x v="8"/>
    <n v="1.448"/>
    <x v="606"/>
    <d v="2019-02-07T00:00:00"/>
    <d v="1899-12-30T10:18:00"/>
    <s v="Weekday"/>
    <x v="2"/>
    <n v="28.96"/>
    <n v="4.7619047620000003"/>
    <n v="1.448"/>
    <x v="56"/>
  </r>
  <r>
    <x v="611"/>
    <x v="1"/>
    <s v="Naypyitaw"/>
    <x v="0"/>
    <x v="0"/>
    <x v="4"/>
    <x v="594"/>
    <x v="9"/>
    <n v="44.536499999999997"/>
    <x v="607"/>
    <d v="2019-03-09T00:00:00"/>
    <d v="1899-12-30T11:23:00"/>
    <s v="Weekend"/>
    <x v="1"/>
    <n v="890.73"/>
    <n v="4.7619047620000003"/>
    <n v="44.536499999999997"/>
    <x v="24"/>
  </r>
  <r>
    <x v="612"/>
    <x v="2"/>
    <s v="Mandalay"/>
    <x v="0"/>
    <x v="1"/>
    <x v="5"/>
    <x v="595"/>
    <x v="6"/>
    <n v="13.983000000000001"/>
    <x v="608"/>
    <d v="2019-01-24T00:00:00"/>
    <d v="1899-12-30T11:45:00"/>
    <s v="Weekday"/>
    <x v="1"/>
    <n v="279.66000000000003"/>
    <n v="4.7619047620000003"/>
    <n v="13.983000000000001"/>
    <x v="8"/>
  </r>
  <r>
    <x v="613"/>
    <x v="1"/>
    <s v="Naypyitaw"/>
    <x v="0"/>
    <x v="1"/>
    <x v="3"/>
    <x v="596"/>
    <x v="8"/>
    <n v="4.0465"/>
    <x v="609"/>
    <d v="2019-01-19T00:00:00"/>
    <d v="1899-12-30T16:08:00"/>
    <s v="Weekend"/>
    <x v="2"/>
    <n v="80.930000000000007"/>
    <n v="4.7619047620000003"/>
    <n v="4.0465"/>
    <x v="54"/>
  </r>
  <r>
    <x v="614"/>
    <x v="0"/>
    <s v="Yangon"/>
    <x v="0"/>
    <x v="1"/>
    <x v="4"/>
    <x v="597"/>
    <x v="4"/>
    <n v="33.725000000000001"/>
    <x v="610"/>
    <d v="2019-02-03T00:00:00"/>
    <d v="1899-12-30T11:25:00"/>
    <s v="Weekend"/>
    <x v="0"/>
    <n v="674.5"/>
    <n v="4.7619047620000003"/>
    <n v="33.725000000000001"/>
    <x v="50"/>
  </r>
  <r>
    <x v="615"/>
    <x v="0"/>
    <s v="Yangon"/>
    <x v="0"/>
    <x v="0"/>
    <x v="3"/>
    <x v="598"/>
    <x v="9"/>
    <n v="17.423999999999999"/>
    <x v="611"/>
    <d v="2019-03-20T00:00:00"/>
    <d v="1899-12-30T12:24:00"/>
    <s v="Weekday"/>
    <x v="0"/>
    <n v="348.48"/>
    <n v="4.7619047620000003"/>
    <n v="17.423999999999999"/>
    <x v="50"/>
  </r>
  <r>
    <x v="616"/>
    <x v="2"/>
    <s v="Mandalay"/>
    <x v="0"/>
    <x v="1"/>
    <x v="3"/>
    <x v="599"/>
    <x v="3"/>
    <n v="21.78"/>
    <x v="612"/>
    <d v="2019-01-13T00:00:00"/>
    <d v="1899-12-30T19:51:00"/>
    <s v="Weekend"/>
    <x v="1"/>
    <n v="435.6"/>
    <n v="4.7619047620000003"/>
    <n v="21.78"/>
    <x v="16"/>
  </r>
  <r>
    <x v="617"/>
    <x v="1"/>
    <s v="Naypyitaw"/>
    <x v="0"/>
    <x v="1"/>
    <x v="1"/>
    <x v="600"/>
    <x v="1"/>
    <n v="21.977499999999999"/>
    <x v="613"/>
    <d v="2019-03-14T00:00:00"/>
    <d v="1899-12-30T18:10:00"/>
    <s v="Weekday"/>
    <x v="0"/>
    <n v="439.55"/>
    <n v="4.7619047620000003"/>
    <n v="21.977499999999999"/>
    <x v="18"/>
  </r>
  <r>
    <x v="618"/>
    <x v="0"/>
    <s v="Yangon"/>
    <x v="0"/>
    <x v="1"/>
    <x v="4"/>
    <x v="601"/>
    <x v="3"/>
    <n v="29.559000000000001"/>
    <x v="614"/>
    <d v="2019-01-23T00:00:00"/>
    <d v="1899-12-30T11:22:00"/>
    <s v="Weekday"/>
    <x v="2"/>
    <n v="591.17999999999995"/>
    <n v="4.7619047620000003"/>
    <n v="29.559000000000001"/>
    <x v="43"/>
  </r>
  <r>
    <x v="619"/>
    <x v="1"/>
    <s v="Naypyitaw"/>
    <x v="0"/>
    <x v="0"/>
    <x v="5"/>
    <x v="602"/>
    <x v="3"/>
    <n v="13.038"/>
    <x v="615"/>
    <d v="2019-02-07T00:00:00"/>
    <d v="1899-12-30T17:55:00"/>
    <s v="Weekday"/>
    <x v="0"/>
    <n v="260.76"/>
    <n v="4.7619047620000003"/>
    <n v="13.038"/>
    <x v="23"/>
  </r>
  <r>
    <x v="620"/>
    <x v="0"/>
    <s v="Yangon"/>
    <x v="1"/>
    <x v="0"/>
    <x v="4"/>
    <x v="603"/>
    <x v="6"/>
    <n v="10.752000000000001"/>
    <x v="616"/>
    <d v="2019-03-28T00:00:00"/>
    <d v="1899-12-30T15:30:00"/>
    <s v="Weekday"/>
    <x v="2"/>
    <n v="215.04"/>
    <n v="4.7619047620000003"/>
    <n v="10.752000000000001"/>
    <x v="51"/>
  </r>
  <r>
    <x v="621"/>
    <x v="0"/>
    <s v="Yangon"/>
    <x v="0"/>
    <x v="0"/>
    <x v="4"/>
    <x v="604"/>
    <x v="8"/>
    <n v="4.5804999999999998"/>
    <x v="617"/>
    <d v="2019-03-20T00:00:00"/>
    <d v="1899-12-30T19:44:00"/>
    <s v="Weekday"/>
    <x v="1"/>
    <n v="91.61"/>
    <n v="4.7619047620000003"/>
    <n v="4.5804999999999998"/>
    <x v="57"/>
  </r>
  <r>
    <x v="622"/>
    <x v="2"/>
    <s v="Mandalay"/>
    <x v="0"/>
    <x v="0"/>
    <x v="2"/>
    <x v="605"/>
    <x v="0"/>
    <n v="33.106499999999997"/>
    <x v="618"/>
    <d v="2019-01-17T00:00:00"/>
    <d v="1899-12-30T15:27:00"/>
    <s v="Weekday"/>
    <x v="2"/>
    <n v="662.13"/>
    <n v="4.7619047620000003"/>
    <n v="33.106499999999997"/>
    <x v="49"/>
  </r>
  <r>
    <x v="623"/>
    <x v="2"/>
    <s v="Mandalay"/>
    <x v="1"/>
    <x v="0"/>
    <x v="5"/>
    <x v="606"/>
    <x v="4"/>
    <n v="41.625"/>
    <x v="619"/>
    <d v="2019-01-12T00:00:00"/>
    <d v="1899-12-30T11:25:00"/>
    <s v="Weekend"/>
    <x v="2"/>
    <n v="832.5"/>
    <n v="4.7619047620000003"/>
    <n v="41.625"/>
    <x v="18"/>
  </r>
  <r>
    <x v="624"/>
    <x v="2"/>
    <s v="Mandalay"/>
    <x v="0"/>
    <x v="1"/>
    <x v="5"/>
    <x v="607"/>
    <x v="8"/>
    <n v="4.5674999999999999"/>
    <x v="620"/>
    <d v="2019-02-16T00:00:00"/>
    <d v="1899-12-30T15:42:00"/>
    <s v="Weekend"/>
    <x v="1"/>
    <n v="91.35"/>
    <n v="4.7619047620000003"/>
    <n v="4.5674999999999999"/>
    <x v="11"/>
  </r>
  <r>
    <x v="625"/>
    <x v="2"/>
    <s v="Mandalay"/>
    <x v="0"/>
    <x v="0"/>
    <x v="4"/>
    <x v="608"/>
    <x v="5"/>
    <n v="7.8879999999999999"/>
    <x v="621"/>
    <d v="2019-01-26T00:00:00"/>
    <d v="1899-12-30T16:04:00"/>
    <s v="Weekend"/>
    <x v="1"/>
    <n v="157.76"/>
    <n v="4.7619047620000003"/>
    <n v="7.8879999999999999"/>
    <x v="0"/>
  </r>
  <r>
    <x v="626"/>
    <x v="0"/>
    <s v="Yangon"/>
    <x v="1"/>
    <x v="1"/>
    <x v="3"/>
    <x v="609"/>
    <x v="5"/>
    <n v="6.0869999999999997"/>
    <x v="622"/>
    <d v="2019-03-09T00:00:00"/>
    <d v="1899-12-30T12:37:00"/>
    <s v="Weekend"/>
    <x v="0"/>
    <n v="121.74"/>
    <n v="4.7619047620000003"/>
    <n v="6.0869999999999997"/>
    <x v="44"/>
  </r>
  <r>
    <x v="627"/>
    <x v="2"/>
    <s v="Mandalay"/>
    <x v="0"/>
    <x v="1"/>
    <x v="0"/>
    <x v="610"/>
    <x v="4"/>
    <n v="41.29"/>
    <x v="623"/>
    <d v="2019-03-14T00:00:00"/>
    <d v="1899-12-30T14:41:00"/>
    <s v="Weekday"/>
    <x v="1"/>
    <n v="825.8"/>
    <n v="4.7619047620000003"/>
    <n v="41.29"/>
    <x v="59"/>
  </r>
  <r>
    <x v="628"/>
    <x v="0"/>
    <s v="Yangon"/>
    <x v="0"/>
    <x v="1"/>
    <x v="2"/>
    <x v="611"/>
    <x v="6"/>
    <n v="7.9950000000000001"/>
    <x v="624"/>
    <d v="2019-01-25T00:00:00"/>
    <d v="1899-12-30T14:19:00"/>
    <s v="Weekday"/>
    <x v="0"/>
    <n v="159.9"/>
    <n v="4.7619047620000003"/>
    <n v="7.9950000000000001"/>
    <x v="26"/>
  </r>
  <r>
    <x v="629"/>
    <x v="0"/>
    <s v="Yangon"/>
    <x v="1"/>
    <x v="0"/>
    <x v="5"/>
    <x v="612"/>
    <x v="8"/>
    <n v="0.60450000000000004"/>
    <x v="625"/>
    <d v="2019-01-26T00:00:00"/>
    <d v="1899-12-30T18:19:00"/>
    <s v="Weekend"/>
    <x v="2"/>
    <n v="12.09"/>
    <n v="4.7619047620000003"/>
    <n v="0.60450000000000004"/>
    <x v="13"/>
  </r>
  <r>
    <x v="630"/>
    <x v="0"/>
    <s v="Yangon"/>
    <x v="1"/>
    <x v="1"/>
    <x v="3"/>
    <x v="613"/>
    <x v="4"/>
    <n v="32.094999999999999"/>
    <x v="626"/>
    <d v="2019-01-19T00:00:00"/>
    <d v="1899-12-30T14:08:00"/>
    <s v="Weekend"/>
    <x v="2"/>
    <n v="641.9"/>
    <n v="4.7619047620000003"/>
    <n v="32.094999999999999"/>
    <x v="24"/>
  </r>
  <r>
    <x v="631"/>
    <x v="0"/>
    <s v="Yangon"/>
    <x v="1"/>
    <x v="1"/>
    <x v="1"/>
    <x v="77"/>
    <x v="6"/>
    <n v="11.746499999999999"/>
    <x v="627"/>
    <d v="2019-03-05T00:00:00"/>
    <d v="1899-12-30T16:38:00"/>
    <s v="Weekday"/>
    <x v="0"/>
    <n v="234.93"/>
    <n v="4.7619047620000003"/>
    <n v="11.746499999999999"/>
    <x v="38"/>
  </r>
  <r>
    <x v="632"/>
    <x v="0"/>
    <s v="Yangon"/>
    <x v="0"/>
    <x v="1"/>
    <x v="4"/>
    <x v="461"/>
    <x v="5"/>
    <n v="8.3770000000000007"/>
    <x v="628"/>
    <d v="2019-01-15T00:00:00"/>
    <d v="1899-12-30T10:54:00"/>
    <s v="Weekday"/>
    <x v="2"/>
    <n v="167.54"/>
    <n v="4.7619047620000003"/>
    <n v="8.3770000000000007"/>
    <x v="27"/>
  </r>
  <r>
    <x v="633"/>
    <x v="2"/>
    <s v="Mandalay"/>
    <x v="1"/>
    <x v="1"/>
    <x v="2"/>
    <x v="614"/>
    <x v="6"/>
    <n v="14.955"/>
    <x v="629"/>
    <d v="2019-03-18T00:00:00"/>
    <d v="1899-12-30T11:29:00"/>
    <s v="Weekday"/>
    <x v="0"/>
    <n v="299.10000000000002"/>
    <n v="4.7619047620000003"/>
    <n v="14.955"/>
    <x v="28"/>
  </r>
  <r>
    <x v="634"/>
    <x v="2"/>
    <s v="Mandalay"/>
    <x v="0"/>
    <x v="1"/>
    <x v="4"/>
    <x v="615"/>
    <x v="6"/>
    <n v="11.986499999999999"/>
    <x v="630"/>
    <d v="2019-03-20T00:00:00"/>
    <d v="1899-12-30T19:28:00"/>
    <s v="Weekday"/>
    <x v="2"/>
    <n v="239.73"/>
    <n v="4.7619047620000003"/>
    <n v="11.986499999999999"/>
    <x v="59"/>
  </r>
  <r>
    <x v="635"/>
    <x v="2"/>
    <s v="Mandalay"/>
    <x v="0"/>
    <x v="1"/>
    <x v="0"/>
    <x v="616"/>
    <x v="4"/>
    <n v="33.234999999999999"/>
    <x v="631"/>
    <d v="2019-01-15T00:00:00"/>
    <d v="1899-12-30T15:01:00"/>
    <s v="Weekday"/>
    <x v="2"/>
    <n v="664.7"/>
    <n v="4.7619047620000003"/>
    <n v="33.234999999999999"/>
    <x v="59"/>
  </r>
  <r>
    <x v="636"/>
    <x v="0"/>
    <s v="Yangon"/>
    <x v="1"/>
    <x v="1"/>
    <x v="0"/>
    <x v="617"/>
    <x v="0"/>
    <n v="10.1325"/>
    <x v="632"/>
    <d v="2019-03-03T00:00:00"/>
    <d v="1899-12-30T20:31:00"/>
    <s v="Weekend"/>
    <x v="2"/>
    <n v="202.65"/>
    <n v="4.7619047620000003"/>
    <n v="10.1325"/>
    <x v="22"/>
  </r>
  <r>
    <x v="637"/>
    <x v="1"/>
    <s v="Naypyitaw"/>
    <x v="1"/>
    <x v="0"/>
    <x v="1"/>
    <x v="618"/>
    <x v="8"/>
    <n v="2.31"/>
    <x v="633"/>
    <d v="2019-03-19T00:00:00"/>
    <d v="1899-12-30T12:16:00"/>
    <s v="Weekday"/>
    <x v="1"/>
    <n v="46.2"/>
    <n v="4.7619047620000003"/>
    <n v="2.31"/>
    <x v="31"/>
  </r>
  <r>
    <x v="638"/>
    <x v="2"/>
    <s v="Mandalay"/>
    <x v="0"/>
    <x v="0"/>
    <x v="4"/>
    <x v="619"/>
    <x v="1"/>
    <n v="4.4074999999999998"/>
    <x v="634"/>
    <d v="2019-03-08T00:00:00"/>
    <d v="1899-12-30T15:27:00"/>
    <s v="Weekday"/>
    <x v="1"/>
    <n v="88.15"/>
    <n v="4.7619047620000003"/>
    <n v="4.4074999999999998"/>
    <x v="23"/>
  </r>
  <r>
    <x v="639"/>
    <x v="2"/>
    <s v="Mandalay"/>
    <x v="1"/>
    <x v="1"/>
    <x v="5"/>
    <x v="620"/>
    <x v="6"/>
    <n v="7.8630000000000004"/>
    <x v="635"/>
    <d v="2019-02-27T00:00:00"/>
    <d v="1899-12-30T17:36:00"/>
    <s v="Weekday"/>
    <x v="0"/>
    <n v="157.26"/>
    <n v="4.7619047620000003"/>
    <n v="7.8630000000000004"/>
    <x v="26"/>
  </r>
  <r>
    <x v="640"/>
    <x v="2"/>
    <s v="Mandalay"/>
    <x v="0"/>
    <x v="0"/>
    <x v="4"/>
    <x v="621"/>
    <x v="6"/>
    <n v="14.8185"/>
    <x v="636"/>
    <d v="2019-02-23T00:00:00"/>
    <d v="1899-12-30T20:00:00"/>
    <s v="Weekend"/>
    <x v="0"/>
    <n v="296.37"/>
    <n v="4.7619047620000003"/>
    <n v="14.8185"/>
    <x v="41"/>
  </r>
  <r>
    <x v="641"/>
    <x v="1"/>
    <s v="Naypyitaw"/>
    <x v="0"/>
    <x v="0"/>
    <x v="1"/>
    <x v="622"/>
    <x v="2"/>
    <n v="35.42"/>
    <x v="637"/>
    <d v="2019-03-19T00:00:00"/>
    <d v="1899-12-30T15:29:00"/>
    <s v="Weekday"/>
    <x v="0"/>
    <n v="708.4"/>
    <n v="4.7619047620000003"/>
    <n v="35.42"/>
    <x v="28"/>
  </r>
  <r>
    <x v="642"/>
    <x v="2"/>
    <s v="Mandalay"/>
    <x v="0"/>
    <x v="1"/>
    <x v="1"/>
    <x v="623"/>
    <x v="5"/>
    <n v="5.5670000000000002"/>
    <x v="638"/>
    <d v="2019-03-27T00:00:00"/>
    <d v="1899-12-30T15:08:00"/>
    <s v="Weekday"/>
    <x v="0"/>
    <n v="111.34"/>
    <n v="4.7619047620000003"/>
    <n v="5.5670000000000002"/>
    <x v="22"/>
  </r>
  <r>
    <x v="643"/>
    <x v="1"/>
    <s v="Naypyitaw"/>
    <x v="0"/>
    <x v="0"/>
    <x v="4"/>
    <x v="624"/>
    <x v="2"/>
    <n v="29.007999999999999"/>
    <x v="639"/>
    <d v="2019-03-30T00:00:00"/>
    <d v="1899-12-30T19:26:00"/>
    <s v="Weekend"/>
    <x v="2"/>
    <n v="580.16"/>
    <n v="4.7619047620000003"/>
    <n v="29.007999999999999"/>
    <x v="43"/>
  </r>
  <r>
    <x v="644"/>
    <x v="1"/>
    <s v="Naypyitaw"/>
    <x v="0"/>
    <x v="1"/>
    <x v="1"/>
    <x v="625"/>
    <x v="1"/>
    <n v="3.0125000000000002"/>
    <x v="640"/>
    <d v="2019-02-16T00:00:00"/>
    <d v="1899-12-30T15:53:00"/>
    <s v="Weekend"/>
    <x v="0"/>
    <n v="60.25"/>
    <n v="4.7619047620000003"/>
    <n v="3.0125000000000002"/>
    <x v="46"/>
  </r>
  <r>
    <x v="645"/>
    <x v="0"/>
    <s v="Yangon"/>
    <x v="0"/>
    <x v="1"/>
    <x v="2"/>
    <x v="626"/>
    <x v="9"/>
    <n v="8.7119999999999997"/>
    <x v="641"/>
    <d v="2019-01-18T00:00:00"/>
    <d v="1899-12-30T18:43:00"/>
    <s v="Weekday"/>
    <x v="0"/>
    <n v="174.24"/>
    <n v="4.7619047620000003"/>
    <n v="8.7119999999999997"/>
    <x v="44"/>
  </r>
  <r>
    <x v="646"/>
    <x v="1"/>
    <s v="Naypyitaw"/>
    <x v="1"/>
    <x v="1"/>
    <x v="0"/>
    <x v="627"/>
    <x v="3"/>
    <n v="21.062999999999999"/>
    <x v="642"/>
    <d v="2019-03-30T00:00:00"/>
    <d v="1899-12-30T14:58:00"/>
    <s v="Weekend"/>
    <x v="1"/>
    <n v="421.26"/>
    <n v="4.7619047620000003"/>
    <n v="21.062999999999999"/>
    <x v="2"/>
  </r>
  <r>
    <x v="647"/>
    <x v="2"/>
    <s v="Mandalay"/>
    <x v="0"/>
    <x v="1"/>
    <x v="5"/>
    <x v="628"/>
    <x v="8"/>
    <n v="1.6815"/>
    <x v="643"/>
    <d v="2019-03-20T00:00:00"/>
    <d v="1899-12-30T19:55:00"/>
    <s v="Weekday"/>
    <x v="1"/>
    <n v="33.630000000000003"/>
    <n v="4.7619047620000003"/>
    <n v="1.6815"/>
    <x v="32"/>
  </r>
  <r>
    <x v="648"/>
    <x v="1"/>
    <s v="Naypyitaw"/>
    <x v="0"/>
    <x v="0"/>
    <x v="3"/>
    <x v="629"/>
    <x v="5"/>
    <n v="1.5489999999999999"/>
    <x v="644"/>
    <d v="2019-01-16T00:00:00"/>
    <d v="1899-12-30T15:10:00"/>
    <s v="Weekday"/>
    <x v="1"/>
    <n v="30.98"/>
    <n v="4.7619047620000003"/>
    <n v="1.5489999999999999"/>
    <x v="31"/>
  </r>
  <r>
    <x v="649"/>
    <x v="1"/>
    <s v="Naypyitaw"/>
    <x v="1"/>
    <x v="1"/>
    <x v="1"/>
    <x v="60"/>
    <x v="4"/>
    <n v="12.37"/>
    <x v="645"/>
    <d v="2019-02-24T00:00:00"/>
    <d v="1899-12-30T16:44:00"/>
    <s v="Weekend"/>
    <x v="1"/>
    <n v="247.4"/>
    <n v="4.7619047620000003"/>
    <n v="12.37"/>
    <x v="12"/>
  </r>
  <r>
    <x v="650"/>
    <x v="2"/>
    <s v="Mandalay"/>
    <x v="1"/>
    <x v="1"/>
    <x v="1"/>
    <x v="630"/>
    <x v="1"/>
    <n v="18.914999999999999"/>
    <x v="646"/>
    <d v="2019-01-15T00:00:00"/>
    <d v="1899-12-30T18:22:00"/>
    <s v="Weekday"/>
    <x v="0"/>
    <n v="378.3"/>
    <n v="4.7619047620000003"/>
    <n v="18.914999999999999"/>
    <x v="52"/>
  </r>
  <r>
    <x v="651"/>
    <x v="2"/>
    <s v="Mandalay"/>
    <x v="1"/>
    <x v="0"/>
    <x v="0"/>
    <x v="631"/>
    <x v="3"/>
    <n v="16.742999999999999"/>
    <x v="647"/>
    <d v="2019-01-22T00:00:00"/>
    <d v="1899-12-30T11:52:00"/>
    <s v="Weekday"/>
    <x v="1"/>
    <n v="334.86"/>
    <n v="4.7619047620000003"/>
    <n v="16.742999999999999"/>
    <x v="21"/>
  </r>
  <r>
    <x v="652"/>
    <x v="0"/>
    <s v="Yangon"/>
    <x v="0"/>
    <x v="1"/>
    <x v="2"/>
    <x v="632"/>
    <x v="4"/>
    <n v="36.39"/>
    <x v="648"/>
    <d v="2019-02-03T00:00:00"/>
    <d v="1899-12-30T17:24:00"/>
    <s v="Weekend"/>
    <x v="1"/>
    <n v="727.8"/>
    <n v="4.7619047620000003"/>
    <n v="36.39"/>
    <x v="48"/>
  </r>
  <r>
    <x v="653"/>
    <x v="2"/>
    <s v="Mandalay"/>
    <x v="0"/>
    <x v="1"/>
    <x v="3"/>
    <x v="633"/>
    <x v="9"/>
    <n v="16.794"/>
    <x v="649"/>
    <d v="2019-03-06T00:00:00"/>
    <d v="1899-12-30T15:31:00"/>
    <s v="Weekday"/>
    <x v="0"/>
    <n v="335.88"/>
    <n v="4.7619047620000003"/>
    <n v="16.794"/>
    <x v="20"/>
  </r>
  <r>
    <x v="654"/>
    <x v="2"/>
    <s v="Mandalay"/>
    <x v="0"/>
    <x v="1"/>
    <x v="5"/>
    <x v="634"/>
    <x v="7"/>
    <n v="12.036"/>
    <x v="650"/>
    <d v="2019-02-16T00:00:00"/>
    <d v="1899-12-30T18:04:00"/>
    <s v="Weekend"/>
    <x v="2"/>
    <n v="240.72"/>
    <n v="4.7619047620000003"/>
    <n v="12.036"/>
    <x v="45"/>
  </r>
  <r>
    <x v="655"/>
    <x v="0"/>
    <s v="Yangon"/>
    <x v="1"/>
    <x v="0"/>
    <x v="1"/>
    <x v="635"/>
    <x v="6"/>
    <n v="2.3534999999999999"/>
    <x v="651"/>
    <d v="2019-03-14T00:00:00"/>
    <d v="1899-12-30T14:13:00"/>
    <s v="Weekday"/>
    <x v="2"/>
    <n v="47.07"/>
    <n v="4.7619047620000003"/>
    <n v="2.3534999999999999"/>
    <x v="6"/>
  </r>
  <r>
    <x v="656"/>
    <x v="1"/>
    <s v="Naypyitaw"/>
    <x v="1"/>
    <x v="0"/>
    <x v="1"/>
    <x v="374"/>
    <x v="8"/>
    <n v="4.9844999999999997"/>
    <x v="652"/>
    <d v="2019-02-27T00:00:00"/>
    <d v="1899-12-30T10:23:00"/>
    <s v="Weekday"/>
    <x v="2"/>
    <n v="99.69"/>
    <n v="4.7619047620000003"/>
    <n v="4.9844999999999997"/>
    <x v="7"/>
  </r>
  <r>
    <x v="657"/>
    <x v="0"/>
    <s v="Yangon"/>
    <x v="0"/>
    <x v="0"/>
    <x v="5"/>
    <x v="636"/>
    <x v="6"/>
    <n v="13.2225"/>
    <x v="653"/>
    <d v="2019-01-18T00:00:00"/>
    <d v="1899-12-30T10:11:00"/>
    <s v="Weekday"/>
    <x v="0"/>
    <n v="264.45"/>
    <n v="4.7619047620000003"/>
    <n v="13.2225"/>
    <x v="30"/>
  </r>
  <r>
    <x v="658"/>
    <x v="0"/>
    <s v="Yangon"/>
    <x v="0"/>
    <x v="0"/>
    <x v="3"/>
    <x v="637"/>
    <x v="1"/>
    <n v="6.9824999999999999"/>
    <x v="654"/>
    <d v="2019-01-29T00:00:00"/>
    <d v="1899-12-30T15:48:00"/>
    <s v="Weekday"/>
    <x v="1"/>
    <n v="139.65"/>
    <n v="4.7619047620000003"/>
    <n v="6.9824999999999999"/>
    <x v="9"/>
  </r>
  <r>
    <x v="659"/>
    <x v="0"/>
    <s v="Yangon"/>
    <x v="0"/>
    <x v="1"/>
    <x v="5"/>
    <x v="638"/>
    <x v="8"/>
    <n v="2.7725"/>
    <x v="655"/>
    <d v="2019-02-26T00:00:00"/>
    <d v="1899-12-30T17:46:00"/>
    <s v="Weekday"/>
    <x v="2"/>
    <n v="55.45"/>
    <n v="4.7619047620000003"/>
    <n v="2.7725"/>
    <x v="49"/>
  </r>
  <r>
    <x v="660"/>
    <x v="2"/>
    <s v="Mandalay"/>
    <x v="1"/>
    <x v="0"/>
    <x v="3"/>
    <x v="639"/>
    <x v="6"/>
    <n v="6.4455"/>
    <x v="656"/>
    <d v="2019-02-03T00:00:00"/>
    <d v="1899-12-30T11:46:00"/>
    <s v="Weekend"/>
    <x v="1"/>
    <n v="128.91"/>
    <n v="4.7619047620000003"/>
    <n v="6.4455"/>
    <x v="39"/>
  </r>
  <r>
    <x v="661"/>
    <x v="1"/>
    <s v="Naypyitaw"/>
    <x v="0"/>
    <x v="1"/>
    <x v="3"/>
    <x v="640"/>
    <x v="0"/>
    <n v="5.9989999999999997"/>
    <x v="657"/>
    <d v="2019-01-16T00:00:00"/>
    <d v="1899-12-30T12:07:00"/>
    <s v="Weekday"/>
    <x v="2"/>
    <n v="119.98"/>
    <n v="4.7619047620000003"/>
    <n v="5.9989999999999997"/>
    <x v="30"/>
  </r>
  <r>
    <x v="662"/>
    <x v="2"/>
    <s v="Mandalay"/>
    <x v="0"/>
    <x v="0"/>
    <x v="5"/>
    <x v="641"/>
    <x v="3"/>
    <n v="17.625"/>
    <x v="658"/>
    <d v="2019-03-24T00:00:00"/>
    <d v="1899-12-30T18:14:00"/>
    <s v="Weekend"/>
    <x v="2"/>
    <n v="352.5"/>
    <n v="4.7619047620000003"/>
    <n v="17.625"/>
    <x v="9"/>
  </r>
  <r>
    <x v="663"/>
    <x v="1"/>
    <s v="Naypyitaw"/>
    <x v="0"/>
    <x v="0"/>
    <x v="4"/>
    <x v="642"/>
    <x v="4"/>
    <n v="43.55"/>
    <x v="659"/>
    <d v="2019-02-12T00:00:00"/>
    <d v="1899-12-30T14:45:00"/>
    <s v="Weekday"/>
    <x v="2"/>
    <n v="871"/>
    <n v="4.7619047620000003"/>
    <n v="43.55"/>
    <x v="21"/>
  </r>
  <r>
    <x v="664"/>
    <x v="1"/>
    <s v="Naypyitaw"/>
    <x v="1"/>
    <x v="0"/>
    <x v="3"/>
    <x v="643"/>
    <x v="5"/>
    <n v="9.8800000000000008"/>
    <x v="660"/>
    <d v="2019-02-21T00:00:00"/>
    <d v="1899-12-30T11:39:00"/>
    <s v="Weekday"/>
    <x v="1"/>
    <n v="197.6"/>
    <n v="4.7619047620000003"/>
    <n v="9.8800000000000008"/>
    <x v="25"/>
  </r>
  <r>
    <x v="665"/>
    <x v="0"/>
    <s v="Yangon"/>
    <x v="1"/>
    <x v="0"/>
    <x v="5"/>
    <x v="644"/>
    <x v="7"/>
    <n v="9.7260000000000009"/>
    <x v="661"/>
    <d v="2019-02-04T00:00:00"/>
    <d v="1899-12-30T15:44:00"/>
    <s v="Weekday"/>
    <x v="0"/>
    <n v="194.52"/>
    <n v="4.7619047620000003"/>
    <n v="9.7260000000000009"/>
    <x v="29"/>
  </r>
  <r>
    <x v="666"/>
    <x v="2"/>
    <s v="Mandalay"/>
    <x v="0"/>
    <x v="1"/>
    <x v="4"/>
    <x v="645"/>
    <x v="6"/>
    <n v="8.6609999999999996"/>
    <x v="662"/>
    <d v="2019-02-20T00:00:00"/>
    <d v="1899-12-30T13:06:00"/>
    <s v="Weekday"/>
    <x v="0"/>
    <n v="173.22"/>
    <n v="4.7619047620000003"/>
    <n v="8.6609999999999996"/>
    <x v="25"/>
  </r>
  <r>
    <x v="667"/>
    <x v="2"/>
    <s v="Mandalay"/>
    <x v="1"/>
    <x v="0"/>
    <x v="0"/>
    <x v="646"/>
    <x v="7"/>
    <n v="3.5939999999999999"/>
    <x v="663"/>
    <d v="2019-02-23T00:00:00"/>
    <d v="1899-12-30T20:43:00"/>
    <s v="Weekend"/>
    <x v="0"/>
    <n v="71.88"/>
    <n v="4.7619047620000003"/>
    <n v="3.5939999999999999"/>
    <x v="41"/>
  </r>
  <r>
    <x v="668"/>
    <x v="1"/>
    <s v="Naypyitaw"/>
    <x v="0"/>
    <x v="0"/>
    <x v="0"/>
    <x v="647"/>
    <x v="3"/>
    <n v="14.313000000000001"/>
    <x v="664"/>
    <d v="2019-02-16T00:00:00"/>
    <d v="1899-12-30T14:19:00"/>
    <s v="Weekend"/>
    <x v="0"/>
    <n v="286.26"/>
    <n v="4.7619047620000003"/>
    <n v="14.313000000000001"/>
    <x v="18"/>
  </r>
  <r>
    <x v="669"/>
    <x v="2"/>
    <s v="Mandalay"/>
    <x v="1"/>
    <x v="0"/>
    <x v="3"/>
    <x v="648"/>
    <x v="5"/>
    <n v="4.0620000000000003"/>
    <x v="665"/>
    <d v="2019-01-17T00:00:00"/>
    <d v="1899-12-30T10:01:00"/>
    <s v="Weekday"/>
    <x v="2"/>
    <n v="81.239999999999995"/>
    <n v="4.7619047620000003"/>
    <n v="4.0620000000000003"/>
    <x v="5"/>
  </r>
  <r>
    <x v="670"/>
    <x v="0"/>
    <s v="Yangon"/>
    <x v="0"/>
    <x v="1"/>
    <x v="5"/>
    <x v="649"/>
    <x v="4"/>
    <n v="28.02"/>
    <x v="666"/>
    <d v="2019-01-14T00:00:00"/>
    <d v="1899-12-30T19:30:00"/>
    <s v="Weekday"/>
    <x v="0"/>
    <n v="560.4"/>
    <n v="4.7619047620000003"/>
    <n v="28.02"/>
    <x v="18"/>
  </r>
  <r>
    <x v="671"/>
    <x v="2"/>
    <s v="Mandalay"/>
    <x v="0"/>
    <x v="1"/>
    <x v="4"/>
    <x v="650"/>
    <x v="5"/>
    <n v="9.34"/>
    <x v="667"/>
    <d v="2019-03-30T00:00:00"/>
    <d v="1899-12-30T16:34:00"/>
    <s v="Weekend"/>
    <x v="1"/>
    <n v="186.8"/>
    <n v="4.7619047620000003"/>
    <n v="9.34"/>
    <x v="46"/>
  </r>
  <r>
    <x v="672"/>
    <x v="2"/>
    <s v="Mandalay"/>
    <x v="1"/>
    <x v="0"/>
    <x v="0"/>
    <x v="651"/>
    <x v="6"/>
    <n v="11.0115"/>
    <x v="668"/>
    <d v="2019-03-02T00:00:00"/>
    <d v="1899-12-30T13:10:00"/>
    <s v="Weekend"/>
    <x v="0"/>
    <n v="220.23"/>
    <n v="4.7619047620000003"/>
    <n v="11.0115"/>
    <x v="43"/>
  </r>
  <r>
    <x v="673"/>
    <x v="1"/>
    <s v="Naypyitaw"/>
    <x v="1"/>
    <x v="1"/>
    <x v="0"/>
    <x v="652"/>
    <x v="2"/>
    <n v="13.456"/>
    <x v="669"/>
    <d v="2019-02-15T00:00:00"/>
    <d v="1899-12-30T17:10:00"/>
    <s v="Weekday"/>
    <x v="2"/>
    <n v="269.12"/>
    <n v="4.7619047620000003"/>
    <n v="13.456"/>
    <x v="39"/>
  </r>
  <r>
    <x v="674"/>
    <x v="0"/>
    <s v="Yangon"/>
    <x v="1"/>
    <x v="0"/>
    <x v="1"/>
    <x v="653"/>
    <x v="4"/>
    <n v="22.74"/>
    <x v="670"/>
    <d v="2019-03-01T00:00:00"/>
    <d v="1899-12-30T10:22:00"/>
    <s v="Weekday"/>
    <x v="2"/>
    <n v="454.8"/>
    <n v="4.7619047620000003"/>
    <n v="22.74"/>
    <x v="19"/>
  </r>
  <r>
    <x v="675"/>
    <x v="2"/>
    <s v="Mandalay"/>
    <x v="0"/>
    <x v="1"/>
    <x v="5"/>
    <x v="461"/>
    <x v="5"/>
    <n v="8.3770000000000007"/>
    <x v="628"/>
    <d v="2019-02-24T00:00:00"/>
    <d v="1899-12-30T19:57:00"/>
    <s v="Weekend"/>
    <x v="1"/>
    <n v="167.54"/>
    <n v="4.7619047620000003"/>
    <n v="8.3770000000000007"/>
    <x v="15"/>
  </r>
  <r>
    <x v="676"/>
    <x v="2"/>
    <s v="Mandalay"/>
    <x v="0"/>
    <x v="0"/>
    <x v="3"/>
    <x v="654"/>
    <x v="0"/>
    <n v="22.428000000000001"/>
    <x v="671"/>
    <d v="2019-02-19T00:00:00"/>
    <d v="1899-12-30T19:29:00"/>
    <s v="Weekday"/>
    <x v="2"/>
    <n v="448.56"/>
    <n v="4.7619047620000003"/>
    <n v="22.428000000000001"/>
    <x v="48"/>
  </r>
  <r>
    <x v="677"/>
    <x v="0"/>
    <s v="Yangon"/>
    <x v="0"/>
    <x v="0"/>
    <x v="4"/>
    <x v="655"/>
    <x v="7"/>
    <n v="14.694000000000001"/>
    <x v="672"/>
    <d v="2019-02-23T00:00:00"/>
    <d v="1899-12-30T18:30:00"/>
    <s v="Weekend"/>
    <x v="1"/>
    <n v="293.88"/>
    <n v="4.7619047620000003"/>
    <n v="14.694000000000001"/>
    <x v="22"/>
  </r>
  <r>
    <x v="678"/>
    <x v="1"/>
    <s v="Naypyitaw"/>
    <x v="1"/>
    <x v="1"/>
    <x v="0"/>
    <x v="656"/>
    <x v="4"/>
    <n v="29.475000000000001"/>
    <x v="673"/>
    <d v="2019-02-07T00:00:00"/>
    <d v="1899-12-30T14:27:00"/>
    <s v="Weekday"/>
    <x v="0"/>
    <n v="589.5"/>
    <n v="4.7619047620000003"/>
    <n v="29.475000000000001"/>
    <x v="34"/>
  </r>
  <r>
    <x v="679"/>
    <x v="0"/>
    <s v="Yangon"/>
    <x v="0"/>
    <x v="1"/>
    <x v="4"/>
    <x v="495"/>
    <x v="3"/>
    <n v="14.55"/>
    <x v="674"/>
    <d v="2019-01-11T00:00:00"/>
    <d v="1899-12-30T13:57:00"/>
    <s v="Weekday"/>
    <x v="0"/>
    <n v="291"/>
    <n v="4.7619047620000003"/>
    <n v="14.55"/>
    <x v="45"/>
  </r>
  <r>
    <x v="680"/>
    <x v="2"/>
    <s v="Mandalay"/>
    <x v="0"/>
    <x v="0"/>
    <x v="1"/>
    <x v="657"/>
    <x v="8"/>
    <n v="1.974"/>
    <x v="675"/>
    <d v="2019-02-12T00:00:00"/>
    <d v="1899-12-30T19:43:00"/>
    <s v="Weekday"/>
    <x v="1"/>
    <n v="39.479999999999997"/>
    <n v="4.7619047620000003"/>
    <n v="1.974"/>
    <x v="35"/>
  </r>
  <r>
    <x v="681"/>
    <x v="2"/>
    <s v="Mandalay"/>
    <x v="1"/>
    <x v="0"/>
    <x v="3"/>
    <x v="658"/>
    <x v="8"/>
    <n v="1.7404999999999999"/>
    <x v="676"/>
    <d v="2019-01-14T00:00:00"/>
    <d v="1899-12-30T10:11:00"/>
    <s v="Weekday"/>
    <x v="2"/>
    <n v="34.81"/>
    <n v="4.7619047620000003"/>
    <n v="1.7404999999999999"/>
    <x v="27"/>
  </r>
  <r>
    <x v="682"/>
    <x v="1"/>
    <s v="Naypyitaw"/>
    <x v="1"/>
    <x v="0"/>
    <x v="5"/>
    <x v="659"/>
    <x v="3"/>
    <n v="14.795999999999999"/>
    <x v="677"/>
    <d v="2019-01-09T00:00:00"/>
    <d v="1899-12-30T13:46:00"/>
    <s v="Weekday"/>
    <x v="0"/>
    <n v="295.92"/>
    <n v="4.7619047620000003"/>
    <n v="14.795999999999999"/>
    <x v="12"/>
  </r>
  <r>
    <x v="683"/>
    <x v="0"/>
    <s v="Yangon"/>
    <x v="0"/>
    <x v="1"/>
    <x v="5"/>
    <x v="660"/>
    <x v="5"/>
    <n v="2.1480000000000001"/>
    <x v="678"/>
    <d v="2019-02-27T00:00:00"/>
    <d v="1899-12-30T12:22:00"/>
    <s v="Weekday"/>
    <x v="0"/>
    <n v="42.96"/>
    <n v="4.7619047620000003"/>
    <n v="2.1480000000000001"/>
    <x v="37"/>
  </r>
  <r>
    <x v="684"/>
    <x v="2"/>
    <s v="Mandalay"/>
    <x v="0"/>
    <x v="0"/>
    <x v="3"/>
    <x v="661"/>
    <x v="3"/>
    <n v="6.9240000000000004"/>
    <x v="679"/>
    <d v="2019-01-24T00:00:00"/>
    <d v="1899-12-30T19:20:00"/>
    <s v="Weekday"/>
    <x v="0"/>
    <n v="138.47999999999999"/>
    <n v="4.7619047620000003"/>
    <n v="6.9240000000000004"/>
    <x v="49"/>
  </r>
  <r>
    <x v="685"/>
    <x v="2"/>
    <s v="Mandalay"/>
    <x v="0"/>
    <x v="0"/>
    <x v="2"/>
    <x v="662"/>
    <x v="5"/>
    <n v="4.91"/>
    <x v="680"/>
    <d v="2019-01-08T00:00:00"/>
    <d v="1899-12-30T12:58:00"/>
    <s v="Weekday"/>
    <x v="2"/>
    <n v="98.2"/>
    <n v="4.7619047620000003"/>
    <n v="4.91"/>
    <x v="41"/>
  </r>
  <r>
    <x v="686"/>
    <x v="2"/>
    <s v="Mandalay"/>
    <x v="0"/>
    <x v="0"/>
    <x v="3"/>
    <x v="663"/>
    <x v="5"/>
    <n v="6.4829999999999997"/>
    <x v="681"/>
    <d v="2019-01-08T00:00:00"/>
    <d v="1899-12-30T11:59:00"/>
    <s v="Weekday"/>
    <x v="2"/>
    <n v="129.66"/>
    <n v="4.7619047620000003"/>
    <n v="6.4829999999999997"/>
    <x v="7"/>
  </r>
  <r>
    <x v="687"/>
    <x v="0"/>
    <s v="Yangon"/>
    <x v="0"/>
    <x v="1"/>
    <x v="2"/>
    <x v="664"/>
    <x v="4"/>
    <n v="31.78"/>
    <x v="682"/>
    <d v="2019-01-16T00:00:00"/>
    <d v="1899-12-30T17:59:00"/>
    <s v="Weekday"/>
    <x v="1"/>
    <n v="635.6"/>
    <n v="4.7619047620000003"/>
    <n v="31.78"/>
    <x v="42"/>
  </r>
  <r>
    <x v="688"/>
    <x v="1"/>
    <s v="Naypyitaw"/>
    <x v="0"/>
    <x v="1"/>
    <x v="3"/>
    <x v="665"/>
    <x v="5"/>
    <n v="7.2880000000000003"/>
    <x v="683"/>
    <d v="2019-03-13T00:00:00"/>
    <d v="1899-12-30T12:51:00"/>
    <s v="Weekday"/>
    <x v="1"/>
    <n v="145.76"/>
    <n v="4.7619047620000003"/>
    <n v="7.2880000000000003"/>
    <x v="36"/>
  </r>
  <r>
    <x v="689"/>
    <x v="0"/>
    <s v="Yangon"/>
    <x v="1"/>
    <x v="0"/>
    <x v="4"/>
    <x v="666"/>
    <x v="6"/>
    <n v="10.065"/>
    <x v="684"/>
    <d v="2019-02-15T00:00:00"/>
    <d v="1899-12-30T10:36:00"/>
    <s v="Weekday"/>
    <x v="1"/>
    <n v="201.3"/>
    <n v="4.7619047620000003"/>
    <n v="10.065"/>
    <x v="26"/>
  </r>
  <r>
    <x v="690"/>
    <x v="1"/>
    <s v="Naypyitaw"/>
    <x v="0"/>
    <x v="0"/>
    <x v="3"/>
    <x v="667"/>
    <x v="9"/>
    <n v="31.5855"/>
    <x v="685"/>
    <d v="2019-01-25T00:00:00"/>
    <d v="1899-12-30T13:38:00"/>
    <s v="Weekday"/>
    <x v="1"/>
    <n v="631.71"/>
    <n v="4.7619047620000003"/>
    <n v="31.5855"/>
    <x v="24"/>
  </r>
  <r>
    <x v="691"/>
    <x v="1"/>
    <s v="Naypyitaw"/>
    <x v="0"/>
    <x v="1"/>
    <x v="4"/>
    <x v="668"/>
    <x v="0"/>
    <n v="19.263999999999999"/>
    <x v="686"/>
    <d v="2019-03-12T00:00:00"/>
    <d v="1899-12-30T19:39:00"/>
    <s v="Weekday"/>
    <x v="0"/>
    <n v="385.28"/>
    <n v="4.7619047620000003"/>
    <n v="19.263999999999999"/>
    <x v="53"/>
  </r>
  <r>
    <x v="692"/>
    <x v="0"/>
    <s v="Yangon"/>
    <x v="0"/>
    <x v="1"/>
    <x v="0"/>
    <x v="644"/>
    <x v="4"/>
    <n v="24.315000000000001"/>
    <x v="687"/>
    <d v="2019-03-04T00:00:00"/>
    <d v="1899-12-30T12:44:00"/>
    <s v="Weekday"/>
    <x v="1"/>
    <n v="486.3"/>
    <n v="4.7619047620000003"/>
    <n v="24.315000000000001"/>
    <x v="55"/>
  </r>
  <r>
    <x v="693"/>
    <x v="1"/>
    <s v="Naypyitaw"/>
    <x v="0"/>
    <x v="0"/>
    <x v="5"/>
    <x v="669"/>
    <x v="0"/>
    <n v="25.683"/>
    <x v="688"/>
    <d v="2019-02-10T00:00:00"/>
    <d v="1899-12-30T13:56:00"/>
    <s v="Weekend"/>
    <x v="1"/>
    <n v="513.66"/>
    <n v="4.7619047620000003"/>
    <n v="25.683"/>
    <x v="33"/>
  </r>
  <r>
    <x v="694"/>
    <x v="1"/>
    <s v="Naypyitaw"/>
    <x v="1"/>
    <x v="0"/>
    <x v="4"/>
    <x v="670"/>
    <x v="9"/>
    <n v="23.67"/>
    <x v="689"/>
    <d v="2019-01-16T00:00:00"/>
    <d v="1899-12-30T14:42:00"/>
    <s v="Weekday"/>
    <x v="1"/>
    <n v="473.4"/>
    <n v="4.7619047620000003"/>
    <n v="23.67"/>
    <x v="29"/>
  </r>
  <r>
    <x v="695"/>
    <x v="0"/>
    <s v="Yangon"/>
    <x v="0"/>
    <x v="0"/>
    <x v="2"/>
    <x v="671"/>
    <x v="1"/>
    <n v="21.842500000000001"/>
    <x v="690"/>
    <d v="2019-01-29T00:00:00"/>
    <d v="1899-12-30T19:45:00"/>
    <s v="Weekday"/>
    <x v="1"/>
    <n v="436.85"/>
    <n v="4.7619047620000003"/>
    <n v="21.842500000000001"/>
    <x v="37"/>
  </r>
  <r>
    <x v="696"/>
    <x v="0"/>
    <s v="Yangon"/>
    <x v="0"/>
    <x v="0"/>
    <x v="3"/>
    <x v="672"/>
    <x v="7"/>
    <n v="5.4080000000000004"/>
    <x v="691"/>
    <d v="2019-01-01T00:00:00"/>
    <d v="1899-12-30T20:26:00"/>
    <s v="Weekday"/>
    <x v="0"/>
    <n v="108.16"/>
    <n v="4.7619047620000003"/>
    <n v="5.4080000000000004"/>
    <x v="16"/>
  </r>
  <r>
    <x v="697"/>
    <x v="2"/>
    <s v="Mandalay"/>
    <x v="1"/>
    <x v="1"/>
    <x v="2"/>
    <x v="673"/>
    <x v="7"/>
    <n v="12.438000000000001"/>
    <x v="692"/>
    <d v="2019-01-06T00:00:00"/>
    <d v="1899-12-30T19:46:00"/>
    <s v="Weekend"/>
    <x v="0"/>
    <n v="248.76"/>
    <n v="4.7619047620000003"/>
    <n v="12.438000000000001"/>
    <x v="42"/>
  </r>
  <r>
    <x v="698"/>
    <x v="0"/>
    <s v="Yangon"/>
    <x v="0"/>
    <x v="1"/>
    <x v="1"/>
    <x v="674"/>
    <x v="9"/>
    <n v="31.311"/>
    <x v="693"/>
    <d v="2019-02-19T00:00:00"/>
    <d v="1899-12-30T19:38:00"/>
    <s v="Weekday"/>
    <x v="2"/>
    <n v="626.22"/>
    <n v="4.7619047620000003"/>
    <n v="31.311"/>
    <x v="52"/>
  </r>
  <r>
    <x v="699"/>
    <x v="1"/>
    <s v="Naypyitaw"/>
    <x v="1"/>
    <x v="1"/>
    <x v="2"/>
    <x v="675"/>
    <x v="4"/>
    <n v="48.75"/>
    <x v="694"/>
    <d v="2019-01-12T00:00:00"/>
    <d v="1899-12-30T16:18:00"/>
    <s v="Weekend"/>
    <x v="0"/>
    <n v="975"/>
    <n v="4.7619047620000003"/>
    <n v="48.75"/>
    <x v="7"/>
  </r>
  <r>
    <x v="700"/>
    <x v="1"/>
    <s v="Naypyitaw"/>
    <x v="1"/>
    <x v="0"/>
    <x v="5"/>
    <x v="676"/>
    <x v="2"/>
    <n v="24.164000000000001"/>
    <x v="695"/>
    <d v="2019-02-07T00:00:00"/>
    <d v="1899-12-30T12:23:00"/>
    <s v="Weekday"/>
    <x v="0"/>
    <n v="483.28"/>
    <n v="4.7619047620000003"/>
    <n v="24.164000000000001"/>
    <x v="1"/>
  </r>
  <r>
    <x v="701"/>
    <x v="2"/>
    <s v="Mandalay"/>
    <x v="1"/>
    <x v="1"/>
    <x v="4"/>
    <x v="379"/>
    <x v="6"/>
    <n v="4.8479999999999999"/>
    <x v="696"/>
    <d v="2019-03-27T00:00:00"/>
    <d v="1899-12-30T19:11:00"/>
    <s v="Weekday"/>
    <x v="2"/>
    <n v="96.96"/>
    <n v="4.7619047620000003"/>
    <n v="4.8479999999999999"/>
    <x v="42"/>
  </r>
  <r>
    <x v="702"/>
    <x v="2"/>
    <s v="Mandalay"/>
    <x v="0"/>
    <x v="0"/>
    <x v="5"/>
    <x v="677"/>
    <x v="4"/>
    <n v="9.8849999999999998"/>
    <x v="697"/>
    <d v="2019-02-27T00:00:00"/>
    <d v="1899-12-30T18:57:00"/>
    <s v="Weekday"/>
    <x v="2"/>
    <n v="197.7"/>
    <n v="4.7619047620000003"/>
    <n v="9.8849999999999998"/>
    <x v="59"/>
  </r>
  <r>
    <x v="703"/>
    <x v="2"/>
    <s v="Mandalay"/>
    <x v="0"/>
    <x v="1"/>
    <x v="0"/>
    <x v="678"/>
    <x v="9"/>
    <n v="36.211500000000001"/>
    <x v="698"/>
    <d v="2019-01-06T00:00:00"/>
    <d v="1899-12-30T11:18:00"/>
    <s v="Weekend"/>
    <x v="1"/>
    <n v="724.23"/>
    <n v="4.7619047620000003"/>
    <n v="36.211500000000001"/>
    <x v="51"/>
  </r>
  <r>
    <x v="704"/>
    <x v="2"/>
    <s v="Mandalay"/>
    <x v="0"/>
    <x v="0"/>
    <x v="2"/>
    <x v="679"/>
    <x v="9"/>
    <n v="39.775500000000001"/>
    <x v="699"/>
    <d v="2019-03-02T00:00:00"/>
    <d v="1899-12-30T12:40:00"/>
    <s v="Weekend"/>
    <x v="1"/>
    <n v="795.51"/>
    <n v="4.7619047620000003"/>
    <n v="39.775500000000001"/>
    <x v="31"/>
  </r>
  <r>
    <x v="705"/>
    <x v="2"/>
    <s v="Mandalay"/>
    <x v="1"/>
    <x v="1"/>
    <x v="0"/>
    <x v="680"/>
    <x v="0"/>
    <n v="25.119499999999999"/>
    <x v="700"/>
    <d v="2019-03-29T00:00:00"/>
    <d v="1899-12-30T14:06:00"/>
    <s v="Weekday"/>
    <x v="1"/>
    <n v="502.39"/>
    <n v="4.7619047620000003"/>
    <n v="25.119499999999999"/>
    <x v="60"/>
  </r>
  <r>
    <x v="706"/>
    <x v="2"/>
    <s v="Mandalay"/>
    <x v="1"/>
    <x v="0"/>
    <x v="1"/>
    <x v="681"/>
    <x v="7"/>
    <n v="8.6"/>
    <x v="701"/>
    <d v="2019-01-31T00:00:00"/>
    <d v="1899-12-30T20:48:00"/>
    <s v="Weekday"/>
    <x v="0"/>
    <n v="172"/>
    <n v="4.7619047620000003"/>
    <n v="8.6"/>
    <x v="29"/>
  </r>
  <r>
    <x v="707"/>
    <x v="1"/>
    <s v="Naypyitaw"/>
    <x v="0"/>
    <x v="1"/>
    <x v="4"/>
    <x v="682"/>
    <x v="8"/>
    <n v="3.4489999999999998"/>
    <x v="702"/>
    <d v="2019-01-21T00:00:00"/>
    <d v="1899-12-30T20:13:00"/>
    <s v="Weekday"/>
    <x v="1"/>
    <n v="68.98"/>
    <n v="4.7619047620000003"/>
    <n v="3.4489999999999998"/>
    <x v="19"/>
  </r>
  <r>
    <x v="708"/>
    <x v="1"/>
    <s v="Naypyitaw"/>
    <x v="1"/>
    <x v="1"/>
    <x v="5"/>
    <x v="683"/>
    <x v="2"/>
    <n v="6.2480000000000002"/>
    <x v="703"/>
    <d v="2019-01-20T00:00:00"/>
    <d v="1899-12-30T20:37:00"/>
    <s v="Weekend"/>
    <x v="0"/>
    <n v="124.96"/>
    <n v="4.7619047620000003"/>
    <n v="6.2480000000000002"/>
    <x v="0"/>
  </r>
  <r>
    <x v="709"/>
    <x v="0"/>
    <s v="Yangon"/>
    <x v="1"/>
    <x v="1"/>
    <x v="3"/>
    <x v="684"/>
    <x v="6"/>
    <n v="3.855"/>
    <x v="704"/>
    <d v="2019-01-17T00:00:00"/>
    <d v="1899-12-30T17:59:00"/>
    <s v="Weekday"/>
    <x v="0"/>
    <n v="77.099999999999994"/>
    <n v="4.7619047620000003"/>
    <n v="3.855"/>
    <x v="36"/>
  </r>
  <r>
    <x v="710"/>
    <x v="0"/>
    <s v="Yangon"/>
    <x v="0"/>
    <x v="1"/>
    <x v="4"/>
    <x v="685"/>
    <x v="3"/>
    <n v="24.186"/>
    <x v="705"/>
    <d v="2019-02-28T00:00:00"/>
    <d v="1899-12-30T20:18:00"/>
    <s v="Weekday"/>
    <x v="1"/>
    <n v="483.72"/>
    <n v="4.7619047620000003"/>
    <n v="24.186"/>
    <x v="0"/>
  </r>
  <r>
    <x v="711"/>
    <x v="1"/>
    <s v="Naypyitaw"/>
    <x v="0"/>
    <x v="0"/>
    <x v="2"/>
    <x v="686"/>
    <x v="7"/>
    <n v="15.106"/>
    <x v="706"/>
    <d v="2019-03-19T00:00:00"/>
    <d v="1899-12-30T15:52:00"/>
    <s v="Weekday"/>
    <x v="0"/>
    <n v="302.12"/>
    <n v="4.7619047620000003"/>
    <n v="15.106"/>
    <x v="47"/>
  </r>
  <r>
    <x v="712"/>
    <x v="1"/>
    <s v="Naypyitaw"/>
    <x v="1"/>
    <x v="0"/>
    <x v="1"/>
    <x v="687"/>
    <x v="9"/>
    <n v="34.933500000000002"/>
    <x v="707"/>
    <d v="2019-02-19T00:00:00"/>
    <d v="1899-12-30T15:14:00"/>
    <s v="Weekday"/>
    <x v="0"/>
    <n v="698.67"/>
    <n v="4.7619047620000003"/>
    <n v="34.933500000000002"/>
    <x v="8"/>
  </r>
  <r>
    <x v="713"/>
    <x v="1"/>
    <s v="Naypyitaw"/>
    <x v="1"/>
    <x v="0"/>
    <x v="0"/>
    <x v="688"/>
    <x v="9"/>
    <n v="6.2324999999999999"/>
    <x v="708"/>
    <d v="2019-02-04T00:00:00"/>
    <d v="1899-12-30T12:50:00"/>
    <s v="Weekday"/>
    <x v="0"/>
    <n v="124.65"/>
    <n v="4.7619047620000003"/>
    <n v="6.2324999999999999"/>
    <x v="22"/>
  </r>
  <r>
    <x v="714"/>
    <x v="1"/>
    <s v="Naypyitaw"/>
    <x v="0"/>
    <x v="1"/>
    <x v="5"/>
    <x v="43"/>
    <x v="2"/>
    <n v="39.479999999999997"/>
    <x v="43"/>
    <d v="2019-01-31T00:00:00"/>
    <d v="1899-12-30T10:36:00"/>
    <s v="Weekday"/>
    <x v="0"/>
    <n v="789.6"/>
    <n v="4.7619047620000003"/>
    <n v="39.479999999999997"/>
    <x v="23"/>
  </r>
  <r>
    <x v="715"/>
    <x v="0"/>
    <s v="Yangon"/>
    <x v="1"/>
    <x v="0"/>
    <x v="0"/>
    <x v="689"/>
    <x v="1"/>
    <n v="8.92"/>
    <x v="709"/>
    <d v="2019-02-06T00:00:00"/>
    <d v="1899-12-30T18:33:00"/>
    <s v="Weekday"/>
    <x v="2"/>
    <n v="178.4"/>
    <n v="4.7619047620000003"/>
    <n v="8.92"/>
    <x v="37"/>
  </r>
  <r>
    <x v="716"/>
    <x v="0"/>
    <s v="Yangon"/>
    <x v="0"/>
    <x v="0"/>
    <x v="5"/>
    <x v="690"/>
    <x v="0"/>
    <n v="25.010999999999999"/>
    <x v="710"/>
    <d v="2019-03-28T00:00:00"/>
    <d v="1899-12-30T16:06:00"/>
    <s v="Weekday"/>
    <x v="0"/>
    <n v="500.22"/>
    <n v="4.7619047620000003"/>
    <n v="25.010999999999999"/>
    <x v="10"/>
  </r>
  <r>
    <x v="717"/>
    <x v="0"/>
    <s v="Yangon"/>
    <x v="0"/>
    <x v="1"/>
    <x v="1"/>
    <x v="691"/>
    <x v="6"/>
    <n v="1.7909999999999999"/>
    <x v="711"/>
    <d v="2019-01-19T00:00:00"/>
    <d v="1899-12-30T12:47:00"/>
    <s v="Weekend"/>
    <x v="2"/>
    <n v="35.82"/>
    <n v="4.7619047620000003"/>
    <n v="1.7909999999999999"/>
    <x v="34"/>
  </r>
  <r>
    <x v="718"/>
    <x v="0"/>
    <s v="Yangon"/>
    <x v="1"/>
    <x v="1"/>
    <x v="5"/>
    <x v="408"/>
    <x v="6"/>
    <n v="6.8070000000000004"/>
    <x v="712"/>
    <d v="2019-02-17T00:00:00"/>
    <d v="1899-12-30T13:34:00"/>
    <s v="Weekend"/>
    <x v="2"/>
    <n v="136.13999999999999"/>
    <n v="4.7619047620000003"/>
    <n v="6.8070000000000004"/>
    <x v="8"/>
  </r>
  <r>
    <x v="719"/>
    <x v="2"/>
    <s v="Mandalay"/>
    <x v="0"/>
    <x v="0"/>
    <x v="5"/>
    <x v="692"/>
    <x v="3"/>
    <n v="5.2439999999999998"/>
    <x v="713"/>
    <d v="2019-01-18T00:00:00"/>
    <d v="1899-12-30T15:04:00"/>
    <s v="Weekday"/>
    <x v="2"/>
    <n v="104.88"/>
    <n v="4.7619047620000003"/>
    <n v="5.2439999999999998"/>
    <x v="36"/>
  </r>
  <r>
    <x v="720"/>
    <x v="2"/>
    <s v="Mandalay"/>
    <x v="1"/>
    <x v="0"/>
    <x v="5"/>
    <x v="693"/>
    <x v="0"/>
    <n v="8.9459999999999997"/>
    <x v="714"/>
    <d v="2019-02-02T00:00:00"/>
    <d v="1899-12-30T20:42:00"/>
    <s v="Weekend"/>
    <x v="1"/>
    <n v="178.92"/>
    <n v="4.7619047620000003"/>
    <n v="8.9459999999999997"/>
    <x v="12"/>
  </r>
  <r>
    <x v="721"/>
    <x v="1"/>
    <s v="Naypyitaw"/>
    <x v="0"/>
    <x v="0"/>
    <x v="3"/>
    <x v="694"/>
    <x v="9"/>
    <n v="40.783499999999997"/>
    <x v="715"/>
    <d v="2019-01-18T00:00:00"/>
    <d v="1899-12-30T15:28:00"/>
    <s v="Weekday"/>
    <x v="1"/>
    <n v="815.67"/>
    <n v="4.7619047620000003"/>
    <n v="40.783499999999997"/>
    <x v="20"/>
  </r>
  <r>
    <x v="722"/>
    <x v="2"/>
    <s v="Mandalay"/>
    <x v="1"/>
    <x v="1"/>
    <x v="2"/>
    <x v="695"/>
    <x v="6"/>
    <n v="6.6180000000000003"/>
    <x v="716"/>
    <d v="2019-03-18T00:00:00"/>
    <d v="1899-12-30T13:45:00"/>
    <s v="Weekday"/>
    <x v="2"/>
    <n v="132.36000000000001"/>
    <n v="4.7619047620000003"/>
    <n v="6.6180000000000003"/>
    <x v="30"/>
  </r>
  <r>
    <x v="723"/>
    <x v="1"/>
    <s v="Naypyitaw"/>
    <x v="0"/>
    <x v="0"/>
    <x v="4"/>
    <x v="696"/>
    <x v="0"/>
    <n v="12.8695"/>
    <x v="717"/>
    <d v="2019-01-11T00:00:00"/>
    <d v="1899-12-30T20:10:00"/>
    <s v="Weekday"/>
    <x v="1"/>
    <n v="257.39"/>
    <n v="4.7619047620000003"/>
    <n v="12.8695"/>
    <x v="2"/>
  </r>
  <r>
    <x v="724"/>
    <x v="2"/>
    <s v="Mandalay"/>
    <x v="0"/>
    <x v="1"/>
    <x v="4"/>
    <x v="697"/>
    <x v="7"/>
    <n v="4.6680000000000001"/>
    <x v="718"/>
    <d v="2019-02-04T00:00:00"/>
    <d v="1899-12-30T18:53:00"/>
    <s v="Weekday"/>
    <x v="0"/>
    <n v="93.36"/>
    <n v="4.7619047620000003"/>
    <n v="4.6680000000000001"/>
    <x v="2"/>
  </r>
  <r>
    <x v="725"/>
    <x v="1"/>
    <s v="Naypyitaw"/>
    <x v="0"/>
    <x v="0"/>
    <x v="0"/>
    <x v="698"/>
    <x v="2"/>
    <n v="11.4"/>
    <x v="719"/>
    <d v="2019-02-06T00:00:00"/>
    <d v="1899-12-30T14:24:00"/>
    <s v="Weekday"/>
    <x v="1"/>
    <n v="228"/>
    <n v="4.7619047620000003"/>
    <n v="11.4"/>
    <x v="37"/>
  </r>
  <r>
    <x v="726"/>
    <x v="1"/>
    <s v="Naypyitaw"/>
    <x v="0"/>
    <x v="1"/>
    <x v="2"/>
    <x v="699"/>
    <x v="6"/>
    <n v="8.3354999999999997"/>
    <x v="720"/>
    <d v="2019-01-08T00:00:00"/>
    <d v="1899-12-30T11:42:00"/>
    <s v="Weekday"/>
    <x v="2"/>
    <n v="166.71"/>
    <n v="4.7619047620000003"/>
    <n v="8.3354999999999997"/>
    <x v="9"/>
  </r>
  <r>
    <x v="727"/>
    <x v="2"/>
    <s v="Mandalay"/>
    <x v="1"/>
    <x v="1"/>
    <x v="3"/>
    <x v="700"/>
    <x v="4"/>
    <n v="34.869999999999997"/>
    <x v="721"/>
    <d v="2019-03-05T00:00:00"/>
    <d v="1899-12-30T17:49:00"/>
    <s v="Weekday"/>
    <x v="2"/>
    <n v="697.4"/>
    <n v="4.7619047620000003"/>
    <n v="34.869999999999997"/>
    <x v="60"/>
  </r>
  <r>
    <x v="728"/>
    <x v="1"/>
    <s v="Naypyitaw"/>
    <x v="1"/>
    <x v="1"/>
    <x v="5"/>
    <x v="701"/>
    <x v="7"/>
    <n v="19.452000000000002"/>
    <x v="722"/>
    <d v="2019-03-16T00:00:00"/>
    <d v="1899-12-30T15:33:00"/>
    <s v="Weekend"/>
    <x v="0"/>
    <n v="389.04"/>
    <n v="4.7619047620000003"/>
    <n v="19.452000000000002"/>
    <x v="11"/>
  </r>
  <r>
    <x v="729"/>
    <x v="2"/>
    <s v="Mandalay"/>
    <x v="0"/>
    <x v="0"/>
    <x v="2"/>
    <x v="702"/>
    <x v="0"/>
    <n v="18.263000000000002"/>
    <x v="723"/>
    <d v="2019-03-09T00:00:00"/>
    <d v="1899-12-30T10:54:00"/>
    <s v="Weekend"/>
    <x v="1"/>
    <n v="365.26"/>
    <n v="4.7619047620000003"/>
    <n v="18.263000000000002"/>
    <x v="39"/>
  </r>
  <r>
    <x v="730"/>
    <x v="0"/>
    <s v="Yangon"/>
    <x v="0"/>
    <x v="0"/>
    <x v="5"/>
    <x v="703"/>
    <x v="7"/>
    <n v="4.4640000000000004"/>
    <x v="724"/>
    <d v="2019-03-01T00:00:00"/>
    <d v="1899-12-30T16:23:00"/>
    <s v="Weekday"/>
    <x v="2"/>
    <n v="89.28"/>
    <n v="4.7619047620000003"/>
    <n v="4.4640000000000004"/>
    <x v="18"/>
  </r>
  <r>
    <x v="731"/>
    <x v="0"/>
    <s v="Yangon"/>
    <x v="1"/>
    <x v="1"/>
    <x v="0"/>
    <x v="704"/>
    <x v="6"/>
    <n v="8.4"/>
    <x v="725"/>
    <d v="2019-02-28T00:00:00"/>
    <d v="1899-12-30T19:33:00"/>
    <s v="Weekday"/>
    <x v="0"/>
    <n v="168"/>
    <n v="4.7619047620000003"/>
    <n v="8.4"/>
    <x v="19"/>
  </r>
  <r>
    <x v="732"/>
    <x v="0"/>
    <s v="Yangon"/>
    <x v="0"/>
    <x v="1"/>
    <x v="5"/>
    <x v="705"/>
    <x v="8"/>
    <n v="0.98499999999999999"/>
    <x v="726"/>
    <d v="2019-02-08T00:00:00"/>
    <d v="1899-12-30T11:39:00"/>
    <s v="Weekday"/>
    <x v="0"/>
    <n v="19.7"/>
    <n v="4.7619047620000003"/>
    <n v="0.98499999999999999"/>
    <x v="33"/>
  </r>
  <r>
    <x v="733"/>
    <x v="2"/>
    <s v="Mandalay"/>
    <x v="1"/>
    <x v="1"/>
    <x v="1"/>
    <x v="528"/>
    <x v="0"/>
    <n v="26.558"/>
    <x v="727"/>
    <d v="2019-01-24T00:00:00"/>
    <d v="1899-12-30T10:38:00"/>
    <s v="Weekday"/>
    <x v="0"/>
    <n v="531.16"/>
    <n v="4.7619047620000003"/>
    <n v="26.558"/>
    <x v="60"/>
  </r>
  <r>
    <x v="734"/>
    <x v="2"/>
    <s v="Mandalay"/>
    <x v="0"/>
    <x v="1"/>
    <x v="4"/>
    <x v="706"/>
    <x v="8"/>
    <n v="2.6859999999999999"/>
    <x v="728"/>
    <d v="2019-03-01T00:00:00"/>
    <d v="1899-12-30T20:03:00"/>
    <s v="Weekday"/>
    <x v="0"/>
    <n v="53.72"/>
    <n v="4.7619047620000003"/>
    <n v="2.6859999999999999"/>
    <x v="41"/>
  </r>
  <r>
    <x v="735"/>
    <x v="1"/>
    <s v="Naypyitaw"/>
    <x v="0"/>
    <x v="1"/>
    <x v="0"/>
    <x v="707"/>
    <x v="4"/>
    <n v="40.975000000000001"/>
    <x v="729"/>
    <d v="2019-03-10T00:00:00"/>
    <d v="1899-12-30T12:39:00"/>
    <s v="Weekend"/>
    <x v="2"/>
    <n v="819.5"/>
    <n v="4.7619047620000003"/>
    <n v="40.975000000000001"/>
    <x v="22"/>
  </r>
  <r>
    <x v="736"/>
    <x v="1"/>
    <s v="Naypyitaw"/>
    <x v="0"/>
    <x v="0"/>
    <x v="2"/>
    <x v="708"/>
    <x v="0"/>
    <n v="28.42"/>
    <x v="730"/>
    <d v="2019-03-23T00:00:00"/>
    <d v="1899-12-30T15:59:00"/>
    <s v="Weekend"/>
    <x v="2"/>
    <n v="568.4"/>
    <n v="4.7619047620000003"/>
    <n v="28.42"/>
    <x v="34"/>
  </r>
  <r>
    <x v="737"/>
    <x v="1"/>
    <s v="Naypyitaw"/>
    <x v="1"/>
    <x v="1"/>
    <x v="1"/>
    <x v="709"/>
    <x v="4"/>
    <n v="29.38"/>
    <x v="731"/>
    <d v="2019-01-29T00:00:00"/>
    <d v="1899-12-30T14:26:00"/>
    <s v="Weekday"/>
    <x v="0"/>
    <n v="587.6"/>
    <n v="4.7619047620000003"/>
    <n v="29.38"/>
    <x v="54"/>
  </r>
  <r>
    <x v="738"/>
    <x v="2"/>
    <s v="Mandalay"/>
    <x v="0"/>
    <x v="1"/>
    <x v="1"/>
    <x v="710"/>
    <x v="2"/>
    <n v="36.624000000000002"/>
    <x v="732"/>
    <d v="2019-01-12T00:00:00"/>
    <d v="1899-12-30T18:22:00"/>
    <s v="Weekend"/>
    <x v="0"/>
    <n v="732.48"/>
    <n v="4.7619047620000003"/>
    <n v="36.624000000000002"/>
    <x v="22"/>
  </r>
  <r>
    <x v="739"/>
    <x v="0"/>
    <s v="Yangon"/>
    <x v="1"/>
    <x v="1"/>
    <x v="2"/>
    <x v="45"/>
    <x v="9"/>
    <n v="42.281999999999996"/>
    <x v="733"/>
    <d v="2019-03-20T00:00:00"/>
    <d v="1899-12-30T11:32:00"/>
    <s v="Weekday"/>
    <x v="1"/>
    <n v="845.64"/>
    <n v="4.7619047620000003"/>
    <n v="42.281999999999996"/>
    <x v="57"/>
  </r>
  <r>
    <x v="740"/>
    <x v="1"/>
    <s v="Naypyitaw"/>
    <x v="1"/>
    <x v="1"/>
    <x v="2"/>
    <x v="711"/>
    <x v="0"/>
    <n v="19.4635"/>
    <x v="734"/>
    <d v="2019-03-23T00:00:00"/>
    <d v="1899-12-30T12:41:00"/>
    <s v="Weekend"/>
    <x v="1"/>
    <n v="389.27"/>
    <n v="4.7619047620000003"/>
    <n v="19.4635"/>
    <x v="23"/>
  </r>
  <r>
    <x v="741"/>
    <x v="1"/>
    <s v="Naypyitaw"/>
    <x v="1"/>
    <x v="1"/>
    <x v="4"/>
    <x v="712"/>
    <x v="8"/>
    <n v="4.2415000000000003"/>
    <x v="735"/>
    <d v="2019-01-14T00:00:00"/>
    <d v="1899-12-30T15:20:00"/>
    <s v="Weekday"/>
    <x v="0"/>
    <n v="84.83"/>
    <n v="4.7619047620000003"/>
    <n v="4.2415000000000003"/>
    <x v="55"/>
  </r>
  <r>
    <x v="742"/>
    <x v="0"/>
    <s v="Yangon"/>
    <x v="0"/>
    <x v="0"/>
    <x v="3"/>
    <x v="713"/>
    <x v="5"/>
    <n v="7.1630000000000003"/>
    <x v="736"/>
    <d v="2019-02-12T00:00:00"/>
    <d v="1899-12-30T14:33:00"/>
    <s v="Weekday"/>
    <x v="0"/>
    <n v="143.26"/>
    <n v="4.7619047620000003"/>
    <n v="7.1630000000000003"/>
    <x v="55"/>
  </r>
  <r>
    <x v="743"/>
    <x v="0"/>
    <s v="Yangon"/>
    <x v="0"/>
    <x v="1"/>
    <x v="2"/>
    <x v="714"/>
    <x v="5"/>
    <n v="3.7690000000000001"/>
    <x v="737"/>
    <d v="2019-02-20T00:00:00"/>
    <d v="1899-12-30T15:29:00"/>
    <s v="Weekday"/>
    <x v="0"/>
    <n v="75.38"/>
    <n v="4.7619047620000003"/>
    <n v="3.7690000000000001"/>
    <x v="33"/>
  </r>
  <r>
    <x v="744"/>
    <x v="1"/>
    <s v="Naypyitaw"/>
    <x v="0"/>
    <x v="0"/>
    <x v="3"/>
    <x v="715"/>
    <x v="2"/>
    <n v="12.667999999999999"/>
    <x v="738"/>
    <d v="2019-01-02T00:00:00"/>
    <d v="1899-12-30T16:19:00"/>
    <s v="Weekday"/>
    <x v="2"/>
    <n v="253.36"/>
    <n v="4.7619047620000003"/>
    <n v="12.667999999999999"/>
    <x v="32"/>
  </r>
  <r>
    <x v="745"/>
    <x v="1"/>
    <s v="Naypyitaw"/>
    <x v="0"/>
    <x v="0"/>
    <x v="4"/>
    <x v="716"/>
    <x v="8"/>
    <n v="1.921"/>
    <x v="739"/>
    <d v="2019-02-02T00:00:00"/>
    <d v="1899-12-30T16:33:00"/>
    <s v="Weekend"/>
    <x v="1"/>
    <n v="38.42"/>
    <n v="4.7619047620000003"/>
    <n v="1.921"/>
    <x v="17"/>
  </r>
  <r>
    <x v="746"/>
    <x v="2"/>
    <s v="Mandalay"/>
    <x v="0"/>
    <x v="1"/>
    <x v="5"/>
    <x v="717"/>
    <x v="4"/>
    <n v="32.615000000000002"/>
    <x v="740"/>
    <d v="2019-01-08T00:00:00"/>
    <d v="1899-12-30T19:07:00"/>
    <s v="Weekday"/>
    <x v="2"/>
    <n v="652.29999999999995"/>
    <n v="4.7619047620000003"/>
    <n v="32.615000000000002"/>
    <x v="53"/>
  </r>
  <r>
    <x v="747"/>
    <x v="1"/>
    <s v="Naypyitaw"/>
    <x v="0"/>
    <x v="0"/>
    <x v="2"/>
    <x v="718"/>
    <x v="1"/>
    <n v="2.6324999999999998"/>
    <x v="741"/>
    <d v="2019-01-30T00:00:00"/>
    <d v="1899-12-30T14:43:00"/>
    <s v="Weekday"/>
    <x v="2"/>
    <n v="52.65"/>
    <n v="4.7619047620000003"/>
    <n v="2.6324999999999998"/>
    <x v="6"/>
  </r>
  <r>
    <x v="748"/>
    <x v="2"/>
    <s v="Mandalay"/>
    <x v="0"/>
    <x v="0"/>
    <x v="2"/>
    <x v="719"/>
    <x v="9"/>
    <n v="5.5305"/>
    <x v="742"/>
    <d v="2019-03-26T00:00:00"/>
    <d v="1899-12-30T19:28:00"/>
    <s v="Weekday"/>
    <x v="2"/>
    <n v="110.61"/>
    <n v="4.7619047620000003"/>
    <n v="5.5305"/>
    <x v="7"/>
  </r>
  <r>
    <x v="749"/>
    <x v="1"/>
    <s v="Naypyitaw"/>
    <x v="0"/>
    <x v="1"/>
    <x v="0"/>
    <x v="720"/>
    <x v="0"/>
    <n v="28.430499999999999"/>
    <x v="743"/>
    <d v="2019-01-15T00:00:00"/>
    <d v="1899-12-30T20:44:00"/>
    <s v="Weekday"/>
    <x v="1"/>
    <n v="568.61"/>
    <n v="4.7619047620000003"/>
    <n v="28.430499999999999"/>
    <x v="54"/>
  </r>
  <r>
    <x v="750"/>
    <x v="2"/>
    <s v="Mandalay"/>
    <x v="0"/>
    <x v="0"/>
    <x v="5"/>
    <x v="703"/>
    <x v="7"/>
    <n v="4.4640000000000004"/>
    <x v="724"/>
    <d v="2019-03-14T00:00:00"/>
    <d v="1899-12-30T11:16:00"/>
    <s v="Weekday"/>
    <x v="0"/>
    <n v="89.28"/>
    <n v="4.7619047620000003"/>
    <n v="4.4640000000000004"/>
    <x v="5"/>
  </r>
  <r>
    <x v="751"/>
    <x v="0"/>
    <s v="Yangon"/>
    <x v="1"/>
    <x v="0"/>
    <x v="4"/>
    <x v="721"/>
    <x v="1"/>
    <n v="6.82"/>
    <x v="744"/>
    <d v="2019-02-03T00:00:00"/>
    <d v="1899-12-30T10:31:00"/>
    <s v="Weekend"/>
    <x v="2"/>
    <n v="136.4"/>
    <n v="4.7619047620000003"/>
    <n v="6.82"/>
    <x v="17"/>
  </r>
  <r>
    <x v="752"/>
    <x v="0"/>
    <s v="Yangon"/>
    <x v="0"/>
    <x v="0"/>
    <x v="1"/>
    <x v="722"/>
    <x v="4"/>
    <n v="8.7100000000000009"/>
    <x v="745"/>
    <d v="2019-02-22T00:00:00"/>
    <d v="1899-12-30T12:30:00"/>
    <s v="Weekday"/>
    <x v="0"/>
    <n v="174.2"/>
    <n v="4.7619047620000003"/>
    <n v="8.7100000000000009"/>
    <x v="27"/>
  </r>
  <r>
    <x v="753"/>
    <x v="2"/>
    <s v="Mandalay"/>
    <x v="1"/>
    <x v="1"/>
    <x v="2"/>
    <x v="723"/>
    <x v="1"/>
    <n v="18.32"/>
    <x v="746"/>
    <d v="2019-01-24T00:00:00"/>
    <d v="1899-12-30T15:05:00"/>
    <s v="Weekday"/>
    <x v="0"/>
    <n v="366.4"/>
    <n v="4.7619047620000003"/>
    <n v="18.32"/>
    <x v="3"/>
  </r>
  <r>
    <x v="754"/>
    <x v="1"/>
    <s v="Naypyitaw"/>
    <x v="0"/>
    <x v="0"/>
    <x v="5"/>
    <x v="724"/>
    <x v="6"/>
    <n v="12.730499999999999"/>
    <x v="747"/>
    <d v="2019-01-25T00:00:00"/>
    <d v="1899-12-30T18:30:00"/>
    <s v="Weekday"/>
    <x v="0"/>
    <n v="254.61"/>
    <n v="4.7619047620000003"/>
    <n v="12.730499999999999"/>
    <x v="2"/>
  </r>
  <r>
    <x v="755"/>
    <x v="0"/>
    <s v="Yangon"/>
    <x v="1"/>
    <x v="0"/>
    <x v="5"/>
    <x v="725"/>
    <x v="2"/>
    <n v="38.915999999999997"/>
    <x v="748"/>
    <d v="2019-03-09T00:00:00"/>
    <d v="1899-12-30T13:18:00"/>
    <s v="Weekend"/>
    <x v="2"/>
    <n v="778.32"/>
    <n v="4.7619047620000003"/>
    <n v="38.915999999999997"/>
    <x v="56"/>
  </r>
  <r>
    <x v="756"/>
    <x v="2"/>
    <s v="Mandalay"/>
    <x v="0"/>
    <x v="0"/>
    <x v="1"/>
    <x v="726"/>
    <x v="2"/>
    <n v="14.295999999999999"/>
    <x v="749"/>
    <d v="2019-02-17T00:00:00"/>
    <d v="1899-12-30T15:28:00"/>
    <s v="Weekend"/>
    <x v="0"/>
    <n v="285.92"/>
    <n v="4.7619047620000003"/>
    <n v="14.295999999999999"/>
    <x v="49"/>
  </r>
  <r>
    <x v="757"/>
    <x v="0"/>
    <s v="Yangon"/>
    <x v="1"/>
    <x v="0"/>
    <x v="2"/>
    <x v="727"/>
    <x v="3"/>
    <n v="28.956"/>
    <x v="750"/>
    <d v="2019-01-11T00:00:00"/>
    <d v="1899-12-30T11:52:00"/>
    <s v="Weekday"/>
    <x v="1"/>
    <n v="579.12"/>
    <n v="4.7619047620000003"/>
    <n v="28.956"/>
    <x v="10"/>
  </r>
  <r>
    <x v="758"/>
    <x v="0"/>
    <s v="Yangon"/>
    <x v="0"/>
    <x v="1"/>
    <x v="4"/>
    <x v="728"/>
    <x v="4"/>
    <n v="9.4250000000000007"/>
    <x v="751"/>
    <d v="2019-02-27T00:00:00"/>
    <d v="1899-12-30T18:24:00"/>
    <s v="Weekday"/>
    <x v="0"/>
    <n v="188.5"/>
    <n v="4.7619047620000003"/>
    <n v="9.4250000000000007"/>
    <x v="32"/>
  </r>
  <r>
    <x v="759"/>
    <x v="0"/>
    <s v="Yangon"/>
    <x v="1"/>
    <x v="0"/>
    <x v="4"/>
    <x v="729"/>
    <x v="7"/>
    <n v="11.077999999999999"/>
    <x v="752"/>
    <d v="2019-03-25T00:00:00"/>
    <d v="1899-12-30T15:19:00"/>
    <s v="Weekday"/>
    <x v="0"/>
    <n v="221.56"/>
    <n v="4.7619047620000003"/>
    <n v="11.077999999999999"/>
    <x v="7"/>
  </r>
  <r>
    <x v="760"/>
    <x v="2"/>
    <s v="Mandalay"/>
    <x v="0"/>
    <x v="0"/>
    <x v="4"/>
    <x v="730"/>
    <x v="4"/>
    <n v="38.6"/>
    <x v="753"/>
    <d v="2019-02-11T00:00:00"/>
    <d v="1899-12-30T10:38:00"/>
    <s v="Weekday"/>
    <x v="2"/>
    <n v="772"/>
    <n v="4.7619047620000003"/>
    <n v="38.6"/>
    <x v="32"/>
  </r>
  <r>
    <x v="761"/>
    <x v="2"/>
    <s v="Mandalay"/>
    <x v="1"/>
    <x v="1"/>
    <x v="1"/>
    <x v="731"/>
    <x v="4"/>
    <n v="36.064999999999998"/>
    <x v="754"/>
    <d v="2019-01-31T00:00:00"/>
    <d v="1899-12-30T15:12:00"/>
    <s v="Weekday"/>
    <x v="2"/>
    <n v="721.3"/>
    <n v="4.7619047620000003"/>
    <n v="36.064999999999998"/>
    <x v="50"/>
  </r>
  <r>
    <x v="762"/>
    <x v="0"/>
    <s v="Yangon"/>
    <x v="0"/>
    <x v="0"/>
    <x v="5"/>
    <x v="732"/>
    <x v="2"/>
    <n v="25.552"/>
    <x v="755"/>
    <d v="2019-01-20T00:00:00"/>
    <d v="1899-12-30T17:48:00"/>
    <s v="Weekend"/>
    <x v="0"/>
    <n v="511.04"/>
    <n v="4.7619047620000003"/>
    <n v="25.552"/>
    <x v="21"/>
  </r>
  <r>
    <x v="763"/>
    <x v="0"/>
    <s v="Yangon"/>
    <x v="0"/>
    <x v="0"/>
    <x v="0"/>
    <x v="733"/>
    <x v="1"/>
    <n v="2.6724999999999999"/>
    <x v="756"/>
    <d v="2019-03-26T00:00:00"/>
    <d v="1899-12-30T11:07:00"/>
    <s v="Weekday"/>
    <x v="0"/>
    <n v="53.45"/>
    <n v="4.7619047620000003"/>
    <n v="2.6724999999999999"/>
    <x v="29"/>
  </r>
  <r>
    <x v="764"/>
    <x v="0"/>
    <s v="Yangon"/>
    <x v="0"/>
    <x v="1"/>
    <x v="0"/>
    <x v="734"/>
    <x v="7"/>
    <n v="11.1"/>
    <x v="757"/>
    <d v="2019-01-20T00:00:00"/>
    <d v="1899-12-30T15:48:00"/>
    <s v="Weekend"/>
    <x v="2"/>
    <n v="222"/>
    <n v="4.7619047620000003"/>
    <n v="11.1"/>
    <x v="37"/>
  </r>
  <r>
    <x v="765"/>
    <x v="2"/>
    <s v="Mandalay"/>
    <x v="1"/>
    <x v="0"/>
    <x v="2"/>
    <x v="735"/>
    <x v="2"/>
    <n v="38.183999999999997"/>
    <x v="758"/>
    <d v="2019-03-05T00:00:00"/>
    <d v="1899-12-30T19:40:00"/>
    <s v="Weekday"/>
    <x v="0"/>
    <n v="763.68"/>
    <n v="4.7619047620000003"/>
    <n v="38.183999999999997"/>
    <x v="28"/>
  </r>
  <r>
    <x v="766"/>
    <x v="1"/>
    <s v="Naypyitaw"/>
    <x v="1"/>
    <x v="0"/>
    <x v="5"/>
    <x v="736"/>
    <x v="6"/>
    <n v="11.409000000000001"/>
    <x v="759"/>
    <d v="2019-01-05T00:00:00"/>
    <d v="1899-12-30T20:30:00"/>
    <s v="Weekend"/>
    <x v="2"/>
    <n v="228.18"/>
    <n v="4.7619047620000003"/>
    <n v="11.409000000000001"/>
    <x v="57"/>
  </r>
  <r>
    <x v="767"/>
    <x v="2"/>
    <s v="Mandalay"/>
    <x v="1"/>
    <x v="1"/>
    <x v="3"/>
    <x v="737"/>
    <x v="3"/>
    <n v="4.1070000000000002"/>
    <x v="760"/>
    <d v="2019-02-13T00:00:00"/>
    <d v="1899-12-30T13:59:00"/>
    <s v="Weekday"/>
    <x v="1"/>
    <n v="82.14"/>
    <n v="4.7619047620000003"/>
    <n v="4.1070000000000002"/>
    <x v="31"/>
  </r>
  <r>
    <x v="768"/>
    <x v="2"/>
    <s v="Mandalay"/>
    <x v="1"/>
    <x v="0"/>
    <x v="1"/>
    <x v="738"/>
    <x v="7"/>
    <n v="19.128"/>
    <x v="761"/>
    <d v="2019-03-16T00:00:00"/>
    <d v="1899-12-30T18:51:00"/>
    <s v="Weekend"/>
    <x v="1"/>
    <n v="382.56"/>
    <n v="4.7619047620000003"/>
    <n v="19.128"/>
    <x v="30"/>
  </r>
  <r>
    <x v="769"/>
    <x v="0"/>
    <s v="Yangon"/>
    <x v="1"/>
    <x v="0"/>
    <x v="2"/>
    <x v="739"/>
    <x v="3"/>
    <n v="3.4289999999999998"/>
    <x v="762"/>
    <d v="2019-01-15T00:00:00"/>
    <d v="1899-12-30T17:24:00"/>
    <s v="Weekday"/>
    <x v="1"/>
    <n v="68.58"/>
    <n v="4.7619047620000003"/>
    <n v="3.4289999999999998"/>
    <x v="25"/>
  </r>
  <r>
    <x v="770"/>
    <x v="2"/>
    <s v="Mandalay"/>
    <x v="0"/>
    <x v="0"/>
    <x v="3"/>
    <x v="425"/>
    <x v="7"/>
    <n v="19.108000000000001"/>
    <x v="763"/>
    <d v="2019-02-26T00:00:00"/>
    <d v="1899-12-30T11:58:00"/>
    <s v="Weekday"/>
    <x v="0"/>
    <n v="382.16"/>
    <n v="4.7619047620000003"/>
    <n v="19.108000000000001"/>
    <x v="10"/>
  </r>
  <r>
    <x v="771"/>
    <x v="1"/>
    <s v="Naypyitaw"/>
    <x v="0"/>
    <x v="0"/>
    <x v="0"/>
    <x v="740"/>
    <x v="0"/>
    <n v="30.054500000000001"/>
    <x v="764"/>
    <d v="2019-02-27T00:00:00"/>
    <d v="1899-12-30T19:01:00"/>
    <s v="Weekday"/>
    <x v="2"/>
    <n v="601.09"/>
    <n v="4.7619047620000003"/>
    <n v="30.054500000000001"/>
    <x v="7"/>
  </r>
  <r>
    <x v="772"/>
    <x v="1"/>
    <s v="Naypyitaw"/>
    <x v="0"/>
    <x v="0"/>
    <x v="3"/>
    <x v="741"/>
    <x v="0"/>
    <n v="23.796500000000002"/>
    <x v="765"/>
    <d v="2019-02-17T00:00:00"/>
    <d v="1899-12-30T16:50:00"/>
    <s v="Weekend"/>
    <x v="0"/>
    <n v="475.93"/>
    <n v="4.7619047620000003"/>
    <n v="23.796500000000002"/>
    <x v="14"/>
  </r>
  <r>
    <x v="773"/>
    <x v="1"/>
    <s v="Naypyitaw"/>
    <x v="1"/>
    <x v="0"/>
    <x v="4"/>
    <x v="620"/>
    <x v="8"/>
    <n v="2.621"/>
    <x v="766"/>
    <d v="2019-02-06T00:00:00"/>
    <d v="1899-12-30T10:22:00"/>
    <s v="Weekday"/>
    <x v="2"/>
    <n v="52.42"/>
    <n v="4.7619047620000003"/>
    <n v="2.621"/>
    <x v="31"/>
  </r>
  <r>
    <x v="774"/>
    <x v="1"/>
    <s v="Naypyitaw"/>
    <x v="0"/>
    <x v="1"/>
    <x v="4"/>
    <x v="742"/>
    <x v="5"/>
    <n v="6.5650000000000004"/>
    <x v="767"/>
    <d v="2019-01-17T00:00:00"/>
    <d v="1899-12-30T16:46:00"/>
    <s v="Weekday"/>
    <x v="1"/>
    <n v="131.30000000000001"/>
    <n v="4.7619047620000003"/>
    <n v="6.5650000000000004"/>
    <x v="22"/>
  </r>
  <r>
    <x v="775"/>
    <x v="2"/>
    <s v="Mandalay"/>
    <x v="1"/>
    <x v="0"/>
    <x v="4"/>
    <x v="743"/>
    <x v="1"/>
    <n v="7.2149999999999999"/>
    <x v="768"/>
    <d v="2019-01-22T00:00:00"/>
    <d v="1899-12-30T18:08:00"/>
    <s v="Weekday"/>
    <x v="2"/>
    <n v="144.30000000000001"/>
    <n v="4.7619047620000003"/>
    <n v="7.2149999999999999"/>
    <x v="7"/>
  </r>
  <r>
    <x v="776"/>
    <x v="1"/>
    <s v="Naypyitaw"/>
    <x v="0"/>
    <x v="1"/>
    <x v="0"/>
    <x v="744"/>
    <x v="0"/>
    <n v="22.858499999999999"/>
    <x v="769"/>
    <d v="2019-03-05T00:00:00"/>
    <d v="1899-12-30T18:02:00"/>
    <s v="Weekday"/>
    <x v="2"/>
    <n v="457.17"/>
    <n v="4.7619047620000003"/>
    <n v="22.858499999999999"/>
    <x v="50"/>
  </r>
  <r>
    <x v="777"/>
    <x v="2"/>
    <s v="Mandalay"/>
    <x v="1"/>
    <x v="1"/>
    <x v="3"/>
    <x v="745"/>
    <x v="8"/>
    <n v="4.6689999999999996"/>
    <x v="770"/>
    <d v="2019-01-03T00:00:00"/>
    <d v="1899-12-30T13:07:00"/>
    <s v="Weekday"/>
    <x v="1"/>
    <n v="93.38"/>
    <n v="4.7619047620000003"/>
    <n v="4.6689999999999996"/>
    <x v="1"/>
  </r>
  <r>
    <x v="778"/>
    <x v="1"/>
    <s v="Naypyitaw"/>
    <x v="0"/>
    <x v="1"/>
    <x v="3"/>
    <x v="746"/>
    <x v="1"/>
    <n v="6.3125"/>
    <x v="771"/>
    <d v="2019-03-20T00:00:00"/>
    <d v="1899-12-30T17:52:00"/>
    <s v="Weekday"/>
    <x v="1"/>
    <n v="126.25"/>
    <n v="4.7619047620000003"/>
    <n v="6.3125"/>
    <x v="36"/>
  </r>
  <r>
    <x v="779"/>
    <x v="2"/>
    <s v="Mandalay"/>
    <x v="0"/>
    <x v="1"/>
    <x v="1"/>
    <x v="95"/>
    <x v="9"/>
    <n v="39.541499999999999"/>
    <x v="772"/>
    <d v="2019-01-31T00:00:00"/>
    <d v="1899-12-30T20:32:00"/>
    <s v="Weekday"/>
    <x v="0"/>
    <n v="790.83"/>
    <n v="4.7619047620000003"/>
    <n v="39.541499999999999"/>
    <x v="32"/>
  </r>
  <r>
    <x v="780"/>
    <x v="1"/>
    <s v="Naypyitaw"/>
    <x v="1"/>
    <x v="1"/>
    <x v="0"/>
    <x v="747"/>
    <x v="2"/>
    <n v="8.7200000000000006"/>
    <x v="773"/>
    <d v="2019-02-19T00:00:00"/>
    <d v="1899-12-30T19:24:00"/>
    <s v="Weekday"/>
    <x v="1"/>
    <n v="174.4"/>
    <n v="4.7619047620000003"/>
    <n v="8.7200000000000006"/>
    <x v="47"/>
  </r>
  <r>
    <x v="781"/>
    <x v="0"/>
    <s v="Yangon"/>
    <x v="1"/>
    <x v="0"/>
    <x v="3"/>
    <x v="748"/>
    <x v="7"/>
    <n v="18.952000000000002"/>
    <x v="774"/>
    <d v="2019-02-11T00:00:00"/>
    <d v="1899-12-30T16:06:00"/>
    <s v="Weekday"/>
    <x v="0"/>
    <n v="379.04"/>
    <n v="4.7619047620000003"/>
    <n v="18.952000000000002"/>
    <x v="52"/>
  </r>
  <r>
    <x v="782"/>
    <x v="0"/>
    <s v="Yangon"/>
    <x v="0"/>
    <x v="0"/>
    <x v="5"/>
    <x v="749"/>
    <x v="8"/>
    <n v="1.5309999999999999"/>
    <x v="775"/>
    <d v="2019-02-05T00:00:00"/>
    <d v="1899-12-30T14:14:00"/>
    <s v="Weekday"/>
    <x v="2"/>
    <n v="30.62"/>
    <n v="4.7619047620000003"/>
    <n v="1.5309999999999999"/>
    <x v="5"/>
  </r>
  <r>
    <x v="783"/>
    <x v="1"/>
    <s v="Naypyitaw"/>
    <x v="1"/>
    <x v="0"/>
    <x v="2"/>
    <x v="750"/>
    <x v="2"/>
    <n v="17.603999999999999"/>
    <x v="776"/>
    <d v="2019-03-03T00:00:00"/>
    <d v="1899-12-30T17:36:00"/>
    <s v="Weekend"/>
    <x v="1"/>
    <n v="352.08"/>
    <n v="4.7619047620000003"/>
    <n v="17.603999999999999"/>
    <x v="55"/>
  </r>
  <r>
    <x v="784"/>
    <x v="1"/>
    <s v="Naypyitaw"/>
    <x v="0"/>
    <x v="0"/>
    <x v="0"/>
    <x v="751"/>
    <x v="1"/>
    <n v="2.54"/>
    <x v="777"/>
    <d v="2019-02-24T00:00:00"/>
    <d v="1899-12-30T13:08:00"/>
    <s v="Weekend"/>
    <x v="0"/>
    <n v="50.8"/>
    <n v="4.7619047620000003"/>
    <n v="2.54"/>
    <x v="5"/>
  </r>
  <r>
    <x v="785"/>
    <x v="0"/>
    <s v="Yangon"/>
    <x v="1"/>
    <x v="1"/>
    <x v="1"/>
    <x v="752"/>
    <x v="0"/>
    <n v="26.103000000000002"/>
    <x v="778"/>
    <d v="2019-02-04T00:00:00"/>
    <d v="1899-12-30T16:09:00"/>
    <s v="Weekday"/>
    <x v="2"/>
    <n v="522.05999999999995"/>
    <n v="4.7619047620000003"/>
    <n v="26.103000000000002"/>
    <x v="54"/>
  </r>
  <r>
    <x v="786"/>
    <x v="1"/>
    <s v="Naypyitaw"/>
    <x v="1"/>
    <x v="1"/>
    <x v="1"/>
    <x v="753"/>
    <x v="2"/>
    <n v="28.756"/>
    <x v="779"/>
    <d v="2019-02-19T00:00:00"/>
    <d v="1899-12-30T11:33:00"/>
    <s v="Weekday"/>
    <x v="0"/>
    <n v="575.12"/>
    <n v="4.7619047620000003"/>
    <n v="28.756"/>
    <x v="46"/>
  </r>
  <r>
    <x v="787"/>
    <x v="1"/>
    <s v="Naypyitaw"/>
    <x v="1"/>
    <x v="0"/>
    <x v="0"/>
    <x v="754"/>
    <x v="1"/>
    <n v="2.7475000000000001"/>
    <x v="780"/>
    <d v="2019-01-23T00:00:00"/>
    <d v="1899-12-30T10:18:00"/>
    <s v="Weekday"/>
    <x v="2"/>
    <n v="54.95"/>
    <n v="4.7619047620000003"/>
    <n v="2.7475000000000001"/>
    <x v="39"/>
  </r>
  <r>
    <x v="788"/>
    <x v="1"/>
    <s v="Naypyitaw"/>
    <x v="0"/>
    <x v="1"/>
    <x v="0"/>
    <x v="755"/>
    <x v="6"/>
    <n v="9.0704999999999991"/>
    <x v="781"/>
    <d v="2019-01-14T00:00:00"/>
    <d v="1899-12-30T10:55:00"/>
    <s v="Weekday"/>
    <x v="2"/>
    <n v="181.41"/>
    <n v="4.7619047620000003"/>
    <n v="9.0704999999999991"/>
    <x v="32"/>
  </r>
  <r>
    <x v="789"/>
    <x v="0"/>
    <s v="Yangon"/>
    <x v="1"/>
    <x v="1"/>
    <x v="3"/>
    <x v="756"/>
    <x v="0"/>
    <n v="20.618500000000001"/>
    <x v="782"/>
    <d v="2019-01-17T00:00:00"/>
    <d v="1899-12-30T15:15:00"/>
    <s v="Weekday"/>
    <x v="0"/>
    <n v="412.37"/>
    <n v="4.7619047620000003"/>
    <n v="20.618500000000001"/>
    <x v="58"/>
  </r>
  <r>
    <x v="790"/>
    <x v="0"/>
    <s v="Yangon"/>
    <x v="1"/>
    <x v="1"/>
    <x v="5"/>
    <x v="757"/>
    <x v="8"/>
    <n v="2.3205"/>
    <x v="783"/>
    <d v="2019-03-03T00:00:00"/>
    <d v="1899-12-30T20:06:00"/>
    <s v="Weekend"/>
    <x v="2"/>
    <n v="46.41"/>
    <n v="4.7619047620000003"/>
    <n v="2.3205"/>
    <x v="43"/>
  </r>
  <r>
    <x v="791"/>
    <x v="1"/>
    <s v="Naypyitaw"/>
    <x v="0"/>
    <x v="1"/>
    <x v="0"/>
    <x v="758"/>
    <x v="7"/>
    <n v="13.71"/>
    <x v="784"/>
    <d v="2019-02-15T00:00:00"/>
    <d v="1899-12-30T20:21:00"/>
    <s v="Weekday"/>
    <x v="2"/>
    <n v="274.2"/>
    <n v="4.7619047620000003"/>
    <n v="13.71"/>
    <x v="51"/>
  </r>
  <r>
    <x v="792"/>
    <x v="2"/>
    <s v="Mandalay"/>
    <x v="1"/>
    <x v="0"/>
    <x v="2"/>
    <x v="759"/>
    <x v="4"/>
    <n v="48.685000000000002"/>
    <x v="785"/>
    <d v="2019-01-15T00:00:00"/>
    <d v="1899-12-30T13:48:00"/>
    <s v="Weekday"/>
    <x v="2"/>
    <n v="973.7"/>
    <n v="4.7619047620000003"/>
    <n v="48.685000000000002"/>
    <x v="49"/>
  </r>
  <r>
    <x v="793"/>
    <x v="0"/>
    <s v="Yangon"/>
    <x v="0"/>
    <x v="1"/>
    <x v="1"/>
    <x v="760"/>
    <x v="0"/>
    <n v="32.409999999999997"/>
    <x v="786"/>
    <d v="2019-02-27T00:00:00"/>
    <d v="1899-12-30T12:52:00"/>
    <s v="Weekday"/>
    <x v="2"/>
    <n v="648.20000000000005"/>
    <n v="4.7619047620000003"/>
    <n v="32.409999999999997"/>
    <x v="39"/>
  </r>
  <r>
    <x v="794"/>
    <x v="0"/>
    <s v="Yangon"/>
    <x v="1"/>
    <x v="0"/>
    <x v="1"/>
    <x v="761"/>
    <x v="5"/>
    <n v="4.6609999999999996"/>
    <x v="787"/>
    <d v="2019-02-26T00:00:00"/>
    <d v="1899-12-30T12:28:00"/>
    <s v="Weekday"/>
    <x v="2"/>
    <n v="93.22"/>
    <n v="4.7619047620000003"/>
    <n v="4.6609999999999996"/>
    <x v="37"/>
  </r>
  <r>
    <x v="795"/>
    <x v="2"/>
    <s v="Mandalay"/>
    <x v="1"/>
    <x v="1"/>
    <x v="5"/>
    <x v="762"/>
    <x v="5"/>
    <n v="2.718"/>
    <x v="788"/>
    <d v="2019-03-15T00:00:00"/>
    <d v="1899-12-30T16:26:00"/>
    <s v="Weekday"/>
    <x v="0"/>
    <n v="54.36"/>
    <n v="4.7619047620000003"/>
    <n v="2.718"/>
    <x v="42"/>
  </r>
  <r>
    <x v="796"/>
    <x v="1"/>
    <s v="Naypyitaw"/>
    <x v="0"/>
    <x v="0"/>
    <x v="2"/>
    <x v="609"/>
    <x v="8"/>
    <n v="3.0434999999999999"/>
    <x v="789"/>
    <d v="2019-01-24T00:00:00"/>
    <d v="1899-12-30T13:24:00"/>
    <s v="Weekday"/>
    <x v="1"/>
    <n v="60.87"/>
    <n v="4.7619047620000003"/>
    <n v="3.0434999999999999"/>
    <x v="46"/>
  </r>
  <r>
    <x v="797"/>
    <x v="0"/>
    <s v="Yangon"/>
    <x v="0"/>
    <x v="0"/>
    <x v="3"/>
    <x v="763"/>
    <x v="4"/>
    <n v="12.244999999999999"/>
    <x v="790"/>
    <d v="2019-02-22T00:00:00"/>
    <d v="1899-12-30T15:15:00"/>
    <s v="Weekday"/>
    <x v="1"/>
    <n v="244.9"/>
    <n v="4.7619047620000003"/>
    <n v="12.244999999999999"/>
    <x v="34"/>
  </r>
  <r>
    <x v="798"/>
    <x v="2"/>
    <s v="Mandalay"/>
    <x v="1"/>
    <x v="1"/>
    <x v="0"/>
    <x v="764"/>
    <x v="8"/>
    <n v="4.6390000000000002"/>
    <x v="791"/>
    <d v="2019-03-15T00:00:00"/>
    <d v="1899-12-30T10:50:00"/>
    <s v="Weekday"/>
    <x v="2"/>
    <n v="92.78"/>
    <n v="4.7619047620000003"/>
    <n v="4.6390000000000002"/>
    <x v="57"/>
  </r>
  <r>
    <x v="799"/>
    <x v="1"/>
    <s v="Naypyitaw"/>
    <x v="0"/>
    <x v="1"/>
    <x v="2"/>
    <x v="765"/>
    <x v="1"/>
    <n v="21.672499999999999"/>
    <x v="792"/>
    <d v="2019-02-11T00:00:00"/>
    <d v="1899-12-30T18:38:00"/>
    <s v="Weekday"/>
    <x v="0"/>
    <n v="433.45"/>
    <n v="4.7619047620000003"/>
    <n v="21.672499999999999"/>
    <x v="45"/>
  </r>
  <r>
    <x v="800"/>
    <x v="2"/>
    <s v="Mandalay"/>
    <x v="1"/>
    <x v="1"/>
    <x v="3"/>
    <x v="766"/>
    <x v="3"/>
    <n v="6.9029999999999996"/>
    <x v="793"/>
    <d v="2019-01-12T00:00:00"/>
    <d v="1899-12-30T16:45:00"/>
    <s v="Weekend"/>
    <x v="0"/>
    <n v="138.06"/>
    <n v="4.7619047620000003"/>
    <n v="6.9029999999999996"/>
    <x v="30"/>
  </r>
  <r>
    <x v="801"/>
    <x v="1"/>
    <s v="Naypyitaw"/>
    <x v="0"/>
    <x v="0"/>
    <x v="1"/>
    <x v="767"/>
    <x v="2"/>
    <n v="12.08"/>
    <x v="794"/>
    <d v="2019-03-03T00:00:00"/>
    <d v="1899-12-30T19:30:00"/>
    <s v="Weekend"/>
    <x v="0"/>
    <n v="241.6"/>
    <n v="4.7619047620000003"/>
    <n v="12.08"/>
    <x v="20"/>
  </r>
  <r>
    <x v="802"/>
    <x v="1"/>
    <s v="Naypyitaw"/>
    <x v="0"/>
    <x v="1"/>
    <x v="5"/>
    <x v="768"/>
    <x v="0"/>
    <n v="23.586500000000001"/>
    <x v="795"/>
    <d v="2019-03-23T00:00:00"/>
    <d v="1899-12-30T13:23:00"/>
    <s v="Weekend"/>
    <x v="0"/>
    <n v="471.73"/>
    <n v="4.7619047620000003"/>
    <n v="23.586500000000001"/>
    <x v="16"/>
  </r>
  <r>
    <x v="803"/>
    <x v="0"/>
    <s v="Yangon"/>
    <x v="0"/>
    <x v="0"/>
    <x v="5"/>
    <x v="769"/>
    <x v="9"/>
    <n v="22.032"/>
    <x v="796"/>
    <d v="2019-03-04T00:00:00"/>
    <d v="1899-12-30T11:27:00"/>
    <s v="Weekday"/>
    <x v="1"/>
    <n v="440.64"/>
    <n v="4.7619047620000003"/>
    <n v="22.032"/>
    <x v="7"/>
  </r>
  <r>
    <x v="804"/>
    <x v="2"/>
    <s v="Mandalay"/>
    <x v="0"/>
    <x v="0"/>
    <x v="1"/>
    <x v="770"/>
    <x v="9"/>
    <n v="34.015500000000003"/>
    <x v="797"/>
    <d v="2019-02-23T00:00:00"/>
    <d v="1899-12-30T11:12:00"/>
    <s v="Weekend"/>
    <x v="1"/>
    <n v="680.31"/>
    <n v="4.7619047620000003"/>
    <n v="34.015500000000003"/>
    <x v="7"/>
  </r>
  <r>
    <x v="805"/>
    <x v="0"/>
    <s v="Yangon"/>
    <x v="1"/>
    <x v="0"/>
    <x v="2"/>
    <x v="771"/>
    <x v="7"/>
    <n v="15.494"/>
    <x v="798"/>
    <d v="2019-03-17T00:00:00"/>
    <d v="1899-12-30T16:36:00"/>
    <s v="Weekend"/>
    <x v="1"/>
    <n v="309.88"/>
    <n v="4.7619047620000003"/>
    <n v="15.494"/>
    <x v="50"/>
  </r>
  <r>
    <x v="806"/>
    <x v="0"/>
    <s v="Yangon"/>
    <x v="1"/>
    <x v="0"/>
    <x v="3"/>
    <x v="772"/>
    <x v="5"/>
    <n v="9.3179999999999996"/>
    <x v="799"/>
    <d v="2019-01-16T00:00:00"/>
    <d v="1899-12-30T18:41:00"/>
    <s v="Weekday"/>
    <x v="2"/>
    <n v="186.36"/>
    <n v="4.7619047620000003"/>
    <n v="9.3179999999999996"/>
    <x v="23"/>
  </r>
  <r>
    <x v="807"/>
    <x v="0"/>
    <s v="Yangon"/>
    <x v="1"/>
    <x v="0"/>
    <x v="1"/>
    <x v="773"/>
    <x v="7"/>
    <n v="10.045999999999999"/>
    <x v="800"/>
    <d v="2019-01-08T00:00:00"/>
    <d v="1899-12-30T17:12:00"/>
    <s v="Weekday"/>
    <x v="1"/>
    <n v="200.92"/>
    <n v="4.7619047620000003"/>
    <n v="10.045999999999999"/>
    <x v="54"/>
  </r>
  <r>
    <x v="808"/>
    <x v="2"/>
    <s v="Mandalay"/>
    <x v="1"/>
    <x v="0"/>
    <x v="0"/>
    <x v="774"/>
    <x v="8"/>
    <n v="0.88749999999999996"/>
    <x v="801"/>
    <d v="2019-01-14T00:00:00"/>
    <d v="1899-12-30T10:38:00"/>
    <s v="Weekday"/>
    <x v="1"/>
    <n v="17.75"/>
    <n v="4.7619047620000003"/>
    <n v="0.88749999999999996"/>
    <x v="17"/>
  </r>
  <r>
    <x v="809"/>
    <x v="1"/>
    <s v="Naypyitaw"/>
    <x v="1"/>
    <x v="0"/>
    <x v="5"/>
    <x v="775"/>
    <x v="4"/>
    <n v="31.09"/>
    <x v="802"/>
    <d v="2019-01-31T00:00:00"/>
    <d v="1899-12-30T10:33:00"/>
    <s v="Weekday"/>
    <x v="0"/>
    <n v="621.79999999999995"/>
    <n v="4.7619047620000003"/>
    <n v="31.09"/>
    <x v="22"/>
  </r>
  <r>
    <x v="810"/>
    <x v="2"/>
    <s v="Mandalay"/>
    <x v="1"/>
    <x v="1"/>
    <x v="0"/>
    <x v="776"/>
    <x v="2"/>
    <n v="4.3"/>
    <x v="803"/>
    <d v="2019-03-15T00:00:00"/>
    <d v="1899-12-30T14:38:00"/>
    <s v="Weekday"/>
    <x v="0"/>
    <n v="86"/>
    <n v="4.7619047620000003"/>
    <n v="4.3"/>
    <x v="56"/>
  </r>
  <r>
    <x v="811"/>
    <x v="0"/>
    <s v="Yangon"/>
    <x v="1"/>
    <x v="0"/>
    <x v="1"/>
    <x v="777"/>
    <x v="4"/>
    <n v="20.13"/>
    <x v="804"/>
    <d v="2019-02-24T00:00:00"/>
    <d v="1899-12-30T18:06:00"/>
    <s v="Weekend"/>
    <x v="2"/>
    <n v="402.6"/>
    <n v="4.7619047620000003"/>
    <n v="20.13"/>
    <x v="59"/>
  </r>
  <r>
    <x v="812"/>
    <x v="1"/>
    <s v="Naypyitaw"/>
    <x v="0"/>
    <x v="0"/>
    <x v="3"/>
    <x v="778"/>
    <x v="1"/>
    <n v="16.2425"/>
    <x v="805"/>
    <d v="2019-02-08T00:00:00"/>
    <d v="1899-12-30T12:52:00"/>
    <s v="Weekday"/>
    <x v="2"/>
    <n v="324.85000000000002"/>
    <n v="4.7619047620000003"/>
    <n v="16.2425"/>
    <x v="35"/>
  </r>
  <r>
    <x v="813"/>
    <x v="0"/>
    <s v="Yangon"/>
    <x v="1"/>
    <x v="1"/>
    <x v="1"/>
    <x v="779"/>
    <x v="8"/>
    <n v="4.7575000000000003"/>
    <x v="806"/>
    <d v="2019-03-22T00:00:00"/>
    <d v="1899-12-30T14:00:00"/>
    <s v="Weekday"/>
    <x v="1"/>
    <n v="95.15"/>
    <n v="4.7619047620000003"/>
    <n v="4.7575000000000003"/>
    <x v="22"/>
  </r>
  <r>
    <x v="814"/>
    <x v="0"/>
    <s v="Yangon"/>
    <x v="0"/>
    <x v="0"/>
    <x v="1"/>
    <x v="780"/>
    <x v="2"/>
    <n v="19.448"/>
    <x v="807"/>
    <d v="2019-01-24T00:00:00"/>
    <d v="1899-12-30T10:57:00"/>
    <s v="Weekday"/>
    <x v="1"/>
    <n v="388.96"/>
    <n v="4.7619047620000003"/>
    <n v="19.448"/>
    <x v="59"/>
  </r>
  <r>
    <x v="815"/>
    <x v="2"/>
    <s v="Mandalay"/>
    <x v="1"/>
    <x v="0"/>
    <x v="4"/>
    <x v="781"/>
    <x v="2"/>
    <n v="21.283999999999999"/>
    <x v="808"/>
    <d v="2019-03-14T00:00:00"/>
    <d v="1899-12-30T16:45:00"/>
    <s v="Weekday"/>
    <x v="0"/>
    <n v="425.68"/>
    <n v="4.7619047620000003"/>
    <n v="21.283999999999999"/>
    <x v="59"/>
  </r>
  <r>
    <x v="816"/>
    <x v="1"/>
    <s v="Naypyitaw"/>
    <x v="1"/>
    <x v="0"/>
    <x v="5"/>
    <x v="782"/>
    <x v="0"/>
    <n v="15.904"/>
    <x v="809"/>
    <d v="2019-01-23T00:00:00"/>
    <d v="1899-12-30T11:15:00"/>
    <s v="Weekday"/>
    <x v="1"/>
    <n v="318.08"/>
    <n v="4.7619047620000003"/>
    <n v="15.904"/>
    <x v="51"/>
  </r>
  <r>
    <x v="817"/>
    <x v="0"/>
    <s v="Yangon"/>
    <x v="1"/>
    <x v="1"/>
    <x v="4"/>
    <x v="783"/>
    <x v="2"/>
    <n v="13.552"/>
    <x v="810"/>
    <d v="2019-01-19T00:00:00"/>
    <d v="1899-12-30T20:29:00"/>
    <s v="Weekend"/>
    <x v="0"/>
    <n v="271.04000000000002"/>
    <n v="4.7619047620000003"/>
    <n v="13.552"/>
    <x v="1"/>
  </r>
  <r>
    <x v="818"/>
    <x v="2"/>
    <s v="Mandalay"/>
    <x v="0"/>
    <x v="1"/>
    <x v="0"/>
    <x v="784"/>
    <x v="7"/>
    <n v="19.231999999999999"/>
    <x v="811"/>
    <d v="2019-01-27T00:00:00"/>
    <d v="1899-12-30T20:03:00"/>
    <s v="Weekend"/>
    <x v="2"/>
    <n v="384.64"/>
    <n v="4.7619047620000003"/>
    <n v="19.231999999999999"/>
    <x v="3"/>
  </r>
  <r>
    <x v="819"/>
    <x v="2"/>
    <s v="Mandalay"/>
    <x v="0"/>
    <x v="1"/>
    <x v="4"/>
    <x v="785"/>
    <x v="1"/>
    <n v="11.79"/>
    <x v="812"/>
    <d v="2019-02-03T00:00:00"/>
    <d v="1899-12-30T14:35:00"/>
    <s v="Weekend"/>
    <x v="2"/>
    <n v="235.8"/>
    <n v="4.7619047620000003"/>
    <n v="11.79"/>
    <x v="22"/>
  </r>
  <r>
    <x v="820"/>
    <x v="2"/>
    <s v="Mandalay"/>
    <x v="1"/>
    <x v="1"/>
    <x v="1"/>
    <x v="171"/>
    <x v="7"/>
    <n v="10.577999999999999"/>
    <x v="813"/>
    <d v="2019-03-25T00:00:00"/>
    <d v="1899-12-30T16:32:00"/>
    <s v="Weekday"/>
    <x v="0"/>
    <n v="211.56"/>
    <n v="4.7619047620000003"/>
    <n v="10.577999999999999"/>
    <x v="24"/>
  </r>
  <r>
    <x v="821"/>
    <x v="0"/>
    <s v="Yangon"/>
    <x v="0"/>
    <x v="0"/>
    <x v="2"/>
    <x v="786"/>
    <x v="5"/>
    <n v="4.7679999999999998"/>
    <x v="814"/>
    <d v="2019-02-24T00:00:00"/>
    <d v="1899-12-30T10:10:00"/>
    <s v="Weekend"/>
    <x v="2"/>
    <n v="95.36"/>
    <n v="4.7619047620000003"/>
    <n v="4.7679999999999998"/>
    <x v="5"/>
  </r>
  <r>
    <x v="822"/>
    <x v="1"/>
    <s v="Naypyitaw"/>
    <x v="0"/>
    <x v="1"/>
    <x v="3"/>
    <x v="787"/>
    <x v="8"/>
    <n v="0.50849999999999995"/>
    <x v="815"/>
    <d v="2019-02-07T00:00:00"/>
    <d v="1899-12-30T14:15:00"/>
    <s v="Weekday"/>
    <x v="1"/>
    <n v="10.17"/>
    <n v="4.7619047620000003"/>
    <n v="0.50849999999999995"/>
    <x v="9"/>
  </r>
  <r>
    <x v="823"/>
    <x v="0"/>
    <s v="Yangon"/>
    <x v="1"/>
    <x v="0"/>
    <x v="0"/>
    <x v="399"/>
    <x v="6"/>
    <n v="10.3065"/>
    <x v="816"/>
    <d v="2019-03-04T00:00:00"/>
    <d v="1899-12-30T10:05:00"/>
    <s v="Weekday"/>
    <x v="1"/>
    <n v="206.13"/>
    <n v="4.7619047620000003"/>
    <n v="10.3065"/>
    <x v="44"/>
  </r>
  <r>
    <x v="824"/>
    <x v="2"/>
    <s v="Mandalay"/>
    <x v="0"/>
    <x v="0"/>
    <x v="3"/>
    <x v="788"/>
    <x v="0"/>
    <n v="21.027999999999999"/>
    <x v="817"/>
    <d v="2019-02-14T00:00:00"/>
    <d v="1899-12-30T11:36:00"/>
    <s v="Weekday"/>
    <x v="2"/>
    <n v="420.56"/>
    <n v="4.7619047620000003"/>
    <n v="21.027999999999999"/>
    <x v="10"/>
  </r>
  <r>
    <x v="825"/>
    <x v="0"/>
    <s v="Yangon"/>
    <x v="0"/>
    <x v="0"/>
    <x v="3"/>
    <x v="442"/>
    <x v="7"/>
    <n v="4.4020000000000001"/>
    <x v="818"/>
    <d v="2019-01-29T00:00:00"/>
    <d v="1899-12-30T18:15:00"/>
    <s v="Weekday"/>
    <x v="2"/>
    <n v="88.04"/>
    <n v="4.7619047620000003"/>
    <n v="4.4020000000000001"/>
    <x v="37"/>
  </r>
  <r>
    <x v="826"/>
    <x v="2"/>
    <s v="Mandalay"/>
    <x v="0"/>
    <x v="0"/>
    <x v="0"/>
    <x v="789"/>
    <x v="9"/>
    <n v="32.4495"/>
    <x v="819"/>
    <d v="2019-01-28T00:00:00"/>
    <d v="1899-12-30T13:53:00"/>
    <s v="Weekday"/>
    <x v="2"/>
    <n v="648.99"/>
    <n v="4.7619047620000003"/>
    <n v="32.4495"/>
    <x v="25"/>
  </r>
  <r>
    <x v="827"/>
    <x v="0"/>
    <s v="Yangon"/>
    <x v="0"/>
    <x v="1"/>
    <x v="5"/>
    <x v="790"/>
    <x v="6"/>
    <n v="6.1920000000000002"/>
    <x v="820"/>
    <d v="2019-03-26T00:00:00"/>
    <d v="1899-12-30T18:37:00"/>
    <s v="Weekday"/>
    <x v="2"/>
    <n v="123.84"/>
    <n v="4.7619047620000003"/>
    <n v="6.1920000000000002"/>
    <x v="23"/>
  </r>
  <r>
    <x v="828"/>
    <x v="1"/>
    <s v="Naypyitaw"/>
    <x v="1"/>
    <x v="1"/>
    <x v="1"/>
    <x v="791"/>
    <x v="4"/>
    <n v="32.475000000000001"/>
    <x v="821"/>
    <d v="2019-03-24T00:00:00"/>
    <d v="1899-12-30T18:27:00"/>
    <s v="Weekend"/>
    <x v="1"/>
    <n v="649.5"/>
    <n v="4.7619047620000003"/>
    <n v="32.475000000000001"/>
    <x v="53"/>
  </r>
  <r>
    <x v="829"/>
    <x v="0"/>
    <s v="Yangon"/>
    <x v="0"/>
    <x v="0"/>
    <x v="1"/>
    <x v="792"/>
    <x v="4"/>
    <n v="37.11"/>
    <x v="822"/>
    <d v="2019-01-01T00:00:00"/>
    <d v="1899-12-30T14:42:00"/>
    <s v="Weekday"/>
    <x v="2"/>
    <n v="742.2"/>
    <n v="4.7619047620000003"/>
    <n v="37.11"/>
    <x v="42"/>
  </r>
  <r>
    <x v="830"/>
    <x v="0"/>
    <s v="Yangon"/>
    <x v="1"/>
    <x v="1"/>
    <x v="1"/>
    <x v="793"/>
    <x v="2"/>
    <n v="4.2240000000000002"/>
    <x v="823"/>
    <d v="2019-01-24T00:00:00"/>
    <d v="1899-12-30T17:43:00"/>
    <s v="Weekday"/>
    <x v="1"/>
    <n v="84.48"/>
    <n v="4.7619047620000003"/>
    <n v="4.2240000000000002"/>
    <x v="29"/>
  </r>
  <r>
    <x v="831"/>
    <x v="2"/>
    <s v="Mandalay"/>
    <x v="1"/>
    <x v="1"/>
    <x v="0"/>
    <x v="794"/>
    <x v="7"/>
    <n v="12.513999999999999"/>
    <x v="824"/>
    <d v="2019-02-25T00:00:00"/>
    <d v="1899-12-30T18:37:00"/>
    <s v="Weekday"/>
    <x v="1"/>
    <n v="250.28"/>
    <n v="4.7619047620000003"/>
    <n v="12.513999999999999"/>
    <x v="33"/>
  </r>
  <r>
    <x v="832"/>
    <x v="2"/>
    <s v="Mandalay"/>
    <x v="0"/>
    <x v="0"/>
    <x v="3"/>
    <x v="795"/>
    <x v="2"/>
    <n v="4.74"/>
    <x v="825"/>
    <d v="2019-01-09T00:00:00"/>
    <d v="1899-12-30T16:34:00"/>
    <s v="Weekday"/>
    <x v="1"/>
    <n v="94.8"/>
    <n v="4.7619047620000003"/>
    <n v="4.74"/>
    <x v="5"/>
  </r>
  <r>
    <x v="833"/>
    <x v="0"/>
    <s v="Yangon"/>
    <x v="0"/>
    <x v="1"/>
    <x v="0"/>
    <x v="796"/>
    <x v="8"/>
    <n v="4.5650000000000004"/>
    <x v="826"/>
    <d v="2019-02-14T00:00:00"/>
    <d v="1899-12-30T14:42:00"/>
    <s v="Weekday"/>
    <x v="0"/>
    <n v="91.3"/>
    <n v="4.7619047620000003"/>
    <n v="4.5650000000000004"/>
    <x v="51"/>
  </r>
  <r>
    <x v="834"/>
    <x v="2"/>
    <s v="Mandalay"/>
    <x v="0"/>
    <x v="0"/>
    <x v="2"/>
    <x v="797"/>
    <x v="0"/>
    <n v="14.2555"/>
    <x v="827"/>
    <d v="2019-03-12T00:00:00"/>
    <d v="1899-12-30T11:01:00"/>
    <s v="Weekday"/>
    <x v="0"/>
    <n v="285.11"/>
    <n v="4.7619047620000003"/>
    <n v="14.2555"/>
    <x v="38"/>
  </r>
  <r>
    <x v="835"/>
    <x v="0"/>
    <s v="Yangon"/>
    <x v="1"/>
    <x v="1"/>
    <x v="5"/>
    <x v="798"/>
    <x v="8"/>
    <n v="2.6190000000000002"/>
    <x v="828"/>
    <d v="2019-03-26T00:00:00"/>
    <d v="1899-12-30T19:44:00"/>
    <s v="Weekday"/>
    <x v="1"/>
    <n v="52.38"/>
    <n v="4.7619047620000003"/>
    <n v="2.6190000000000002"/>
    <x v="6"/>
  </r>
  <r>
    <x v="836"/>
    <x v="0"/>
    <s v="Yangon"/>
    <x v="0"/>
    <x v="1"/>
    <x v="5"/>
    <x v="799"/>
    <x v="1"/>
    <n v="9.6349999999999998"/>
    <x v="829"/>
    <d v="2019-01-09T00:00:00"/>
    <d v="1899-12-30T13:34:00"/>
    <s v="Weekday"/>
    <x v="0"/>
    <n v="192.7"/>
    <n v="4.7619047620000003"/>
    <n v="9.6349999999999998"/>
    <x v="32"/>
  </r>
  <r>
    <x v="837"/>
    <x v="2"/>
    <s v="Mandalay"/>
    <x v="1"/>
    <x v="1"/>
    <x v="3"/>
    <x v="800"/>
    <x v="3"/>
    <n v="13.388999999999999"/>
    <x v="830"/>
    <d v="2019-01-02T00:00:00"/>
    <d v="1899-12-30T20:08:00"/>
    <s v="Weekday"/>
    <x v="2"/>
    <n v="267.77999999999997"/>
    <n v="4.7619047620000003"/>
    <n v="13.388999999999999"/>
    <x v="20"/>
  </r>
  <r>
    <x v="838"/>
    <x v="1"/>
    <s v="Naypyitaw"/>
    <x v="1"/>
    <x v="1"/>
    <x v="1"/>
    <x v="801"/>
    <x v="4"/>
    <n v="27.934999999999999"/>
    <x v="831"/>
    <d v="2019-01-15T00:00:00"/>
    <d v="1899-12-30T15:01:00"/>
    <s v="Weekday"/>
    <x v="1"/>
    <n v="558.70000000000005"/>
    <n v="4.7619047620000003"/>
    <n v="27.934999999999999"/>
    <x v="6"/>
  </r>
  <r>
    <x v="839"/>
    <x v="1"/>
    <s v="Naypyitaw"/>
    <x v="0"/>
    <x v="0"/>
    <x v="3"/>
    <x v="802"/>
    <x v="3"/>
    <n v="8.766"/>
    <x v="832"/>
    <d v="2019-01-01T00:00:00"/>
    <d v="1899-12-30T11:40:00"/>
    <s v="Weekday"/>
    <x v="0"/>
    <n v="175.32"/>
    <n v="4.7619047620000003"/>
    <n v="8.766"/>
    <x v="59"/>
  </r>
  <r>
    <x v="840"/>
    <x v="0"/>
    <s v="Yangon"/>
    <x v="1"/>
    <x v="1"/>
    <x v="5"/>
    <x v="232"/>
    <x v="6"/>
    <n v="7.7910000000000004"/>
    <x v="833"/>
    <d v="2019-02-15T00:00:00"/>
    <d v="1899-12-30T15:21:00"/>
    <s v="Weekday"/>
    <x v="1"/>
    <n v="155.82"/>
    <n v="4.7619047620000003"/>
    <n v="7.7910000000000004"/>
    <x v="30"/>
  </r>
  <r>
    <x v="841"/>
    <x v="2"/>
    <s v="Mandalay"/>
    <x v="1"/>
    <x v="1"/>
    <x v="1"/>
    <x v="562"/>
    <x v="8"/>
    <n v="3.0150000000000001"/>
    <x v="834"/>
    <d v="2019-02-28T00:00:00"/>
    <d v="1899-12-30T17:38:00"/>
    <s v="Weekday"/>
    <x v="1"/>
    <n v="60.3"/>
    <n v="4.7619047620000003"/>
    <n v="3.0150000000000001"/>
    <x v="22"/>
  </r>
  <r>
    <x v="842"/>
    <x v="0"/>
    <s v="Yangon"/>
    <x v="0"/>
    <x v="0"/>
    <x v="3"/>
    <x v="803"/>
    <x v="5"/>
    <n v="3.9470000000000001"/>
    <x v="835"/>
    <d v="2019-03-02T00:00:00"/>
    <d v="1899-12-30T16:16:00"/>
    <s v="Weekend"/>
    <x v="2"/>
    <n v="78.94"/>
    <n v="4.7619047620000003"/>
    <n v="3.9470000000000001"/>
    <x v="59"/>
  </r>
  <r>
    <x v="843"/>
    <x v="1"/>
    <s v="Naypyitaw"/>
    <x v="0"/>
    <x v="0"/>
    <x v="4"/>
    <x v="804"/>
    <x v="5"/>
    <n v="1.4870000000000001"/>
    <x v="836"/>
    <d v="2019-02-13T00:00:00"/>
    <d v="1899-12-30T18:15:00"/>
    <s v="Weekday"/>
    <x v="2"/>
    <n v="29.74"/>
    <n v="4.7619047620000003"/>
    <n v="1.4870000000000001"/>
    <x v="60"/>
  </r>
  <r>
    <x v="844"/>
    <x v="0"/>
    <s v="Yangon"/>
    <x v="1"/>
    <x v="1"/>
    <x v="5"/>
    <x v="805"/>
    <x v="8"/>
    <n v="1.0660000000000001"/>
    <x v="837"/>
    <d v="2019-01-26T00:00:00"/>
    <d v="1899-12-30T12:43:00"/>
    <s v="Weekend"/>
    <x v="1"/>
    <n v="21.32"/>
    <n v="4.7619047620000003"/>
    <n v="1.0660000000000001"/>
    <x v="9"/>
  </r>
  <r>
    <x v="845"/>
    <x v="0"/>
    <s v="Yangon"/>
    <x v="0"/>
    <x v="1"/>
    <x v="1"/>
    <x v="806"/>
    <x v="6"/>
    <n v="14.067"/>
    <x v="838"/>
    <d v="2019-01-30T00:00:00"/>
    <d v="1899-12-30T11:32:00"/>
    <s v="Weekday"/>
    <x v="2"/>
    <n v="281.33999999999997"/>
    <n v="4.7619047620000003"/>
    <n v="14.067"/>
    <x v="9"/>
  </r>
  <r>
    <x v="846"/>
    <x v="0"/>
    <s v="Yangon"/>
    <x v="0"/>
    <x v="1"/>
    <x v="1"/>
    <x v="807"/>
    <x v="8"/>
    <n v="3.6629999999999998"/>
    <x v="839"/>
    <d v="2019-01-27T00:00:00"/>
    <d v="1899-12-30T18:08:00"/>
    <s v="Weekend"/>
    <x v="0"/>
    <n v="73.260000000000005"/>
    <n v="4.7619047620000003"/>
    <n v="3.6629999999999998"/>
    <x v="58"/>
  </r>
  <r>
    <x v="847"/>
    <x v="1"/>
    <s v="Naypyitaw"/>
    <x v="1"/>
    <x v="0"/>
    <x v="3"/>
    <x v="808"/>
    <x v="8"/>
    <n v="1.119"/>
    <x v="840"/>
    <d v="2019-01-30T00:00:00"/>
    <d v="1899-12-30T17:08:00"/>
    <s v="Weekday"/>
    <x v="2"/>
    <n v="22.38"/>
    <n v="4.7619047620000003"/>
    <n v="1.119"/>
    <x v="17"/>
  </r>
  <r>
    <x v="848"/>
    <x v="1"/>
    <s v="Naypyitaw"/>
    <x v="0"/>
    <x v="0"/>
    <x v="4"/>
    <x v="665"/>
    <x v="9"/>
    <n v="32.795999999999999"/>
    <x v="841"/>
    <d v="2019-01-08T00:00:00"/>
    <d v="1899-12-30T19:38:00"/>
    <s v="Weekday"/>
    <x v="1"/>
    <n v="655.92"/>
    <n v="4.7619047620000003"/>
    <n v="32.795999999999999"/>
    <x v="43"/>
  </r>
  <r>
    <x v="849"/>
    <x v="0"/>
    <s v="Yangon"/>
    <x v="1"/>
    <x v="0"/>
    <x v="5"/>
    <x v="809"/>
    <x v="3"/>
    <n v="29.73"/>
    <x v="842"/>
    <d v="2019-01-19T00:00:00"/>
    <d v="1899-12-30T13:11:00"/>
    <s v="Weekend"/>
    <x v="1"/>
    <n v="594.6"/>
    <n v="4.7619047620000003"/>
    <n v="29.73"/>
    <x v="50"/>
  </r>
  <r>
    <x v="850"/>
    <x v="0"/>
    <s v="Yangon"/>
    <x v="1"/>
    <x v="1"/>
    <x v="5"/>
    <x v="810"/>
    <x v="8"/>
    <n v="3.7050000000000001"/>
    <x v="843"/>
    <d v="2019-01-25T00:00:00"/>
    <d v="1899-12-30T11:05:00"/>
    <s v="Weekday"/>
    <x v="1"/>
    <n v="74.099999999999994"/>
    <n v="4.7619047620000003"/>
    <n v="3.7050000000000001"/>
    <x v="51"/>
  </r>
  <r>
    <x v="851"/>
    <x v="0"/>
    <s v="Yangon"/>
    <x v="1"/>
    <x v="0"/>
    <x v="5"/>
    <x v="811"/>
    <x v="5"/>
    <n v="9.8480000000000008"/>
    <x v="844"/>
    <d v="2019-02-19T00:00:00"/>
    <d v="1899-12-30T10:12:00"/>
    <s v="Weekday"/>
    <x v="0"/>
    <n v="196.96"/>
    <n v="4.7619047620000003"/>
    <n v="9.8480000000000008"/>
    <x v="51"/>
  </r>
  <r>
    <x v="852"/>
    <x v="1"/>
    <s v="Naypyitaw"/>
    <x v="1"/>
    <x v="1"/>
    <x v="0"/>
    <x v="812"/>
    <x v="0"/>
    <n v="18.616499999999998"/>
    <x v="845"/>
    <d v="2019-01-14T00:00:00"/>
    <d v="1899-12-30T15:42:00"/>
    <s v="Weekday"/>
    <x v="0"/>
    <n v="372.33"/>
    <n v="4.7619047620000003"/>
    <n v="18.616499999999998"/>
    <x v="59"/>
  </r>
  <r>
    <x v="853"/>
    <x v="2"/>
    <s v="Mandalay"/>
    <x v="1"/>
    <x v="0"/>
    <x v="1"/>
    <x v="813"/>
    <x v="4"/>
    <n v="26.395"/>
    <x v="846"/>
    <d v="2019-02-25T00:00:00"/>
    <d v="1899-12-30T11:58:00"/>
    <s v="Weekday"/>
    <x v="0"/>
    <n v="527.9"/>
    <n v="4.7619047620000003"/>
    <n v="26.395"/>
    <x v="40"/>
  </r>
  <r>
    <x v="854"/>
    <x v="0"/>
    <s v="Yangon"/>
    <x v="0"/>
    <x v="0"/>
    <x v="0"/>
    <x v="814"/>
    <x v="1"/>
    <n v="23.987500000000001"/>
    <x v="847"/>
    <d v="2019-01-23T00:00:00"/>
    <d v="1899-12-30T14:21:00"/>
    <s v="Weekday"/>
    <x v="0"/>
    <n v="479.75"/>
    <n v="4.7619047620000003"/>
    <n v="23.987500000000001"/>
    <x v="55"/>
  </r>
  <r>
    <x v="855"/>
    <x v="2"/>
    <s v="Mandalay"/>
    <x v="1"/>
    <x v="0"/>
    <x v="5"/>
    <x v="815"/>
    <x v="9"/>
    <n v="16.429500000000001"/>
    <x v="848"/>
    <d v="2019-02-16T00:00:00"/>
    <d v="1899-12-30T10:52:00"/>
    <s v="Weekend"/>
    <x v="1"/>
    <n v="328.59"/>
    <n v="4.7619047620000003"/>
    <n v="16.429500000000001"/>
    <x v="50"/>
  </r>
  <r>
    <x v="856"/>
    <x v="2"/>
    <s v="Mandalay"/>
    <x v="1"/>
    <x v="1"/>
    <x v="4"/>
    <x v="268"/>
    <x v="2"/>
    <n v="8.4480000000000004"/>
    <x v="849"/>
    <d v="2019-01-01T00:00:00"/>
    <d v="1899-12-30T19:31:00"/>
    <s v="Weekday"/>
    <x v="1"/>
    <n v="168.96"/>
    <n v="4.7619047620000003"/>
    <n v="8.4480000000000004"/>
    <x v="31"/>
  </r>
  <r>
    <x v="857"/>
    <x v="0"/>
    <s v="Yangon"/>
    <x v="0"/>
    <x v="0"/>
    <x v="2"/>
    <x v="816"/>
    <x v="7"/>
    <n v="5.6619999999999999"/>
    <x v="850"/>
    <d v="2019-03-07T00:00:00"/>
    <d v="1899-12-30T18:35:00"/>
    <s v="Weekday"/>
    <x v="1"/>
    <n v="113.24"/>
    <n v="4.7619047620000003"/>
    <n v="5.6619999999999999"/>
    <x v="13"/>
  </r>
  <r>
    <x v="858"/>
    <x v="2"/>
    <s v="Mandalay"/>
    <x v="1"/>
    <x v="1"/>
    <x v="0"/>
    <x v="817"/>
    <x v="3"/>
    <n v="17.277000000000001"/>
    <x v="851"/>
    <d v="2019-02-15T00:00:00"/>
    <d v="1899-12-30T13:51:00"/>
    <s v="Weekday"/>
    <x v="1"/>
    <n v="345.54"/>
    <n v="4.7619047620000003"/>
    <n v="17.277000000000001"/>
    <x v="20"/>
  </r>
  <r>
    <x v="859"/>
    <x v="0"/>
    <s v="Yangon"/>
    <x v="0"/>
    <x v="0"/>
    <x v="4"/>
    <x v="818"/>
    <x v="9"/>
    <n v="21.433499999999999"/>
    <x v="852"/>
    <d v="2019-01-23T00:00:00"/>
    <d v="1899-12-30T12:35:00"/>
    <s v="Weekday"/>
    <x v="1"/>
    <n v="428.67"/>
    <n v="4.7619047620000003"/>
    <n v="21.433499999999999"/>
    <x v="59"/>
  </r>
  <r>
    <x v="860"/>
    <x v="1"/>
    <s v="Naypyitaw"/>
    <x v="0"/>
    <x v="0"/>
    <x v="2"/>
    <x v="819"/>
    <x v="8"/>
    <n v="4.3135000000000003"/>
    <x v="853"/>
    <d v="2019-02-20T00:00:00"/>
    <d v="1899-12-30T13:24:00"/>
    <s v="Weekday"/>
    <x v="0"/>
    <n v="86.27"/>
    <n v="4.7619047620000003"/>
    <n v="4.3135000000000003"/>
    <x v="27"/>
  </r>
  <r>
    <x v="861"/>
    <x v="0"/>
    <s v="Yangon"/>
    <x v="0"/>
    <x v="1"/>
    <x v="3"/>
    <x v="820"/>
    <x v="5"/>
    <n v="1.276"/>
    <x v="854"/>
    <d v="2019-01-08T00:00:00"/>
    <d v="1899-12-30T18:06:00"/>
    <s v="Weekday"/>
    <x v="0"/>
    <n v="25.52"/>
    <n v="4.7619047620000003"/>
    <n v="1.276"/>
    <x v="52"/>
  </r>
  <r>
    <x v="862"/>
    <x v="2"/>
    <s v="Mandalay"/>
    <x v="1"/>
    <x v="0"/>
    <x v="2"/>
    <x v="821"/>
    <x v="9"/>
    <n v="5.0759999999999996"/>
    <x v="855"/>
    <d v="2019-03-17T00:00:00"/>
    <d v="1899-12-30T11:55:00"/>
    <s v="Weekend"/>
    <x v="2"/>
    <n v="101.52"/>
    <n v="4.7619047620000003"/>
    <n v="5.0759999999999996"/>
    <x v="42"/>
  </r>
  <r>
    <x v="863"/>
    <x v="2"/>
    <s v="Mandalay"/>
    <x v="1"/>
    <x v="0"/>
    <x v="2"/>
    <x v="822"/>
    <x v="0"/>
    <n v="17.874500000000001"/>
    <x v="856"/>
    <d v="2019-01-12T00:00:00"/>
    <d v="1899-12-30T11:42:00"/>
    <s v="Weekend"/>
    <x v="1"/>
    <n v="357.49"/>
    <n v="4.7619047620000003"/>
    <n v="17.874500000000001"/>
    <x v="27"/>
  </r>
  <r>
    <x v="864"/>
    <x v="0"/>
    <s v="Yangon"/>
    <x v="0"/>
    <x v="0"/>
    <x v="1"/>
    <x v="823"/>
    <x v="6"/>
    <n v="11.938499999999999"/>
    <x v="857"/>
    <d v="2019-01-08T00:00:00"/>
    <d v="1899-12-30T14:30:00"/>
    <s v="Weekday"/>
    <x v="1"/>
    <n v="238.77"/>
    <n v="4.7619047620000003"/>
    <n v="11.938499999999999"/>
    <x v="37"/>
  </r>
  <r>
    <x v="865"/>
    <x v="1"/>
    <s v="Naypyitaw"/>
    <x v="0"/>
    <x v="1"/>
    <x v="0"/>
    <x v="824"/>
    <x v="6"/>
    <n v="5.0715000000000003"/>
    <x v="858"/>
    <d v="2019-01-26T00:00:00"/>
    <d v="1899-12-30T15:11:00"/>
    <s v="Weekend"/>
    <x v="0"/>
    <n v="101.43"/>
    <n v="4.7619047620000003"/>
    <n v="5.0715000000000003"/>
    <x v="48"/>
  </r>
  <r>
    <x v="866"/>
    <x v="2"/>
    <s v="Mandalay"/>
    <x v="0"/>
    <x v="1"/>
    <x v="3"/>
    <x v="825"/>
    <x v="2"/>
    <n v="36.212000000000003"/>
    <x v="859"/>
    <d v="2019-03-15T00:00:00"/>
    <d v="1899-12-30T14:48:00"/>
    <s v="Weekday"/>
    <x v="2"/>
    <n v="724.24"/>
    <n v="4.7619047620000003"/>
    <n v="36.212000000000003"/>
    <x v="35"/>
  </r>
  <r>
    <x v="867"/>
    <x v="1"/>
    <s v="Naypyitaw"/>
    <x v="0"/>
    <x v="0"/>
    <x v="0"/>
    <x v="826"/>
    <x v="5"/>
    <n v="6.282"/>
    <x v="860"/>
    <d v="2019-01-17T00:00:00"/>
    <d v="1899-12-30T12:36:00"/>
    <s v="Weekday"/>
    <x v="0"/>
    <n v="125.64"/>
    <n v="4.7619047620000003"/>
    <n v="6.282"/>
    <x v="49"/>
  </r>
  <r>
    <x v="868"/>
    <x v="1"/>
    <s v="Naypyitaw"/>
    <x v="0"/>
    <x v="1"/>
    <x v="4"/>
    <x v="827"/>
    <x v="6"/>
    <n v="3.6465000000000001"/>
    <x v="861"/>
    <d v="2019-01-08T00:00:00"/>
    <d v="1899-12-30T19:09:00"/>
    <s v="Weekday"/>
    <x v="2"/>
    <n v="72.930000000000007"/>
    <n v="4.7619047620000003"/>
    <n v="3.6465000000000001"/>
    <x v="42"/>
  </r>
  <r>
    <x v="869"/>
    <x v="0"/>
    <s v="Yangon"/>
    <x v="1"/>
    <x v="1"/>
    <x v="3"/>
    <x v="828"/>
    <x v="7"/>
    <n v="12.917999999999999"/>
    <x v="862"/>
    <d v="2019-01-06T00:00:00"/>
    <d v="1899-12-30T13:35:00"/>
    <s v="Weekend"/>
    <x v="0"/>
    <n v="258.36"/>
    <n v="4.7619047620000003"/>
    <n v="12.917999999999999"/>
    <x v="39"/>
  </r>
  <r>
    <x v="870"/>
    <x v="0"/>
    <s v="Yangon"/>
    <x v="0"/>
    <x v="1"/>
    <x v="4"/>
    <x v="829"/>
    <x v="0"/>
    <n v="8.6869999999999994"/>
    <x v="863"/>
    <d v="2019-02-16T00:00:00"/>
    <d v="1899-12-30T10:33:00"/>
    <s v="Weekend"/>
    <x v="2"/>
    <n v="173.74"/>
    <n v="4.7619047620000003"/>
    <n v="8.6869999999999994"/>
    <x v="12"/>
  </r>
  <r>
    <x v="871"/>
    <x v="1"/>
    <s v="Naypyitaw"/>
    <x v="1"/>
    <x v="1"/>
    <x v="5"/>
    <x v="830"/>
    <x v="8"/>
    <n v="2.8250000000000002"/>
    <x v="864"/>
    <d v="2019-03-13T00:00:00"/>
    <d v="1899-12-30T15:45:00"/>
    <s v="Weekday"/>
    <x v="0"/>
    <n v="56.5"/>
    <n v="4.7619047620000003"/>
    <n v="2.8250000000000002"/>
    <x v="1"/>
  </r>
  <r>
    <x v="872"/>
    <x v="2"/>
    <s v="Mandalay"/>
    <x v="0"/>
    <x v="0"/>
    <x v="1"/>
    <x v="831"/>
    <x v="4"/>
    <n v="10.715"/>
    <x v="865"/>
    <d v="2019-01-28T00:00:00"/>
    <d v="1899-12-30T11:51:00"/>
    <s v="Weekday"/>
    <x v="1"/>
    <n v="214.3"/>
    <n v="4.7619047620000003"/>
    <n v="10.715"/>
    <x v="56"/>
  </r>
  <r>
    <x v="873"/>
    <x v="0"/>
    <s v="Yangon"/>
    <x v="0"/>
    <x v="1"/>
    <x v="3"/>
    <x v="832"/>
    <x v="3"/>
    <n v="26.718"/>
    <x v="866"/>
    <d v="2019-01-18T00:00:00"/>
    <d v="1899-12-30T17:26:00"/>
    <s v="Weekday"/>
    <x v="1"/>
    <n v="534.36"/>
    <n v="4.7619047620000003"/>
    <n v="26.718"/>
    <x v="21"/>
  </r>
  <r>
    <x v="874"/>
    <x v="0"/>
    <s v="Yangon"/>
    <x v="0"/>
    <x v="1"/>
    <x v="2"/>
    <x v="833"/>
    <x v="7"/>
    <n v="4.6580000000000004"/>
    <x v="867"/>
    <d v="2019-03-19T00:00:00"/>
    <d v="1899-12-30T11:52:00"/>
    <s v="Weekday"/>
    <x v="2"/>
    <n v="93.16"/>
    <n v="4.7619047620000003"/>
    <n v="4.6580000000000004"/>
    <x v="9"/>
  </r>
  <r>
    <x v="875"/>
    <x v="1"/>
    <s v="Naypyitaw"/>
    <x v="1"/>
    <x v="1"/>
    <x v="2"/>
    <x v="834"/>
    <x v="2"/>
    <n v="26.103999999999999"/>
    <x v="868"/>
    <d v="2019-03-15T00:00:00"/>
    <d v="1899-12-30T14:04:00"/>
    <s v="Weekday"/>
    <x v="0"/>
    <n v="522.08000000000004"/>
    <n v="4.7619047620000003"/>
    <n v="26.103999999999999"/>
    <x v="31"/>
  </r>
  <r>
    <x v="876"/>
    <x v="1"/>
    <s v="Naypyitaw"/>
    <x v="0"/>
    <x v="1"/>
    <x v="5"/>
    <x v="835"/>
    <x v="8"/>
    <n v="2.6175000000000002"/>
    <x v="869"/>
    <d v="2019-02-12T00:00:00"/>
    <d v="1899-12-30T17:49:00"/>
    <s v="Weekday"/>
    <x v="1"/>
    <n v="52.35"/>
    <n v="4.7619047620000003"/>
    <n v="2.6175000000000002"/>
    <x v="43"/>
  </r>
  <r>
    <x v="877"/>
    <x v="2"/>
    <s v="Mandalay"/>
    <x v="0"/>
    <x v="1"/>
    <x v="1"/>
    <x v="395"/>
    <x v="8"/>
    <n v="1.9875"/>
    <x v="870"/>
    <d v="2019-02-25T00:00:00"/>
    <d v="1899-12-30T20:19:00"/>
    <s v="Weekday"/>
    <x v="1"/>
    <n v="39.75"/>
    <n v="4.7619047620000003"/>
    <n v="1.9875"/>
    <x v="36"/>
  </r>
  <r>
    <x v="878"/>
    <x v="0"/>
    <s v="Yangon"/>
    <x v="1"/>
    <x v="0"/>
    <x v="1"/>
    <x v="836"/>
    <x v="2"/>
    <n v="36.008000000000003"/>
    <x v="871"/>
    <d v="2019-03-21T00:00:00"/>
    <d v="1899-12-30T16:08:00"/>
    <s v="Weekday"/>
    <x v="2"/>
    <n v="720.16"/>
    <n v="4.7619047620000003"/>
    <n v="36.008000000000003"/>
    <x v="10"/>
  </r>
  <r>
    <x v="879"/>
    <x v="2"/>
    <s v="Mandalay"/>
    <x v="0"/>
    <x v="0"/>
    <x v="1"/>
    <x v="837"/>
    <x v="2"/>
    <n v="4.84"/>
    <x v="872"/>
    <d v="2019-01-19T00:00:00"/>
    <d v="1899-12-30T10:17:00"/>
    <s v="Weekend"/>
    <x v="0"/>
    <n v="96.8"/>
    <n v="4.7619047620000003"/>
    <n v="4.84"/>
    <x v="17"/>
  </r>
  <r>
    <x v="880"/>
    <x v="2"/>
    <s v="Mandalay"/>
    <x v="0"/>
    <x v="0"/>
    <x v="4"/>
    <x v="838"/>
    <x v="4"/>
    <n v="16.605"/>
    <x v="873"/>
    <d v="2019-01-08T00:00:00"/>
    <d v="1899-12-30T14:25:00"/>
    <s v="Weekday"/>
    <x v="0"/>
    <n v="332.1"/>
    <n v="4.7619047620000003"/>
    <n v="16.605"/>
    <x v="22"/>
  </r>
  <r>
    <x v="881"/>
    <x v="1"/>
    <s v="Naypyitaw"/>
    <x v="0"/>
    <x v="0"/>
    <x v="5"/>
    <x v="839"/>
    <x v="2"/>
    <n v="4.0720000000000001"/>
    <x v="874"/>
    <d v="2019-03-30T00:00:00"/>
    <d v="1899-12-30T12:51:00"/>
    <s v="Weekend"/>
    <x v="2"/>
    <n v="81.44"/>
    <n v="4.7619047620000003"/>
    <n v="4.0720000000000001"/>
    <x v="33"/>
  </r>
  <r>
    <x v="882"/>
    <x v="2"/>
    <s v="Mandalay"/>
    <x v="0"/>
    <x v="1"/>
    <x v="3"/>
    <x v="840"/>
    <x v="4"/>
    <n v="15.994999999999999"/>
    <x v="875"/>
    <d v="2019-02-20T00:00:00"/>
    <d v="1899-12-30T15:18:00"/>
    <s v="Weekday"/>
    <x v="2"/>
    <n v="319.89999999999998"/>
    <n v="4.7619047620000003"/>
    <n v="15.994999999999999"/>
    <x v="21"/>
  </r>
  <r>
    <x v="883"/>
    <x v="0"/>
    <s v="Yangon"/>
    <x v="0"/>
    <x v="0"/>
    <x v="2"/>
    <x v="136"/>
    <x v="3"/>
    <n v="10.326000000000001"/>
    <x v="136"/>
    <d v="2019-03-30T00:00:00"/>
    <d v="1899-12-30T12:45:00"/>
    <s v="Weekend"/>
    <x v="0"/>
    <n v="206.52"/>
    <n v="4.7619047620000003"/>
    <n v="10.326000000000001"/>
    <x v="26"/>
  </r>
  <r>
    <x v="884"/>
    <x v="0"/>
    <s v="Yangon"/>
    <x v="0"/>
    <x v="0"/>
    <x v="4"/>
    <x v="841"/>
    <x v="5"/>
    <n v="8.3339999999999996"/>
    <x v="876"/>
    <d v="2019-03-19T00:00:00"/>
    <d v="1899-12-30T13:37:00"/>
    <s v="Weekday"/>
    <x v="1"/>
    <n v="166.68"/>
    <n v="4.7619047620000003"/>
    <n v="8.3339999999999996"/>
    <x v="29"/>
  </r>
  <r>
    <x v="885"/>
    <x v="0"/>
    <s v="Yangon"/>
    <x v="1"/>
    <x v="1"/>
    <x v="3"/>
    <x v="576"/>
    <x v="0"/>
    <n v="15.952999999999999"/>
    <x v="877"/>
    <d v="2019-01-13T00:00:00"/>
    <d v="1899-12-30T10:03:00"/>
    <s v="Weekend"/>
    <x v="1"/>
    <n v="319.06"/>
    <n v="4.7619047620000003"/>
    <n v="15.952999999999999"/>
    <x v="59"/>
  </r>
  <r>
    <x v="886"/>
    <x v="0"/>
    <s v="Yangon"/>
    <x v="0"/>
    <x v="1"/>
    <x v="4"/>
    <x v="842"/>
    <x v="8"/>
    <n v="4.3949999999999996"/>
    <x v="878"/>
    <d v="2019-02-05T00:00:00"/>
    <d v="1899-12-30T19:42:00"/>
    <s v="Weekday"/>
    <x v="0"/>
    <n v="87.9"/>
    <n v="4.7619047620000003"/>
    <n v="4.3949999999999996"/>
    <x v="24"/>
  </r>
  <r>
    <x v="887"/>
    <x v="0"/>
    <s v="Yangon"/>
    <x v="0"/>
    <x v="0"/>
    <x v="1"/>
    <x v="655"/>
    <x v="4"/>
    <n v="36.734999999999999"/>
    <x v="879"/>
    <d v="2019-03-23T00:00:00"/>
    <d v="1899-12-30T13:14:00"/>
    <s v="Weekend"/>
    <x v="0"/>
    <n v="734.7"/>
    <n v="4.7619047620000003"/>
    <n v="36.734999999999999"/>
    <x v="33"/>
  </r>
  <r>
    <x v="888"/>
    <x v="1"/>
    <s v="Naypyitaw"/>
    <x v="1"/>
    <x v="0"/>
    <x v="5"/>
    <x v="843"/>
    <x v="2"/>
    <n v="4.8760000000000003"/>
    <x v="880"/>
    <d v="2019-03-13T00:00:00"/>
    <d v="1899-12-30T12:47:00"/>
    <s v="Weekday"/>
    <x v="0"/>
    <n v="97.52"/>
    <n v="4.7619047620000003"/>
    <n v="4.8760000000000003"/>
    <x v="11"/>
  </r>
  <r>
    <x v="889"/>
    <x v="0"/>
    <s v="Yangon"/>
    <x v="0"/>
    <x v="1"/>
    <x v="3"/>
    <x v="844"/>
    <x v="4"/>
    <n v="38.46"/>
    <x v="881"/>
    <d v="2019-03-17T00:00:00"/>
    <d v="1899-12-30T19:53:00"/>
    <s v="Weekend"/>
    <x v="0"/>
    <n v="769.2"/>
    <n v="4.7619047620000003"/>
    <n v="38.46"/>
    <x v="32"/>
  </r>
  <r>
    <x v="890"/>
    <x v="1"/>
    <s v="Naypyitaw"/>
    <x v="1"/>
    <x v="0"/>
    <x v="0"/>
    <x v="845"/>
    <x v="1"/>
    <n v="20.914999999999999"/>
    <x v="882"/>
    <d v="2019-02-21T00:00:00"/>
    <d v="1899-12-30T10:26:00"/>
    <s v="Weekday"/>
    <x v="1"/>
    <n v="418.3"/>
    <n v="4.7619047620000003"/>
    <n v="20.914999999999999"/>
    <x v="8"/>
  </r>
  <r>
    <x v="891"/>
    <x v="2"/>
    <s v="Mandalay"/>
    <x v="1"/>
    <x v="0"/>
    <x v="1"/>
    <x v="846"/>
    <x v="2"/>
    <n v="23.164000000000001"/>
    <x v="883"/>
    <d v="2019-02-07T00:00:00"/>
    <d v="1899-12-30T15:06:00"/>
    <s v="Weekday"/>
    <x v="1"/>
    <n v="463.28"/>
    <n v="4.7619047620000003"/>
    <n v="23.164000000000001"/>
    <x v="34"/>
  </r>
  <r>
    <x v="892"/>
    <x v="1"/>
    <s v="Naypyitaw"/>
    <x v="0"/>
    <x v="0"/>
    <x v="5"/>
    <x v="847"/>
    <x v="1"/>
    <n v="23.122499999999999"/>
    <x v="884"/>
    <d v="2019-03-02T00:00:00"/>
    <d v="1899-12-30T16:35:00"/>
    <s v="Weekend"/>
    <x v="2"/>
    <n v="462.45"/>
    <n v="4.7619047620000003"/>
    <n v="23.122499999999999"/>
    <x v="17"/>
  </r>
  <r>
    <x v="893"/>
    <x v="2"/>
    <s v="Mandalay"/>
    <x v="1"/>
    <x v="1"/>
    <x v="1"/>
    <x v="848"/>
    <x v="1"/>
    <n v="7.0949999999999998"/>
    <x v="885"/>
    <d v="2019-03-06T00:00:00"/>
    <d v="1899-12-30T20:57:00"/>
    <s v="Weekday"/>
    <x v="1"/>
    <n v="141.9"/>
    <n v="4.7619047620000003"/>
    <n v="7.0949999999999998"/>
    <x v="45"/>
  </r>
  <r>
    <x v="894"/>
    <x v="2"/>
    <s v="Mandalay"/>
    <x v="0"/>
    <x v="1"/>
    <x v="1"/>
    <x v="849"/>
    <x v="3"/>
    <n v="15.135"/>
    <x v="886"/>
    <d v="2019-02-06T00:00:00"/>
    <d v="1899-12-30T15:16:00"/>
    <s v="Weekday"/>
    <x v="2"/>
    <n v="302.7"/>
    <n v="4.7619047620000003"/>
    <n v="15.135"/>
    <x v="60"/>
  </r>
  <r>
    <x v="895"/>
    <x v="2"/>
    <s v="Mandalay"/>
    <x v="1"/>
    <x v="1"/>
    <x v="0"/>
    <x v="850"/>
    <x v="2"/>
    <n v="39.664000000000001"/>
    <x v="887"/>
    <d v="2019-01-28T00:00:00"/>
    <d v="1899-12-30T17:47:00"/>
    <s v="Weekday"/>
    <x v="2"/>
    <n v="793.28"/>
    <n v="4.7619047620000003"/>
    <n v="39.664000000000001"/>
    <x v="50"/>
  </r>
  <r>
    <x v="896"/>
    <x v="1"/>
    <s v="Naypyitaw"/>
    <x v="1"/>
    <x v="1"/>
    <x v="5"/>
    <x v="851"/>
    <x v="0"/>
    <n v="21.259"/>
    <x v="888"/>
    <d v="2019-01-18T00:00:00"/>
    <d v="1899-12-30T16:23:00"/>
    <s v="Weekday"/>
    <x v="0"/>
    <n v="425.18"/>
    <n v="4.7619047620000003"/>
    <n v="21.259"/>
    <x v="59"/>
  </r>
  <r>
    <x v="897"/>
    <x v="1"/>
    <s v="Naypyitaw"/>
    <x v="0"/>
    <x v="0"/>
    <x v="4"/>
    <x v="852"/>
    <x v="3"/>
    <n v="14.180999999999999"/>
    <x v="889"/>
    <d v="2019-02-05T00:00:00"/>
    <d v="1899-12-30T10:17:00"/>
    <s v="Weekday"/>
    <x v="1"/>
    <n v="283.62"/>
    <n v="4.7619047620000003"/>
    <n v="14.180999999999999"/>
    <x v="55"/>
  </r>
  <r>
    <x v="898"/>
    <x v="1"/>
    <s v="Naypyitaw"/>
    <x v="0"/>
    <x v="1"/>
    <x v="0"/>
    <x v="853"/>
    <x v="0"/>
    <n v="29.96"/>
    <x v="890"/>
    <d v="2019-03-02T00:00:00"/>
    <d v="1899-12-30T13:50:00"/>
    <s v="Weekend"/>
    <x v="1"/>
    <n v="599.20000000000005"/>
    <n v="4.7619047620000003"/>
    <n v="29.96"/>
    <x v="4"/>
  </r>
  <r>
    <x v="899"/>
    <x v="0"/>
    <s v="Yangon"/>
    <x v="0"/>
    <x v="1"/>
    <x v="4"/>
    <x v="854"/>
    <x v="9"/>
    <n v="15.768000000000001"/>
    <x v="891"/>
    <d v="2019-02-09T00:00:00"/>
    <d v="1899-12-30T19:17:00"/>
    <s v="Weekend"/>
    <x v="0"/>
    <n v="315.36"/>
    <n v="4.7619047620000003"/>
    <n v="15.768000000000001"/>
    <x v="15"/>
  </r>
  <r>
    <x v="900"/>
    <x v="1"/>
    <s v="Naypyitaw"/>
    <x v="0"/>
    <x v="0"/>
    <x v="1"/>
    <x v="855"/>
    <x v="9"/>
    <n v="20.178000000000001"/>
    <x v="892"/>
    <d v="2019-01-14T00:00:00"/>
    <d v="1899-12-30T14:00:00"/>
    <s v="Weekday"/>
    <x v="2"/>
    <n v="403.56"/>
    <n v="4.7619047620000003"/>
    <n v="20.178000000000001"/>
    <x v="26"/>
  </r>
  <r>
    <x v="901"/>
    <x v="2"/>
    <s v="Mandalay"/>
    <x v="1"/>
    <x v="1"/>
    <x v="2"/>
    <x v="856"/>
    <x v="7"/>
    <n v="9.1940000000000008"/>
    <x v="893"/>
    <d v="2019-02-09T00:00:00"/>
    <d v="1899-12-30T12:02:00"/>
    <s v="Weekend"/>
    <x v="0"/>
    <n v="183.88"/>
    <n v="4.7619047620000003"/>
    <n v="9.1940000000000008"/>
    <x v="20"/>
  </r>
  <r>
    <x v="902"/>
    <x v="0"/>
    <s v="Yangon"/>
    <x v="0"/>
    <x v="0"/>
    <x v="0"/>
    <x v="857"/>
    <x v="1"/>
    <n v="6.9325000000000001"/>
    <x v="894"/>
    <d v="2019-03-26T00:00:00"/>
    <d v="1899-12-30T20:21:00"/>
    <s v="Weekday"/>
    <x v="2"/>
    <n v="138.65"/>
    <n v="4.7619047620000003"/>
    <n v="6.9325000000000001"/>
    <x v="50"/>
  </r>
  <r>
    <x v="903"/>
    <x v="0"/>
    <s v="Yangon"/>
    <x v="1"/>
    <x v="1"/>
    <x v="4"/>
    <x v="858"/>
    <x v="0"/>
    <n v="4.0354999999999999"/>
    <x v="895"/>
    <d v="2019-01-28T00:00:00"/>
    <d v="1899-12-30T17:35:00"/>
    <s v="Weekday"/>
    <x v="1"/>
    <n v="80.709999999999994"/>
    <n v="4.7619047620000003"/>
    <n v="4.0354999999999999"/>
    <x v="34"/>
  </r>
  <r>
    <x v="904"/>
    <x v="1"/>
    <s v="Naypyitaw"/>
    <x v="1"/>
    <x v="0"/>
    <x v="0"/>
    <x v="859"/>
    <x v="5"/>
    <n v="5.8319999999999999"/>
    <x v="896"/>
    <d v="2019-02-14T00:00:00"/>
    <d v="1899-12-30T12:42:00"/>
    <s v="Weekday"/>
    <x v="0"/>
    <n v="116.64"/>
    <n v="4.7619047620000003"/>
    <n v="5.8319999999999999"/>
    <x v="22"/>
  </r>
  <r>
    <x v="905"/>
    <x v="1"/>
    <s v="Naypyitaw"/>
    <x v="0"/>
    <x v="0"/>
    <x v="2"/>
    <x v="292"/>
    <x v="7"/>
    <n v="15.676"/>
    <x v="897"/>
    <d v="2019-03-24T00:00:00"/>
    <d v="1899-12-30T17:56:00"/>
    <s v="Weekend"/>
    <x v="1"/>
    <n v="313.52"/>
    <n v="4.7619047620000003"/>
    <n v="15.676"/>
    <x v="30"/>
  </r>
  <r>
    <x v="906"/>
    <x v="1"/>
    <s v="Naypyitaw"/>
    <x v="1"/>
    <x v="1"/>
    <x v="0"/>
    <x v="860"/>
    <x v="4"/>
    <n v="42.305"/>
    <x v="898"/>
    <d v="2019-02-09T00:00:00"/>
    <d v="1899-12-30T18:58:00"/>
    <s v="Weekend"/>
    <x v="2"/>
    <n v="846.1"/>
    <n v="4.7619047620000003"/>
    <n v="42.305"/>
    <x v="55"/>
  </r>
  <r>
    <x v="907"/>
    <x v="2"/>
    <s v="Mandalay"/>
    <x v="1"/>
    <x v="0"/>
    <x v="0"/>
    <x v="861"/>
    <x v="1"/>
    <n v="20.72"/>
    <x v="899"/>
    <d v="2019-03-24T00:00:00"/>
    <d v="1899-12-30T14:08:00"/>
    <s v="Weekend"/>
    <x v="2"/>
    <n v="414.4"/>
    <n v="4.7619047620000003"/>
    <n v="20.72"/>
    <x v="37"/>
  </r>
  <r>
    <x v="908"/>
    <x v="0"/>
    <s v="Yangon"/>
    <x v="0"/>
    <x v="0"/>
    <x v="4"/>
    <x v="862"/>
    <x v="5"/>
    <n v="7.9539999999999997"/>
    <x v="900"/>
    <d v="2019-03-27T00:00:00"/>
    <d v="1899-12-30T16:30:00"/>
    <s v="Weekday"/>
    <x v="0"/>
    <n v="159.08000000000001"/>
    <n v="4.7619047620000003"/>
    <n v="7.9539999999999997"/>
    <x v="56"/>
  </r>
  <r>
    <x v="909"/>
    <x v="2"/>
    <s v="Mandalay"/>
    <x v="1"/>
    <x v="0"/>
    <x v="2"/>
    <x v="863"/>
    <x v="4"/>
    <n v="24.504999999999999"/>
    <x v="901"/>
    <d v="2019-01-27T00:00:00"/>
    <d v="1899-12-30T10:44:00"/>
    <s v="Weekend"/>
    <x v="2"/>
    <n v="490.1"/>
    <n v="4.7619047620000003"/>
    <n v="24.504999999999999"/>
    <x v="50"/>
  </r>
  <r>
    <x v="910"/>
    <x v="2"/>
    <s v="Mandalay"/>
    <x v="0"/>
    <x v="0"/>
    <x v="4"/>
    <x v="864"/>
    <x v="6"/>
    <n v="4.3724999999999996"/>
    <x v="902"/>
    <d v="2019-03-27T00:00:00"/>
    <d v="1899-12-30T20:29:00"/>
    <s v="Weekday"/>
    <x v="2"/>
    <n v="87.45"/>
    <n v="4.7619047620000003"/>
    <n v="4.3724999999999996"/>
    <x v="48"/>
  </r>
  <r>
    <x v="911"/>
    <x v="1"/>
    <s v="Naypyitaw"/>
    <x v="1"/>
    <x v="0"/>
    <x v="1"/>
    <x v="865"/>
    <x v="7"/>
    <n v="11.226000000000001"/>
    <x v="903"/>
    <d v="2019-01-19T00:00:00"/>
    <d v="1899-12-30T11:43:00"/>
    <s v="Weekend"/>
    <x v="0"/>
    <n v="224.52"/>
    <n v="4.7619047620000003"/>
    <n v="11.226000000000001"/>
    <x v="17"/>
  </r>
  <r>
    <x v="912"/>
    <x v="0"/>
    <s v="Yangon"/>
    <x v="1"/>
    <x v="0"/>
    <x v="2"/>
    <x v="866"/>
    <x v="2"/>
    <n v="37.247999999999998"/>
    <x v="904"/>
    <d v="2019-02-07T00:00:00"/>
    <d v="1899-12-30T10:09:00"/>
    <s v="Weekday"/>
    <x v="1"/>
    <n v="744.96"/>
    <n v="4.7619047620000003"/>
    <n v="37.247999999999998"/>
    <x v="11"/>
  </r>
  <r>
    <x v="913"/>
    <x v="0"/>
    <s v="Yangon"/>
    <x v="0"/>
    <x v="1"/>
    <x v="5"/>
    <x v="455"/>
    <x v="2"/>
    <n v="20.536000000000001"/>
    <x v="905"/>
    <d v="2019-01-31T00:00:00"/>
    <d v="1899-12-30T10:00:00"/>
    <s v="Weekday"/>
    <x v="0"/>
    <n v="410.72"/>
    <n v="4.7619047620000003"/>
    <n v="20.536000000000001"/>
    <x v="29"/>
  </r>
  <r>
    <x v="914"/>
    <x v="0"/>
    <s v="Yangon"/>
    <x v="0"/>
    <x v="0"/>
    <x v="4"/>
    <x v="867"/>
    <x v="6"/>
    <n v="14.94"/>
    <x v="906"/>
    <d v="2019-02-25T00:00:00"/>
    <d v="1899-12-30T18:45:00"/>
    <s v="Weekday"/>
    <x v="1"/>
    <n v="298.8"/>
    <n v="4.7619047620000003"/>
    <n v="14.94"/>
    <x v="6"/>
  </r>
  <r>
    <x v="915"/>
    <x v="1"/>
    <s v="Naypyitaw"/>
    <x v="1"/>
    <x v="0"/>
    <x v="1"/>
    <x v="868"/>
    <x v="3"/>
    <n v="10.647"/>
    <x v="907"/>
    <d v="2019-02-02T00:00:00"/>
    <d v="1899-12-30T12:40:00"/>
    <s v="Weekend"/>
    <x v="1"/>
    <n v="212.94"/>
    <n v="4.7619047620000003"/>
    <n v="10.647"/>
    <x v="5"/>
  </r>
  <r>
    <x v="916"/>
    <x v="1"/>
    <s v="Naypyitaw"/>
    <x v="0"/>
    <x v="1"/>
    <x v="3"/>
    <x v="869"/>
    <x v="8"/>
    <n v="2.1425000000000001"/>
    <x v="908"/>
    <d v="2019-03-14T00:00:00"/>
    <d v="1899-12-30T15:36:00"/>
    <s v="Weekday"/>
    <x v="2"/>
    <n v="42.85"/>
    <n v="4.7619047620000003"/>
    <n v="2.1425000000000001"/>
    <x v="39"/>
  </r>
  <r>
    <x v="917"/>
    <x v="0"/>
    <s v="Yangon"/>
    <x v="1"/>
    <x v="0"/>
    <x v="5"/>
    <x v="870"/>
    <x v="7"/>
    <n v="18.934000000000001"/>
    <x v="909"/>
    <d v="2019-03-11T00:00:00"/>
    <d v="1899-12-30T12:04:00"/>
    <s v="Weekday"/>
    <x v="1"/>
    <n v="378.68"/>
    <n v="4.7619047620000003"/>
    <n v="18.934000000000001"/>
    <x v="11"/>
  </r>
  <r>
    <x v="918"/>
    <x v="2"/>
    <s v="Mandalay"/>
    <x v="1"/>
    <x v="1"/>
    <x v="2"/>
    <x v="871"/>
    <x v="6"/>
    <n v="10.345499999999999"/>
    <x v="910"/>
    <d v="2019-02-22T00:00:00"/>
    <d v="1899-12-30T11:26:00"/>
    <s v="Weekday"/>
    <x v="0"/>
    <n v="206.91"/>
    <n v="4.7619047620000003"/>
    <n v="10.345499999999999"/>
    <x v="44"/>
  </r>
  <r>
    <x v="919"/>
    <x v="2"/>
    <s v="Mandalay"/>
    <x v="0"/>
    <x v="0"/>
    <x v="1"/>
    <x v="362"/>
    <x v="6"/>
    <n v="3.9390000000000001"/>
    <x v="911"/>
    <d v="2019-03-02T00:00:00"/>
    <d v="1899-12-30T12:36:00"/>
    <s v="Weekend"/>
    <x v="0"/>
    <n v="78.78"/>
    <n v="4.7619047620000003"/>
    <n v="3.9390000000000001"/>
    <x v="31"/>
  </r>
  <r>
    <x v="920"/>
    <x v="1"/>
    <s v="Naypyitaw"/>
    <x v="0"/>
    <x v="0"/>
    <x v="2"/>
    <x v="872"/>
    <x v="9"/>
    <n v="16.105499999999999"/>
    <x v="912"/>
    <d v="2019-03-10T00:00:00"/>
    <d v="1899-12-30T15:06:00"/>
    <s v="Weekend"/>
    <x v="2"/>
    <n v="322.11"/>
    <n v="4.7619047620000003"/>
    <n v="16.105499999999999"/>
    <x v="20"/>
  </r>
  <r>
    <x v="921"/>
    <x v="2"/>
    <s v="Mandalay"/>
    <x v="1"/>
    <x v="0"/>
    <x v="2"/>
    <x v="873"/>
    <x v="3"/>
    <n v="4.9109999999999996"/>
    <x v="913"/>
    <d v="2019-02-08T00:00:00"/>
    <d v="1899-12-30T10:58:00"/>
    <s v="Weekday"/>
    <x v="1"/>
    <n v="98.22"/>
    <n v="4.7619047620000003"/>
    <n v="4.9109999999999996"/>
    <x v="27"/>
  </r>
  <r>
    <x v="922"/>
    <x v="1"/>
    <s v="Naypyitaw"/>
    <x v="0"/>
    <x v="0"/>
    <x v="2"/>
    <x v="874"/>
    <x v="5"/>
    <n v="1.2729999999999999"/>
    <x v="914"/>
    <d v="2019-02-22T00:00:00"/>
    <d v="1899-12-30T12:10:00"/>
    <s v="Weekday"/>
    <x v="2"/>
    <n v="25.46"/>
    <n v="4.7619047620000003"/>
    <n v="1.2729999999999999"/>
    <x v="53"/>
  </r>
  <r>
    <x v="923"/>
    <x v="1"/>
    <s v="Naypyitaw"/>
    <x v="1"/>
    <x v="0"/>
    <x v="3"/>
    <x v="875"/>
    <x v="0"/>
    <n v="29.099"/>
    <x v="915"/>
    <d v="2019-01-10T00:00:00"/>
    <d v="1899-12-30T10:31:00"/>
    <s v="Weekday"/>
    <x v="2"/>
    <n v="581.98"/>
    <n v="4.7619047620000003"/>
    <n v="29.099"/>
    <x v="37"/>
  </r>
  <r>
    <x v="924"/>
    <x v="1"/>
    <s v="Naypyitaw"/>
    <x v="0"/>
    <x v="0"/>
    <x v="3"/>
    <x v="876"/>
    <x v="3"/>
    <n v="10.566000000000001"/>
    <x v="916"/>
    <d v="2019-03-14T00:00:00"/>
    <d v="1899-12-30T13:49:00"/>
    <s v="Weekday"/>
    <x v="0"/>
    <n v="211.32"/>
    <n v="4.7619047620000003"/>
    <n v="10.566000000000001"/>
    <x v="35"/>
  </r>
  <r>
    <x v="925"/>
    <x v="2"/>
    <s v="Mandalay"/>
    <x v="1"/>
    <x v="0"/>
    <x v="1"/>
    <x v="877"/>
    <x v="7"/>
    <n v="2.7559999999999998"/>
    <x v="917"/>
    <d v="2019-01-10T00:00:00"/>
    <d v="1899-12-30T11:10:00"/>
    <s v="Weekday"/>
    <x v="0"/>
    <n v="55.12"/>
    <n v="4.7619047620000003"/>
    <n v="2.7559999999999998"/>
    <x v="54"/>
  </r>
  <r>
    <x v="926"/>
    <x v="2"/>
    <s v="Mandalay"/>
    <x v="0"/>
    <x v="1"/>
    <x v="3"/>
    <x v="878"/>
    <x v="8"/>
    <n v="4.4154999999999998"/>
    <x v="918"/>
    <d v="2019-02-15T00:00:00"/>
    <d v="1899-12-30T17:38:00"/>
    <s v="Weekday"/>
    <x v="2"/>
    <n v="88.31"/>
    <n v="4.7619047620000003"/>
    <n v="4.4154999999999998"/>
    <x v="53"/>
  </r>
  <r>
    <x v="927"/>
    <x v="0"/>
    <s v="Yangon"/>
    <x v="0"/>
    <x v="0"/>
    <x v="0"/>
    <x v="129"/>
    <x v="9"/>
    <n v="17.829000000000001"/>
    <x v="919"/>
    <d v="2019-01-13T00:00:00"/>
    <d v="1899-12-30T17:54:00"/>
    <s v="Weekend"/>
    <x v="2"/>
    <n v="356.58"/>
    <n v="4.7619047620000003"/>
    <n v="17.829000000000001"/>
    <x v="11"/>
  </r>
  <r>
    <x v="928"/>
    <x v="2"/>
    <s v="Mandalay"/>
    <x v="1"/>
    <x v="0"/>
    <x v="1"/>
    <x v="879"/>
    <x v="9"/>
    <n v="39.712499999999999"/>
    <x v="920"/>
    <d v="2019-02-15T00:00:00"/>
    <d v="1899-12-30T20:51:00"/>
    <s v="Weekday"/>
    <x v="2"/>
    <n v="794.25"/>
    <n v="4.7619047620000003"/>
    <n v="39.712499999999999"/>
    <x v="29"/>
  </r>
  <r>
    <x v="929"/>
    <x v="2"/>
    <s v="Mandalay"/>
    <x v="1"/>
    <x v="1"/>
    <x v="3"/>
    <x v="880"/>
    <x v="5"/>
    <n v="2.5310000000000001"/>
    <x v="921"/>
    <d v="2019-03-02T00:00:00"/>
    <d v="1899-12-30T19:26:00"/>
    <s v="Weekend"/>
    <x v="0"/>
    <n v="50.62"/>
    <n v="4.7619047620000003"/>
    <n v="2.5310000000000001"/>
    <x v="8"/>
  </r>
  <r>
    <x v="930"/>
    <x v="2"/>
    <s v="Mandalay"/>
    <x v="1"/>
    <x v="1"/>
    <x v="2"/>
    <x v="881"/>
    <x v="3"/>
    <n v="29.975999999999999"/>
    <x v="922"/>
    <d v="2019-03-24T00:00:00"/>
    <d v="1899-12-30T13:33:00"/>
    <s v="Weekend"/>
    <x v="0"/>
    <n v="599.52"/>
    <n v="4.7619047620000003"/>
    <n v="29.975999999999999"/>
    <x v="12"/>
  </r>
  <r>
    <x v="931"/>
    <x v="1"/>
    <s v="Naypyitaw"/>
    <x v="0"/>
    <x v="0"/>
    <x v="5"/>
    <x v="882"/>
    <x v="5"/>
    <n v="8.3350000000000009"/>
    <x v="923"/>
    <d v="2019-02-02T00:00:00"/>
    <d v="1899-12-30T14:05:00"/>
    <s v="Weekend"/>
    <x v="2"/>
    <n v="166.7"/>
    <n v="4.7619047620000003"/>
    <n v="8.3350000000000009"/>
    <x v="33"/>
  </r>
  <r>
    <x v="932"/>
    <x v="0"/>
    <s v="Yangon"/>
    <x v="1"/>
    <x v="0"/>
    <x v="4"/>
    <x v="883"/>
    <x v="4"/>
    <n v="37.22"/>
    <x v="924"/>
    <d v="2019-02-27T00:00:00"/>
    <d v="1899-12-30T11:40:00"/>
    <s v="Weekday"/>
    <x v="0"/>
    <n v="744.4"/>
    <n v="4.7619047620000003"/>
    <n v="37.22"/>
    <x v="20"/>
  </r>
  <r>
    <x v="933"/>
    <x v="1"/>
    <s v="Naypyitaw"/>
    <x v="1"/>
    <x v="1"/>
    <x v="0"/>
    <x v="654"/>
    <x v="0"/>
    <n v="22.428000000000001"/>
    <x v="671"/>
    <d v="2019-01-20T00:00:00"/>
    <d v="1899-12-30T12:27:00"/>
    <s v="Weekend"/>
    <x v="0"/>
    <n v="448.56"/>
    <n v="4.7619047620000003"/>
    <n v="22.428000000000001"/>
    <x v="29"/>
  </r>
  <r>
    <x v="934"/>
    <x v="2"/>
    <s v="Mandalay"/>
    <x v="1"/>
    <x v="0"/>
    <x v="2"/>
    <x v="884"/>
    <x v="3"/>
    <n v="18.945"/>
    <x v="925"/>
    <d v="2019-01-03T00:00:00"/>
    <d v="1899-12-30T20:24:00"/>
    <s v="Weekday"/>
    <x v="0"/>
    <n v="378.9"/>
    <n v="4.7619047620000003"/>
    <n v="18.945"/>
    <x v="57"/>
  </r>
  <r>
    <x v="935"/>
    <x v="1"/>
    <s v="Naypyitaw"/>
    <x v="0"/>
    <x v="1"/>
    <x v="2"/>
    <x v="885"/>
    <x v="6"/>
    <n v="12.858000000000001"/>
    <x v="926"/>
    <d v="2019-01-24T00:00:00"/>
    <d v="1899-12-30T20:59:00"/>
    <s v="Weekday"/>
    <x v="0"/>
    <n v="257.16000000000003"/>
    <n v="4.7619047620000003"/>
    <n v="12.858000000000001"/>
    <x v="20"/>
  </r>
  <r>
    <x v="936"/>
    <x v="1"/>
    <s v="Naypyitaw"/>
    <x v="1"/>
    <x v="0"/>
    <x v="0"/>
    <x v="886"/>
    <x v="0"/>
    <n v="27.611499999999999"/>
    <x v="927"/>
    <d v="2019-01-05T00:00:00"/>
    <d v="1899-12-30T19:48:00"/>
    <s v="Weekend"/>
    <x v="0"/>
    <n v="552.23"/>
    <n v="4.7619047620000003"/>
    <n v="27.611499999999999"/>
    <x v="26"/>
  </r>
  <r>
    <x v="937"/>
    <x v="0"/>
    <s v="Yangon"/>
    <x v="1"/>
    <x v="0"/>
    <x v="3"/>
    <x v="70"/>
    <x v="1"/>
    <n v="22.37"/>
    <x v="928"/>
    <d v="2019-03-30T00:00:00"/>
    <d v="1899-12-30T10:18:00"/>
    <s v="Weekend"/>
    <x v="1"/>
    <n v="447.4"/>
    <n v="4.7619047620000003"/>
    <n v="22.37"/>
    <x v="2"/>
  </r>
  <r>
    <x v="938"/>
    <x v="0"/>
    <s v="Yangon"/>
    <x v="0"/>
    <x v="0"/>
    <x v="0"/>
    <x v="887"/>
    <x v="6"/>
    <n v="13.813499999999999"/>
    <x v="929"/>
    <d v="2019-02-17T00:00:00"/>
    <d v="1899-12-30T16:27:00"/>
    <s v="Weekend"/>
    <x v="1"/>
    <n v="276.27"/>
    <n v="4.7619047620000003"/>
    <n v="13.813499999999999"/>
    <x v="50"/>
  </r>
  <r>
    <x v="939"/>
    <x v="1"/>
    <s v="Naypyitaw"/>
    <x v="1"/>
    <x v="0"/>
    <x v="4"/>
    <x v="888"/>
    <x v="3"/>
    <n v="17.187000000000001"/>
    <x v="930"/>
    <d v="2019-03-21T00:00:00"/>
    <d v="1899-12-30T17:04:00"/>
    <s v="Weekday"/>
    <x v="0"/>
    <n v="343.74"/>
    <n v="4.7619047620000003"/>
    <n v="17.187000000000001"/>
    <x v="9"/>
  </r>
  <r>
    <x v="940"/>
    <x v="0"/>
    <s v="Yangon"/>
    <x v="1"/>
    <x v="1"/>
    <x v="4"/>
    <x v="889"/>
    <x v="7"/>
    <n v="13.304"/>
    <x v="931"/>
    <d v="2019-03-02T00:00:00"/>
    <d v="1899-12-30T18:14:00"/>
    <s v="Weekend"/>
    <x v="0"/>
    <n v="266.08"/>
    <n v="4.7619047620000003"/>
    <n v="13.304"/>
    <x v="16"/>
  </r>
  <r>
    <x v="941"/>
    <x v="1"/>
    <s v="Naypyitaw"/>
    <x v="0"/>
    <x v="1"/>
    <x v="5"/>
    <x v="295"/>
    <x v="9"/>
    <n v="44.918999999999997"/>
    <x v="932"/>
    <d v="2019-03-27T00:00:00"/>
    <d v="1899-12-30T10:43:00"/>
    <s v="Weekday"/>
    <x v="1"/>
    <n v="898.38"/>
    <n v="4.7619047620000003"/>
    <n v="44.918999999999997"/>
    <x v="37"/>
  </r>
  <r>
    <x v="942"/>
    <x v="0"/>
    <s v="Yangon"/>
    <x v="1"/>
    <x v="0"/>
    <x v="2"/>
    <x v="890"/>
    <x v="4"/>
    <n v="22.84"/>
    <x v="933"/>
    <d v="2019-01-19T00:00:00"/>
    <d v="1899-12-30T19:30:00"/>
    <s v="Weekend"/>
    <x v="0"/>
    <n v="456.8"/>
    <n v="4.7619047620000003"/>
    <n v="22.84"/>
    <x v="14"/>
  </r>
  <r>
    <x v="943"/>
    <x v="0"/>
    <s v="Yangon"/>
    <x v="1"/>
    <x v="1"/>
    <x v="0"/>
    <x v="891"/>
    <x v="1"/>
    <n v="12.6975"/>
    <x v="934"/>
    <d v="2019-02-19T00:00:00"/>
    <d v="1899-12-30T14:53:00"/>
    <s v="Weekday"/>
    <x v="2"/>
    <n v="253.95"/>
    <n v="4.7619047620000003"/>
    <n v="12.6975"/>
    <x v="4"/>
  </r>
  <r>
    <x v="944"/>
    <x v="0"/>
    <s v="Yangon"/>
    <x v="0"/>
    <x v="1"/>
    <x v="0"/>
    <x v="892"/>
    <x v="0"/>
    <n v="3.528"/>
    <x v="935"/>
    <d v="2019-03-28T00:00:00"/>
    <d v="1899-12-30T20:14:00"/>
    <s v="Weekday"/>
    <x v="1"/>
    <n v="70.56"/>
    <n v="4.7619047620000003"/>
    <n v="3.528"/>
    <x v="50"/>
  </r>
  <r>
    <x v="945"/>
    <x v="0"/>
    <s v="Yangon"/>
    <x v="1"/>
    <x v="0"/>
    <x v="1"/>
    <x v="893"/>
    <x v="0"/>
    <n v="32.857999999999997"/>
    <x v="936"/>
    <d v="2019-01-05T00:00:00"/>
    <d v="1899-12-30T11:51:00"/>
    <s v="Weekend"/>
    <x v="2"/>
    <n v="657.16"/>
    <n v="4.7619047620000003"/>
    <n v="32.857999999999997"/>
    <x v="48"/>
  </r>
  <r>
    <x v="946"/>
    <x v="1"/>
    <s v="Naypyitaw"/>
    <x v="0"/>
    <x v="1"/>
    <x v="1"/>
    <x v="894"/>
    <x v="5"/>
    <n v="8.4250000000000007"/>
    <x v="937"/>
    <d v="2019-03-26T00:00:00"/>
    <d v="1899-12-30T14:13:00"/>
    <s v="Weekday"/>
    <x v="2"/>
    <n v="168.5"/>
    <n v="4.7619047620000003"/>
    <n v="8.4250000000000007"/>
    <x v="4"/>
  </r>
  <r>
    <x v="947"/>
    <x v="2"/>
    <s v="Mandalay"/>
    <x v="0"/>
    <x v="1"/>
    <x v="5"/>
    <x v="895"/>
    <x v="8"/>
    <n v="2.6890000000000001"/>
    <x v="938"/>
    <d v="2019-02-03T00:00:00"/>
    <d v="1899-12-30T20:13:00"/>
    <s v="Weekend"/>
    <x v="0"/>
    <n v="53.78"/>
    <n v="4.7619047620000003"/>
    <n v="2.6890000000000001"/>
    <x v="28"/>
  </r>
  <r>
    <x v="948"/>
    <x v="1"/>
    <s v="Naypyitaw"/>
    <x v="0"/>
    <x v="1"/>
    <x v="2"/>
    <x v="896"/>
    <x v="1"/>
    <n v="8.9525000000000006"/>
    <x v="939"/>
    <d v="2019-02-06T00:00:00"/>
    <d v="1899-12-30T18:44:00"/>
    <s v="Weekday"/>
    <x v="0"/>
    <n v="179.05"/>
    <n v="4.7619047620000003"/>
    <n v="8.9525000000000006"/>
    <x v="30"/>
  </r>
  <r>
    <x v="949"/>
    <x v="2"/>
    <s v="Mandalay"/>
    <x v="1"/>
    <x v="0"/>
    <x v="4"/>
    <x v="897"/>
    <x v="2"/>
    <n v="10.571999999999999"/>
    <x v="940"/>
    <d v="2019-02-24T00:00:00"/>
    <d v="1899-12-30T14:26:00"/>
    <s v="Weekend"/>
    <x v="0"/>
    <n v="211.44"/>
    <n v="4.7619047620000003"/>
    <n v="10.571999999999999"/>
    <x v="60"/>
  </r>
  <r>
    <x v="950"/>
    <x v="2"/>
    <s v="Mandalay"/>
    <x v="0"/>
    <x v="1"/>
    <x v="0"/>
    <x v="898"/>
    <x v="6"/>
    <n v="5.9865000000000004"/>
    <x v="941"/>
    <d v="2019-02-21T00:00:00"/>
    <d v="1899-12-30T12:40:00"/>
    <s v="Weekday"/>
    <x v="0"/>
    <n v="119.73"/>
    <n v="4.7619047620000003"/>
    <n v="5.9865000000000004"/>
    <x v="39"/>
  </r>
  <r>
    <x v="951"/>
    <x v="2"/>
    <s v="Mandalay"/>
    <x v="0"/>
    <x v="0"/>
    <x v="2"/>
    <x v="899"/>
    <x v="6"/>
    <n v="3.2850000000000001"/>
    <x v="942"/>
    <d v="2019-01-09T00:00:00"/>
    <d v="1899-12-30T18:43:00"/>
    <s v="Weekday"/>
    <x v="0"/>
    <n v="65.7"/>
    <n v="4.7619047620000003"/>
    <n v="3.2850000000000001"/>
    <x v="28"/>
  </r>
  <r>
    <x v="952"/>
    <x v="2"/>
    <s v="Mandalay"/>
    <x v="0"/>
    <x v="0"/>
    <x v="4"/>
    <x v="900"/>
    <x v="7"/>
    <n v="12.57"/>
    <x v="156"/>
    <d v="2019-02-25T00:00:00"/>
    <d v="1899-12-30T13:22:00"/>
    <s v="Weekday"/>
    <x v="0"/>
    <n v="251.4"/>
    <n v="4.7619047620000003"/>
    <n v="12.57"/>
    <x v="44"/>
  </r>
  <r>
    <x v="953"/>
    <x v="1"/>
    <s v="Naypyitaw"/>
    <x v="0"/>
    <x v="0"/>
    <x v="4"/>
    <x v="901"/>
    <x v="7"/>
    <n v="4.2080000000000002"/>
    <x v="943"/>
    <d v="2019-01-13T00:00:00"/>
    <d v="1899-12-30T13:58:00"/>
    <s v="Weekend"/>
    <x v="1"/>
    <n v="84.16"/>
    <n v="4.7619047620000003"/>
    <n v="4.2080000000000002"/>
    <x v="29"/>
  </r>
  <r>
    <x v="954"/>
    <x v="2"/>
    <s v="Mandalay"/>
    <x v="0"/>
    <x v="1"/>
    <x v="2"/>
    <x v="902"/>
    <x v="3"/>
    <n v="19.773"/>
    <x v="944"/>
    <d v="2019-02-09T00:00:00"/>
    <d v="1899-12-30T11:45:00"/>
    <s v="Weekend"/>
    <x v="1"/>
    <n v="395.46"/>
    <n v="4.7619047620000003"/>
    <n v="19.773"/>
    <x v="14"/>
  </r>
  <r>
    <x v="955"/>
    <x v="0"/>
    <s v="Yangon"/>
    <x v="1"/>
    <x v="0"/>
    <x v="5"/>
    <x v="163"/>
    <x v="0"/>
    <n v="14.8995"/>
    <x v="945"/>
    <d v="2019-01-06T00:00:00"/>
    <d v="1899-12-30T11:51:00"/>
    <s v="Weekend"/>
    <x v="1"/>
    <n v="297.99"/>
    <n v="4.7619047620000003"/>
    <n v="14.8995"/>
    <x v="11"/>
  </r>
  <r>
    <x v="956"/>
    <x v="1"/>
    <s v="Naypyitaw"/>
    <x v="0"/>
    <x v="1"/>
    <x v="4"/>
    <x v="903"/>
    <x v="9"/>
    <n v="22.720500000000001"/>
    <x v="946"/>
    <d v="2019-01-10T00:00:00"/>
    <d v="1899-12-30T17:16:00"/>
    <s v="Weekday"/>
    <x v="1"/>
    <n v="454.41"/>
    <n v="4.7619047620000003"/>
    <n v="22.720500000000001"/>
    <x v="38"/>
  </r>
  <r>
    <x v="957"/>
    <x v="2"/>
    <s v="Mandalay"/>
    <x v="1"/>
    <x v="1"/>
    <x v="1"/>
    <x v="904"/>
    <x v="3"/>
    <n v="13.805999999999999"/>
    <x v="947"/>
    <d v="2019-02-07T00:00:00"/>
    <d v="1899-12-30T15:55:00"/>
    <s v="Weekday"/>
    <x v="1"/>
    <n v="276.12"/>
    <n v="4.7619047620000003"/>
    <n v="13.805999999999999"/>
    <x v="12"/>
  </r>
  <r>
    <x v="958"/>
    <x v="1"/>
    <s v="Naypyitaw"/>
    <x v="1"/>
    <x v="0"/>
    <x v="2"/>
    <x v="905"/>
    <x v="4"/>
    <n v="7.9"/>
    <x v="948"/>
    <d v="2019-01-09T00:00:00"/>
    <d v="1899-12-30T12:07:00"/>
    <s v="Weekday"/>
    <x v="1"/>
    <n v="158"/>
    <n v="4.7619047620000003"/>
    <n v="7.9"/>
    <x v="52"/>
  </r>
  <r>
    <x v="959"/>
    <x v="0"/>
    <s v="Yangon"/>
    <x v="0"/>
    <x v="0"/>
    <x v="4"/>
    <x v="906"/>
    <x v="9"/>
    <n v="44.396999999999998"/>
    <x v="949"/>
    <d v="2019-02-19T00:00:00"/>
    <d v="1899-12-30T15:07:00"/>
    <s v="Weekday"/>
    <x v="1"/>
    <n v="887.94"/>
    <n v="4.7619047620000003"/>
    <n v="44.396999999999998"/>
    <x v="3"/>
  </r>
  <r>
    <x v="960"/>
    <x v="1"/>
    <s v="Naypyitaw"/>
    <x v="0"/>
    <x v="1"/>
    <x v="5"/>
    <x v="907"/>
    <x v="8"/>
    <n v="4.5990000000000002"/>
    <x v="950"/>
    <d v="2019-03-18T00:00:00"/>
    <d v="1899-12-30T15:29:00"/>
    <s v="Weekday"/>
    <x v="1"/>
    <n v="91.98"/>
    <n v="4.7619047620000003"/>
    <n v="4.5990000000000002"/>
    <x v="57"/>
  </r>
  <r>
    <x v="961"/>
    <x v="0"/>
    <s v="Yangon"/>
    <x v="0"/>
    <x v="1"/>
    <x v="1"/>
    <x v="908"/>
    <x v="5"/>
    <n v="2.089"/>
    <x v="951"/>
    <d v="2019-02-05T00:00:00"/>
    <d v="1899-12-30T18:45:00"/>
    <s v="Weekday"/>
    <x v="1"/>
    <n v="41.78"/>
    <n v="4.7619047620000003"/>
    <n v="2.089"/>
    <x v="57"/>
  </r>
  <r>
    <x v="962"/>
    <x v="0"/>
    <s v="Yangon"/>
    <x v="1"/>
    <x v="0"/>
    <x v="5"/>
    <x v="180"/>
    <x v="8"/>
    <n v="0.77500000000000002"/>
    <x v="952"/>
    <d v="2019-03-19T00:00:00"/>
    <d v="1899-12-30T15:23:00"/>
    <s v="Weekday"/>
    <x v="2"/>
    <n v="15.5"/>
    <n v="4.7619047620000003"/>
    <n v="0.77500000000000002"/>
    <x v="2"/>
  </r>
  <r>
    <x v="963"/>
    <x v="1"/>
    <s v="Naypyitaw"/>
    <x v="0"/>
    <x v="1"/>
    <x v="1"/>
    <x v="909"/>
    <x v="6"/>
    <n v="14.523"/>
    <x v="953"/>
    <d v="2019-03-30T00:00:00"/>
    <d v="1899-12-30T20:37:00"/>
    <s v="Weekend"/>
    <x v="1"/>
    <n v="290.45999999999998"/>
    <n v="4.7619047620000003"/>
    <n v="14.523"/>
    <x v="24"/>
  </r>
  <r>
    <x v="964"/>
    <x v="2"/>
    <s v="Mandalay"/>
    <x v="1"/>
    <x v="1"/>
    <x v="4"/>
    <x v="910"/>
    <x v="5"/>
    <n v="3.3330000000000002"/>
    <x v="954"/>
    <d v="2019-01-26T00:00:00"/>
    <d v="1899-12-30T14:41:00"/>
    <s v="Weekend"/>
    <x v="2"/>
    <n v="66.66"/>
    <n v="4.7619047620000003"/>
    <n v="3.3330000000000002"/>
    <x v="41"/>
  </r>
  <r>
    <x v="965"/>
    <x v="2"/>
    <s v="Mandalay"/>
    <x v="1"/>
    <x v="0"/>
    <x v="1"/>
    <x v="911"/>
    <x v="5"/>
    <n v="3.827"/>
    <x v="955"/>
    <d v="2019-03-02T00:00:00"/>
    <d v="1899-12-30T18:18:00"/>
    <s v="Weekend"/>
    <x v="2"/>
    <n v="76.540000000000006"/>
    <n v="4.7619047620000003"/>
    <n v="3.827"/>
    <x v="6"/>
  </r>
  <r>
    <x v="966"/>
    <x v="0"/>
    <s v="Yangon"/>
    <x v="1"/>
    <x v="0"/>
    <x v="2"/>
    <x v="912"/>
    <x v="9"/>
    <n v="14.984999999999999"/>
    <x v="956"/>
    <d v="2019-03-04T00:00:00"/>
    <d v="1899-12-30T15:27:00"/>
    <s v="Weekday"/>
    <x v="0"/>
    <n v="299.7"/>
    <n v="4.7619047620000003"/>
    <n v="14.984999999999999"/>
    <x v="8"/>
  </r>
  <r>
    <x v="967"/>
    <x v="0"/>
    <s v="Yangon"/>
    <x v="0"/>
    <x v="1"/>
    <x v="2"/>
    <x v="913"/>
    <x v="6"/>
    <n v="12.1515"/>
    <x v="957"/>
    <d v="2019-01-13T00:00:00"/>
    <d v="1899-12-30T12:55:00"/>
    <s v="Weekend"/>
    <x v="2"/>
    <n v="243.03"/>
    <n v="4.7619047620000003"/>
    <n v="12.1515"/>
    <x v="39"/>
  </r>
  <r>
    <x v="968"/>
    <x v="0"/>
    <s v="Yangon"/>
    <x v="1"/>
    <x v="0"/>
    <x v="0"/>
    <x v="905"/>
    <x v="6"/>
    <n v="2.37"/>
    <x v="958"/>
    <d v="2019-03-25T00:00:00"/>
    <d v="1899-12-30T18:02:00"/>
    <s v="Weekday"/>
    <x v="1"/>
    <n v="47.4"/>
    <n v="4.7619047620000003"/>
    <n v="2.37"/>
    <x v="33"/>
  </r>
  <r>
    <x v="969"/>
    <x v="2"/>
    <s v="Mandalay"/>
    <x v="0"/>
    <x v="0"/>
    <x v="1"/>
    <x v="914"/>
    <x v="1"/>
    <n v="8.6225000000000005"/>
    <x v="959"/>
    <d v="2019-03-11T00:00:00"/>
    <d v="1899-12-30T19:44:00"/>
    <s v="Weekday"/>
    <x v="2"/>
    <n v="172.45"/>
    <n v="4.7619047620000003"/>
    <n v="8.6225000000000005"/>
    <x v="54"/>
  </r>
  <r>
    <x v="970"/>
    <x v="2"/>
    <s v="Mandalay"/>
    <x v="0"/>
    <x v="0"/>
    <x v="4"/>
    <x v="915"/>
    <x v="4"/>
    <n v="42.314999999999998"/>
    <x v="960"/>
    <d v="2019-01-01T00:00:00"/>
    <d v="1899-12-30T11:36:00"/>
    <s v="Weekday"/>
    <x v="2"/>
    <n v="846.3"/>
    <n v="4.7619047620000003"/>
    <n v="42.314999999999998"/>
    <x v="54"/>
  </r>
  <r>
    <x v="971"/>
    <x v="2"/>
    <s v="Mandalay"/>
    <x v="0"/>
    <x v="1"/>
    <x v="2"/>
    <x v="916"/>
    <x v="0"/>
    <n v="12.9185"/>
    <x v="961"/>
    <d v="2019-02-10T00:00:00"/>
    <d v="1899-12-30T13:51:00"/>
    <s v="Weekend"/>
    <x v="0"/>
    <n v="258.37"/>
    <n v="4.7619047620000003"/>
    <n v="12.9185"/>
    <x v="24"/>
  </r>
  <r>
    <x v="972"/>
    <x v="2"/>
    <s v="Mandalay"/>
    <x v="1"/>
    <x v="1"/>
    <x v="1"/>
    <x v="917"/>
    <x v="0"/>
    <n v="30.478000000000002"/>
    <x v="962"/>
    <d v="2019-01-26T00:00:00"/>
    <d v="1899-12-30T15:17:00"/>
    <s v="Weekend"/>
    <x v="1"/>
    <n v="609.55999999999995"/>
    <n v="4.7619047620000003"/>
    <n v="30.478000000000002"/>
    <x v="46"/>
  </r>
  <r>
    <x v="973"/>
    <x v="0"/>
    <s v="Yangon"/>
    <x v="1"/>
    <x v="1"/>
    <x v="2"/>
    <x v="918"/>
    <x v="6"/>
    <n v="12.012"/>
    <x v="963"/>
    <d v="2019-02-11T00:00:00"/>
    <d v="1899-12-30T15:29:00"/>
    <s v="Weekday"/>
    <x v="1"/>
    <n v="240.24"/>
    <n v="4.7619047620000003"/>
    <n v="12.012"/>
    <x v="38"/>
  </r>
  <r>
    <x v="974"/>
    <x v="1"/>
    <s v="Naypyitaw"/>
    <x v="1"/>
    <x v="1"/>
    <x v="5"/>
    <x v="919"/>
    <x v="5"/>
    <n v="8.6129999999999995"/>
    <x v="964"/>
    <d v="2019-02-07T00:00:00"/>
    <d v="1899-12-30T17:59:00"/>
    <s v="Weekday"/>
    <x v="1"/>
    <n v="172.26"/>
    <n v="4.7619047620000003"/>
    <n v="8.6129999999999995"/>
    <x v="13"/>
  </r>
  <r>
    <x v="975"/>
    <x v="2"/>
    <s v="Mandalay"/>
    <x v="0"/>
    <x v="1"/>
    <x v="5"/>
    <x v="920"/>
    <x v="5"/>
    <n v="4.992"/>
    <x v="965"/>
    <d v="2019-03-06T00:00:00"/>
    <d v="1899-12-30T11:55:00"/>
    <s v="Weekday"/>
    <x v="2"/>
    <n v="99.84"/>
    <n v="4.7619047620000003"/>
    <n v="4.992"/>
    <x v="27"/>
  </r>
  <r>
    <x v="976"/>
    <x v="0"/>
    <s v="Yangon"/>
    <x v="1"/>
    <x v="0"/>
    <x v="4"/>
    <x v="921"/>
    <x v="7"/>
    <n v="14.932"/>
    <x v="966"/>
    <d v="2019-03-04T00:00:00"/>
    <d v="1899-12-30T10:39:00"/>
    <s v="Weekday"/>
    <x v="1"/>
    <n v="298.64"/>
    <n v="4.7619047620000003"/>
    <n v="14.932"/>
    <x v="23"/>
  </r>
  <r>
    <x v="977"/>
    <x v="2"/>
    <s v="Mandalay"/>
    <x v="0"/>
    <x v="1"/>
    <x v="4"/>
    <x v="922"/>
    <x v="3"/>
    <n v="7.98"/>
    <x v="967"/>
    <d v="2019-02-26T00:00:00"/>
    <d v="1899-12-30T15:10:00"/>
    <s v="Weekday"/>
    <x v="0"/>
    <n v="159.6"/>
    <n v="4.7619047620000003"/>
    <n v="7.98"/>
    <x v="49"/>
  </r>
  <r>
    <x v="978"/>
    <x v="2"/>
    <s v="Mandalay"/>
    <x v="1"/>
    <x v="0"/>
    <x v="1"/>
    <x v="923"/>
    <x v="8"/>
    <n v="1.2725"/>
    <x v="968"/>
    <d v="2019-03-10T00:00:00"/>
    <d v="1899-12-30T18:10:00"/>
    <s v="Weekend"/>
    <x v="2"/>
    <n v="25.45"/>
    <n v="4.7619047620000003"/>
    <n v="1.2725"/>
    <x v="20"/>
  </r>
  <r>
    <x v="979"/>
    <x v="2"/>
    <s v="Mandalay"/>
    <x v="1"/>
    <x v="0"/>
    <x v="4"/>
    <x v="924"/>
    <x v="8"/>
    <n v="3.3885000000000001"/>
    <x v="969"/>
    <d v="2019-02-04T00:00:00"/>
    <d v="1899-12-30T20:43:00"/>
    <s v="Weekday"/>
    <x v="2"/>
    <n v="67.77"/>
    <n v="4.7619047620000003"/>
    <n v="3.3885000000000001"/>
    <x v="35"/>
  </r>
  <r>
    <x v="980"/>
    <x v="1"/>
    <s v="Naypyitaw"/>
    <x v="0"/>
    <x v="1"/>
    <x v="4"/>
    <x v="925"/>
    <x v="7"/>
    <n v="11.917999999999999"/>
    <x v="970"/>
    <d v="2019-01-19T00:00:00"/>
    <d v="1899-12-30T12:46:00"/>
    <s v="Weekend"/>
    <x v="1"/>
    <n v="238.36"/>
    <n v="4.7619047620000003"/>
    <n v="11.917999999999999"/>
    <x v="57"/>
  </r>
  <r>
    <x v="981"/>
    <x v="0"/>
    <s v="Yangon"/>
    <x v="1"/>
    <x v="1"/>
    <x v="0"/>
    <x v="926"/>
    <x v="7"/>
    <n v="11.63"/>
    <x v="971"/>
    <d v="2019-01-23T00:00:00"/>
    <d v="1899-12-30T17:44:00"/>
    <s v="Weekday"/>
    <x v="1"/>
    <n v="232.6"/>
    <n v="4.7619047620000003"/>
    <n v="11.63"/>
    <x v="3"/>
  </r>
  <r>
    <x v="982"/>
    <x v="0"/>
    <s v="Yangon"/>
    <x v="0"/>
    <x v="0"/>
    <x v="3"/>
    <x v="927"/>
    <x v="9"/>
    <n v="43.866"/>
    <x v="972"/>
    <d v="2019-03-14T00:00:00"/>
    <d v="1899-12-30T14:19:00"/>
    <s v="Weekday"/>
    <x v="0"/>
    <n v="877.32"/>
    <n v="4.7619047620000003"/>
    <n v="43.866"/>
    <x v="2"/>
  </r>
  <r>
    <x v="983"/>
    <x v="1"/>
    <s v="Naypyitaw"/>
    <x v="1"/>
    <x v="1"/>
    <x v="0"/>
    <x v="121"/>
    <x v="0"/>
    <n v="34.985999999999997"/>
    <x v="973"/>
    <d v="2019-01-23T00:00:00"/>
    <d v="1899-12-30T10:33:00"/>
    <s v="Weekday"/>
    <x v="1"/>
    <n v="699.72"/>
    <n v="4.7619047620000003"/>
    <n v="34.985999999999997"/>
    <x v="36"/>
  </r>
  <r>
    <x v="984"/>
    <x v="1"/>
    <s v="Naypyitaw"/>
    <x v="1"/>
    <x v="1"/>
    <x v="1"/>
    <x v="928"/>
    <x v="0"/>
    <n v="33.729500000000002"/>
    <x v="974"/>
    <d v="2019-01-09T00:00:00"/>
    <d v="1899-12-30T11:40:00"/>
    <s v="Weekday"/>
    <x v="1"/>
    <n v="674.59"/>
    <n v="4.7619047620000003"/>
    <n v="33.729500000000002"/>
    <x v="22"/>
  </r>
  <r>
    <x v="985"/>
    <x v="2"/>
    <s v="Mandalay"/>
    <x v="1"/>
    <x v="0"/>
    <x v="5"/>
    <x v="929"/>
    <x v="1"/>
    <n v="15.9275"/>
    <x v="975"/>
    <d v="2019-02-07T00:00:00"/>
    <d v="1899-12-30T19:30:00"/>
    <s v="Weekday"/>
    <x v="0"/>
    <n v="318.55"/>
    <n v="4.7619047620000003"/>
    <n v="15.9275"/>
    <x v="23"/>
  </r>
  <r>
    <x v="986"/>
    <x v="2"/>
    <s v="Mandalay"/>
    <x v="1"/>
    <x v="0"/>
    <x v="0"/>
    <x v="930"/>
    <x v="5"/>
    <n v="1.476"/>
    <x v="976"/>
    <d v="2019-02-18T00:00:00"/>
    <d v="1899-12-30T14:42:00"/>
    <s v="Weekday"/>
    <x v="0"/>
    <n v="29.52"/>
    <n v="4.7619047620000003"/>
    <n v="1.476"/>
    <x v="42"/>
  </r>
  <r>
    <x v="987"/>
    <x v="2"/>
    <s v="Mandalay"/>
    <x v="0"/>
    <x v="1"/>
    <x v="0"/>
    <x v="931"/>
    <x v="2"/>
    <n v="24.8"/>
    <x v="977"/>
    <d v="2019-01-03T00:00:00"/>
    <d v="1899-12-30T19:08:00"/>
    <s v="Weekday"/>
    <x v="2"/>
    <n v="496"/>
    <n v="4.7619047620000003"/>
    <n v="24.8"/>
    <x v="56"/>
  </r>
  <r>
    <x v="988"/>
    <x v="1"/>
    <s v="Naypyitaw"/>
    <x v="0"/>
    <x v="1"/>
    <x v="1"/>
    <x v="932"/>
    <x v="4"/>
    <n v="41.17"/>
    <x v="978"/>
    <d v="2019-03-29T00:00:00"/>
    <d v="1899-12-30T19:12:00"/>
    <s v="Weekday"/>
    <x v="0"/>
    <n v="823.4"/>
    <n v="4.7619047620000003"/>
    <n v="41.17"/>
    <x v="42"/>
  </r>
  <r>
    <x v="989"/>
    <x v="2"/>
    <s v="Mandalay"/>
    <x v="0"/>
    <x v="1"/>
    <x v="0"/>
    <x v="933"/>
    <x v="2"/>
    <n v="30.148"/>
    <x v="979"/>
    <d v="2019-01-28T00:00:00"/>
    <d v="1899-12-30T15:46:00"/>
    <s v="Weekday"/>
    <x v="2"/>
    <n v="602.96"/>
    <n v="4.7619047620000003"/>
    <n v="30.148"/>
    <x v="3"/>
  </r>
  <r>
    <x v="990"/>
    <x v="0"/>
    <s v="Yangon"/>
    <x v="1"/>
    <x v="0"/>
    <x v="4"/>
    <x v="934"/>
    <x v="1"/>
    <n v="14.14"/>
    <x v="980"/>
    <d v="2019-03-22T00:00:00"/>
    <d v="1899-12-30T19:06:00"/>
    <s v="Weekday"/>
    <x v="2"/>
    <n v="282.8"/>
    <n v="4.7619047620000003"/>
    <n v="14.14"/>
    <x v="10"/>
  </r>
  <r>
    <x v="991"/>
    <x v="2"/>
    <s v="Mandalay"/>
    <x v="1"/>
    <x v="0"/>
    <x v="3"/>
    <x v="935"/>
    <x v="4"/>
    <n v="38.299999999999997"/>
    <x v="981"/>
    <d v="2019-01-24T00:00:00"/>
    <d v="1899-12-30T18:10:00"/>
    <s v="Weekday"/>
    <x v="0"/>
    <n v="766"/>
    <n v="4.7619047620000003"/>
    <n v="38.299999999999997"/>
    <x v="22"/>
  </r>
  <r>
    <x v="992"/>
    <x v="0"/>
    <s v="Yangon"/>
    <x v="1"/>
    <x v="1"/>
    <x v="1"/>
    <x v="936"/>
    <x v="5"/>
    <n v="5.8029999999999999"/>
    <x v="982"/>
    <d v="2019-03-10T00:00:00"/>
    <d v="1899-12-30T20:46:00"/>
    <s v="Weekend"/>
    <x v="0"/>
    <n v="116.06"/>
    <n v="4.7619047620000003"/>
    <n v="5.8029999999999999"/>
    <x v="55"/>
  </r>
  <r>
    <x v="993"/>
    <x v="2"/>
    <s v="Mandalay"/>
    <x v="1"/>
    <x v="1"/>
    <x v="5"/>
    <x v="937"/>
    <x v="4"/>
    <n v="8.7449999999999992"/>
    <x v="983"/>
    <d v="2019-02-22T00:00:00"/>
    <d v="1899-12-30T18:35:00"/>
    <s v="Weekday"/>
    <x v="0"/>
    <n v="174.9"/>
    <n v="4.7619047620000003"/>
    <n v="8.7449999999999992"/>
    <x v="37"/>
  </r>
  <r>
    <x v="994"/>
    <x v="1"/>
    <s v="Naypyitaw"/>
    <x v="0"/>
    <x v="0"/>
    <x v="1"/>
    <x v="534"/>
    <x v="8"/>
    <n v="3.0474999999999999"/>
    <x v="984"/>
    <d v="2019-02-18T00:00:00"/>
    <d v="1899-12-30T11:40:00"/>
    <s v="Weekday"/>
    <x v="0"/>
    <n v="60.95"/>
    <n v="4.7619047620000003"/>
    <n v="3.0474999999999999"/>
    <x v="9"/>
  </r>
  <r>
    <x v="995"/>
    <x v="1"/>
    <s v="Naypyitaw"/>
    <x v="1"/>
    <x v="1"/>
    <x v="0"/>
    <x v="938"/>
    <x v="8"/>
    <n v="2.0175000000000001"/>
    <x v="985"/>
    <d v="2019-01-29T00:00:00"/>
    <d v="1899-12-30T13:46:00"/>
    <s v="Weekday"/>
    <x v="0"/>
    <n v="40.35"/>
    <n v="4.7619047620000003"/>
    <n v="2.0175000000000001"/>
    <x v="56"/>
  </r>
  <r>
    <x v="996"/>
    <x v="2"/>
    <s v="Mandalay"/>
    <x v="1"/>
    <x v="0"/>
    <x v="2"/>
    <x v="939"/>
    <x v="4"/>
    <n v="48.69"/>
    <x v="986"/>
    <d v="2019-03-02T00:00:00"/>
    <d v="1899-12-30T17:16:00"/>
    <s v="Weekend"/>
    <x v="0"/>
    <n v="973.8"/>
    <n v="4.7619047620000003"/>
    <n v="48.69"/>
    <x v="18"/>
  </r>
  <r>
    <x v="997"/>
    <x v="0"/>
    <s v="Yangon"/>
    <x v="0"/>
    <x v="1"/>
    <x v="4"/>
    <x v="940"/>
    <x v="8"/>
    <n v="1.5920000000000001"/>
    <x v="987"/>
    <d v="2019-02-09T00:00:00"/>
    <d v="1899-12-30T13:22:00"/>
    <s v="Weekend"/>
    <x v="1"/>
    <n v="31.84"/>
    <n v="4.7619047620000003"/>
    <n v="1.5920000000000001"/>
    <x v="25"/>
  </r>
  <r>
    <x v="998"/>
    <x v="0"/>
    <s v="Yangon"/>
    <x v="1"/>
    <x v="1"/>
    <x v="2"/>
    <x v="941"/>
    <x v="8"/>
    <n v="3.2909999999999999"/>
    <x v="988"/>
    <d v="2019-02-22T00:00:00"/>
    <d v="1899-12-30T15:33:00"/>
    <s v="Weekday"/>
    <x v="1"/>
    <n v="65.819999999999993"/>
    <n v="4.7619047620000003"/>
    <n v="3.2909999999999999"/>
    <x v="5"/>
  </r>
  <r>
    <x v="999"/>
    <x v="0"/>
    <s v="Yangon"/>
    <x v="0"/>
    <x v="0"/>
    <x v="5"/>
    <x v="942"/>
    <x v="0"/>
    <n v="30.919"/>
    <x v="989"/>
    <d v="2019-02-18T00:00:00"/>
    <d v="1899-12-30T13:28:00"/>
    <s v="Weekday"/>
    <x v="1"/>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1:B14" firstHeaderRow="1" firstDataRow="1" firstDataCol="1"/>
  <pivotFields count="19">
    <pivotField showAll="0"/>
    <pivotField showAll="0">
      <items count="4">
        <item x="0"/>
        <item x="2"/>
        <item x="1"/>
        <item t="default"/>
      </items>
    </pivotField>
    <pivotField showAll="0"/>
    <pivotField showAll="0"/>
    <pivotField axis="axisRow" showAll="0">
      <items count="3">
        <item x="0"/>
        <item x="1"/>
        <item t="default"/>
      </items>
    </pivotField>
    <pivotField showAll="0">
      <items count="7">
        <item x="1"/>
        <item x="5"/>
        <item x="4"/>
        <item x="0"/>
        <item x="2"/>
        <item x="3"/>
        <item t="default"/>
      </items>
    </pivotField>
    <pivotField numFmtId="164" showAll="0"/>
    <pivotField numFmtId="1"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6" showAll="0"/>
    <pivotField showAll="0"/>
    <pivotField numFmtId="44" showAll="0"/>
    <pivotField showAll="0"/>
    <pivotField numFmtId="164" showAll="0"/>
    <pivotField numFmtId="165" showAll="0"/>
    <pivotField showAll="0" defaultSubtotal="0">
      <items count="14">
        <item x="0"/>
        <item x="1"/>
        <item x="2"/>
        <item x="3"/>
        <item x="4"/>
        <item x="5"/>
        <item x="6"/>
        <item x="7"/>
        <item x="8"/>
        <item x="9"/>
        <item x="10"/>
        <item x="11"/>
        <item x="12"/>
        <item x="13"/>
      </items>
    </pivotField>
  </pivotFields>
  <rowFields count="1">
    <field x="4"/>
  </rowFields>
  <rowItems count="3">
    <i>
      <x/>
    </i>
    <i>
      <x v="1"/>
    </i>
    <i t="grand">
      <x/>
    </i>
  </rowItems>
  <colItems count="1">
    <i/>
  </colItem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location ref="B56:E66" firstHeaderRow="1" firstDataRow="2" firstDataCol="1"/>
  <pivotFields count="19">
    <pivotField showAll="0"/>
    <pivotField axis="axisRow"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numFmtId="164" showAll="0"/>
    <pivotField numFmtId="1"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3">
        <item x="1"/>
        <item x="0"/>
        <item t="default"/>
      </items>
    </pivotField>
    <pivotField numFmtId="166" showAll="0"/>
    <pivotField showAll="0"/>
    <pivotField numFmtId="44" showAll="0"/>
    <pivotField showAll="0"/>
    <pivotField numFmtId="164" showAll="0"/>
    <pivotField numFmtId="165" showAll="0"/>
    <pivotField axis="axisCol" showAll="0" defaultSubtotal="0">
      <items count="14">
        <item sd="0" x="0"/>
        <item x="1"/>
        <item x="2"/>
        <item x="3"/>
        <item sd="0" x="4"/>
        <item sd="0" x="5"/>
        <item sd="0" x="6"/>
        <item sd="0" x="7"/>
        <item sd="0" x="8"/>
        <item sd="0" x="9"/>
        <item sd="0" x="10"/>
        <item sd="0" x="11"/>
        <item sd="0" x="12"/>
        <item sd="0" x="13"/>
      </items>
    </pivotField>
  </pivotFields>
  <rowFields count="2">
    <field x="1"/>
    <field x="11"/>
  </rowFields>
  <rowItems count="9">
    <i>
      <x/>
    </i>
    <i r="1">
      <x/>
    </i>
    <i r="1">
      <x v="1"/>
    </i>
    <i>
      <x v="1"/>
    </i>
    <i r="1">
      <x/>
    </i>
    <i r="1">
      <x v="1"/>
    </i>
    <i>
      <x v="2"/>
    </i>
    <i r="1">
      <x/>
    </i>
    <i r="1">
      <x v="1"/>
    </i>
  </rowItems>
  <colFields count="1">
    <field x="18"/>
  </colFields>
  <colItems count="3">
    <i>
      <x v="1"/>
    </i>
    <i>
      <x v="2"/>
    </i>
    <i>
      <x v="3"/>
    </i>
  </colItems>
  <dataFields count="1">
    <dataField name="Sum of Total" fld="9" baseField="0" baseItem="0" numFmtId="168"/>
  </dataFields>
  <formats count="14">
    <format dxfId="165">
      <pivotArea collapsedLevelsAreSubtotals="1" fieldPosition="0">
        <references count="1">
          <reference field="1" count="1">
            <x v="2"/>
          </reference>
        </references>
      </pivotArea>
    </format>
    <format dxfId="164">
      <pivotArea dataOnly="0" labelOnly="1" fieldPosition="0">
        <references count="1">
          <reference field="1" count="1">
            <x v="2"/>
          </reference>
        </references>
      </pivotArea>
    </format>
    <format dxfId="163">
      <pivotArea collapsedLevelsAreSubtotals="1" fieldPosition="0">
        <references count="1">
          <reference field="1" count="1">
            <x v="2"/>
          </reference>
        </references>
      </pivotArea>
    </format>
    <format dxfId="162">
      <pivotArea dataOnly="0" labelOnly="1" fieldPosition="0">
        <references count="1">
          <reference field="1" count="1">
            <x v="2"/>
          </reference>
        </references>
      </pivotArea>
    </format>
    <format dxfId="161">
      <pivotArea outline="0" collapsedLevelsAreSubtotals="1" fieldPosition="0"/>
    </format>
    <format dxfId="160">
      <pivotArea outline="0" collapsedLevelsAreSubtotals="1" fieldPosition="0"/>
    </format>
    <format dxfId="159">
      <pivotArea type="all" dataOnly="0" outline="0" fieldPosition="0"/>
    </format>
    <format dxfId="158">
      <pivotArea outline="0" collapsedLevelsAreSubtotals="1" fieldPosition="0"/>
    </format>
    <format dxfId="157">
      <pivotArea field="1" type="button" dataOnly="0" labelOnly="1" outline="0" axis="axisRow" fieldPosition="0"/>
    </format>
    <format dxfId="156">
      <pivotArea dataOnly="0" labelOnly="1" outline="0" axis="axisValues" fieldPosition="0"/>
    </format>
    <format dxfId="155">
      <pivotArea dataOnly="0" labelOnly="1" fieldPosition="0">
        <references count="1">
          <reference field="1" count="0"/>
        </references>
      </pivotArea>
    </format>
    <format dxfId="154">
      <pivotArea dataOnly="0" labelOnly="1" grandRow="1" outline="0" fieldPosition="0"/>
    </format>
    <format dxfId="153">
      <pivotArea dataOnly="0" labelOnly="1" outline="0" axis="axisValues" fieldPosition="0"/>
    </format>
    <format dxfId="152">
      <pivotArea dataOnly="0" fieldPosition="0">
        <references count="1">
          <reference field="1" count="1">
            <x v="2"/>
          </reference>
        </references>
      </pivotArea>
    </format>
  </formats>
  <chartFormats count="3">
    <chartFormat chart="4" format="101" series="1">
      <pivotArea type="data" outline="0" fieldPosition="0">
        <references count="2">
          <reference field="4294967294" count="1" selected="0">
            <x v="0"/>
          </reference>
          <reference field="1" count="1" selected="0">
            <x v="0"/>
          </reference>
        </references>
      </pivotArea>
    </chartFormat>
    <chartFormat chart="4" format="102" series="1">
      <pivotArea type="data" outline="0" fieldPosition="0">
        <references count="2">
          <reference field="4294967294" count="1" selected="0">
            <x v="0"/>
          </reference>
          <reference field="1" count="1" selected="0">
            <x v="1"/>
          </reference>
        </references>
      </pivotArea>
    </chartFormat>
    <chartFormat chart="4" format="103" series="1">
      <pivotArea type="data" outline="0" fieldPosition="0">
        <references count="2">
          <reference field="4294967294" count="1" selected="0">
            <x v="0"/>
          </reference>
          <reference field="1"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19">
    <pivotField showAll="0"/>
    <pivotField axis="axisRow" showAll="0">
      <items count="4">
        <item x="0"/>
        <item x="2"/>
        <item x="1"/>
        <item t="default"/>
      </items>
    </pivotField>
    <pivotField showAll="0"/>
    <pivotField showAll="0"/>
    <pivotField showAll="0"/>
    <pivotField showAll="0">
      <items count="7">
        <item x="1"/>
        <item x="5"/>
        <item x="4"/>
        <item x="0"/>
        <item x="2"/>
        <item x="3"/>
        <item t="default"/>
      </items>
    </pivotField>
    <pivotField numFmtId="164" showAll="0"/>
    <pivotField numFmtId="1"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6" showAll="0"/>
    <pivotField showAll="0"/>
    <pivotField numFmtId="44" showAll="0"/>
    <pivotField showAll="0"/>
    <pivotField numFmtId="164" showAll="0"/>
    <pivotField numFmtId="165" showAll="0"/>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Items count="1">
    <i/>
  </colItems>
  <dataFields count="1">
    <dataField name="Sum of Total" fld="9" baseField="0" baseItem="0"/>
  </dataFields>
  <formats count="4">
    <format dxfId="173">
      <pivotArea collapsedLevelsAreSubtotals="1" fieldPosition="0">
        <references count="1">
          <reference field="1" count="1">
            <x v="2"/>
          </reference>
        </references>
      </pivotArea>
    </format>
    <format dxfId="172">
      <pivotArea dataOnly="0" labelOnly="1" fieldPosition="0">
        <references count="1">
          <reference field="1" count="1">
            <x v="2"/>
          </reference>
        </references>
      </pivotArea>
    </format>
    <format dxfId="171">
      <pivotArea collapsedLevelsAreSubtotals="1" fieldPosition="0">
        <references count="1">
          <reference field="1" count="1">
            <x v="2"/>
          </reference>
        </references>
      </pivotArea>
    </format>
    <format dxfId="170">
      <pivotArea dataOnly="0" labelOnly="1" fieldPosition="0">
        <references count="1">
          <reference field="1" count="1">
            <x v="2"/>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8:E22" firstHeaderRow="0" firstDataRow="1" firstDataCol="1"/>
  <pivotFields count="19">
    <pivotField dataField="1" showAll="0"/>
    <pivotField axis="axisRow"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dataField="1" numFmtId="164" showAll="0"/>
    <pivotField dataField="1" numFmtId="1" showAll="0"/>
    <pivotField numFmtId="164" showAll="0"/>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6" showAll="0"/>
    <pivotField showAll="0"/>
    <pivotField numFmtId="44" showAll="0"/>
    <pivotField showAll="0"/>
    <pivotField numFmtId="164" showAll="0"/>
    <pivotField dataField="1" numFmtId="165"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defaultSubtotal="0">
      <items count="14">
        <item x="0"/>
        <item x="1"/>
        <item x="2"/>
        <item x="3"/>
        <item x="4"/>
        <item x="5"/>
        <item x="6"/>
        <item x="7"/>
        <item x="8"/>
        <item x="9"/>
        <item x="10"/>
        <item x="11"/>
        <item x="12"/>
        <item x="13"/>
      </items>
    </pivotField>
  </pivotFields>
  <rowFields count="1">
    <field x="1"/>
  </rowFields>
  <rowItems count="4">
    <i>
      <x/>
    </i>
    <i>
      <x v="1"/>
    </i>
    <i>
      <x v="2"/>
    </i>
    <i t="grand">
      <x/>
    </i>
  </rowItems>
  <colFields count="1">
    <field x="-2"/>
  </colFields>
  <colItems count="4">
    <i>
      <x/>
    </i>
    <i i="1">
      <x v="1"/>
    </i>
    <i i="2">
      <x v="2"/>
    </i>
    <i i="3">
      <x v="3"/>
    </i>
  </colItems>
  <dataFields count="4">
    <dataField name="Average of Rating" fld="17" subtotal="average" baseField="1" baseItem="0"/>
    <dataField name="Count of Invoice ID" fld="0" subtotal="count" baseField="0" baseItem="0"/>
    <dataField name="Sum of Quantity" fld="7" baseField="0" baseItem="0"/>
    <dataField name="Max of Unit price" fld="6" subtotal="max"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B31:E38" firstHeaderRow="1" firstDataRow="2" firstDataCol="1"/>
  <pivotFields count="18">
    <pivotField showAll="0"/>
    <pivotField axis="axisCol" showAll="0">
      <items count="4">
        <item x="0"/>
        <item x="2"/>
        <item x="1"/>
        <item t="default"/>
      </items>
    </pivotField>
    <pivotField showAll="0"/>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2">
            <reference field="4294967294" count="1" selected="0">
              <x v="0"/>
            </reference>
            <reference field="1" count="1" selected="0">
              <x v="2"/>
            </reference>
          </references>
        </pivotArea>
      </autoSortScope>
    </pivotField>
    <pivotField numFmtId="164" showAll="0"/>
    <pivotField numFmtId="1" showAll="0"/>
    <pivotField numFmtId="164" showAll="0"/>
    <pivotField dataField="1" numFmtId="164"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4" showAll="0"/>
    <pivotField numFmtId="166" showAll="0"/>
    <pivotField showAll="0"/>
    <pivotField showAll="0"/>
    <pivotField numFmtId="164" showAll="0"/>
    <pivotField showAll="0"/>
    <pivotField numFmtId="164" showAll="0"/>
    <pivotField numFmtId="165" showAll="0"/>
  </pivotFields>
  <rowFields count="1">
    <field x="5"/>
  </rowFields>
  <rowItems count="6">
    <i>
      <x v="2"/>
    </i>
    <i>
      <x v="1"/>
    </i>
    <i>
      <x/>
    </i>
    <i>
      <x v="3"/>
    </i>
    <i>
      <x v="5"/>
    </i>
    <i>
      <x v="4"/>
    </i>
  </rowItems>
  <colFields count="1">
    <field x="1"/>
  </colFields>
  <colItems count="3">
    <i>
      <x/>
    </i>
    <i>
      <x v="1"/>
    </i>
    <i>
      <x v="2"/>
    </i>
  </colItems>
  <dataFields count="1">
    <dataField name="Sum of Total" fld="9" showDataAs="percentOfCol" baseField="0" baseItem="0" numFmtId="10"/>
  </dataFields>
  <formats count="9">
    <format dxfId="98">
      <pivotArea collapsedLevelsAreSubtotals="1" fieldPosition="0">
        <references count="1">
          <reference field="1" count="0"/>
        </references>
      </pivotArea>
    </format>
    <format dxfId="97">
      <pivotArea collapsedLevelsAreSubtotals="1" fieldPosition="0">
        <references count="1">
          <reference field="1" count="1">
            <x v="2"/>
          </reference>
        </references>
      </pivotArea>
    </format>
    <format dxfId="96">
      <pivotArea outline="0" collapsedLevelsAreSubtotals="1" fieldPosition="0"/>
    </format>
    <format dxfId="95">
      <pivotArea collapsedLevelsAreSubtotals="1" fieldPosition="0">
        <references count="1">
          <reference field="5" count="5">
            <x v="0"/>
            <x v="1"/>
            <x v="2"/>
            <x v="3"/>
            <x v="4"/>
          </reference>
        </references>
      </pivotArea>
    </format>
    <format dxfId="94">
      <pivotArea collapsedLevelsAreSubtotals="1" fieldPosition="0">
        <references count="1">
          <reference field="5" count="1">
            <x v="5"/>
          </reference>
        </references>
      </pivotArea>
    </format>
    <format dxfId="93">
      <pivotArea outline="0" fieldPosition="0">
        <references count="1">
          <reference field="4294967294" count="1">
            <x v="0"/>
          </reference>
        </references>
      </pivotArea>
    </format>
    <format dxfId="92">
      <pivotArea collapsedLevelsAreSubtotals="1" fieldPosition="0">
        <references count="1">
          <reference field="5" count="2">
            <x v="1"/>
            <x v="2"/>
          </reference>
        </references>
      </pivotArea>
    </format>
    <format dxfId="91">
      <pivotArea dataOnly="0" labelOnly="1" fieldPosition="0">
        <references count="1">
          <reference field="5" count="2">
            <x v="1"/>
            <x v="2"/>
          </reference>
        </references>
      </pivotArea>
    </format>
    <format dxfId="90">
      <pivotArea type="all" dataOnly="0" outline="0"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5">
  <location ref="B21:D25" firstHeaderRow="1" firstDataRow="2" firstDataCol="1"/>
  <pivotFields count="19">
    <pivotField showAll="0"/>
    <pivotField axis="axisRow" showAll="0">
      <items count="4">
        <item x="0"/>
        <item x="2"/>
        <item x="1"/>
        <item t="default"/>
      </items>
    </pivotField>
    <pivotField showAll="0"/>
    <pivotField showAll="0">
      <items count="3">
        <item x="0"/>
        <item x="1"/>
        <item t="default"/>
      </items>
    </pivotField>
    <pivotField axis="axisCol" showAll="0">
      <items count="3">
        <item x="0"/>
        <item x="1"/>
        <item t="default"/>
      </items>
    </pivotField>
    <pivotField showAll="0">
      <items count="7">
        <item x="1"/>
        <item x="5"/>
        <item x="4"/>
        <item x="0"/>
        <item x="2"/>
        <item x="3"/>
        <item t="default"/>
      </items>
    </pivotField>
    <pivotField numFmtId="164" showAll="0"/>
    <pivotField numFmtId="1"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6" showAll="0"/>
    <pivotField showAll="0"/>
    <pivotField numFmtId="44" showAll="0"/>
    <pivotField showAll="0"/>
    <pivotField numFmtId="164" showAll="0"/>
    <pivotField numFmtId="165" showAll="0"/>
    <pivotField showAll="0" defaultSubtotal="0">
      <items count="14">
        <item x="0"/>
        <item x="1"/>
        <item x="2"/>
        <item x="3"/>
        <item x="4"/>
        <item x="5"/>
        <item x="6"/>
        <item x="7"/>
        <item x="8"/>
        <item x="9"/>
        <item x="10"/>
        <item x="11"/>
        <item x="12"/>
        <item x="13"/>
      </items>
    </pivotField>
  </pivotFields>
  <rowFields count="1">
    <field x="1"/>
  </rowFields>
  <rowItems count="3">
    <i>
      <x/>
    </i>
    <i>
      <x v="1"/>
    </i>
    <i>
      <x v="2"/>
    </i>
  </rowItems>
  <colFields count="1">
    <field x="4"/>
  </colFields>
  <colItems count="2">
    <i>
      <x/>
    </i>
    <i>
      <x v="1"/>
    </i>
  </colItems>
  <dataFields count="1">
    <dataField name="Sum of Total" fld="9" showDataAs="percentOfRow" baseField="1" baseItem="2" numFmtId="169"/>
  </dataFields>
  <formats count="11">
    <format dxfId="109">
      <pivotArea collapsedLevelsAreSubtotals="1" fieldPosition="0">
        <references count="1">
          <reference field="1" count="1">
            <x v="2"/>
          </reference>
        </references>
      </pivotArea>
    </format>
    <format dxfId="108">
      <pivotArea dataOnly="0" labelOnly="1" fieldPosition="0">
        <references count="1">
          <reference field="1" count="1">
            <x v="2"/>
          </reference>
        </references>
      </pivotArea>
    </format>
    <format dxfId="107">
      <pivotArea collapsedLevelsAreSubtotals="1" fieldPosition="0">
        <references count="1">
          <reference field="1" count="1">
            <x v="2"/>
          </reference>
        </references>
      </pivotArea>
    </format>
    <format dxfId="106">
      <pivotArea dataOnly="0" labelOnly="1" fieldPosition="0">
        <references count="1">
          <reference field="1" count="1">
            <x v="2"/>
          </reference>
        </references>
      </pivotArea>
    </format>
    <format dxfId="105">
      <pivotArea outline="0" collapsedLevelsAreSubtotals="1" fieldPosition="0"/>
    </format>
    <format dxfId="104">
      <pivotArea outline="0" collapsedLevelsAreSubtotals="1" fieldPosition="0"/>
    </format>
    <format dxfId="103">
      <pivotArea outline="0" fieldPosition="0">
        <references count="1">
          <reference field="4294967294" count="1">
            <x v="0"/>
          </reference>
        </references>
      </pivotArea>
    </format>
    <format dxfId="102">
      <pivotArea type="all" dataOnly="0" outline="0" fieldPosition="0"/>
    </format>
    <format dxfId="101">
      <pivotArea collapsedLevelsAreSubtotals="1" fieldPosition="0">
        <references count="1">
          <reference field="1" count="1">
            <x v="2"/>
          </reference>
        </references>
      </pivotArea>
    </format>
    <format dxfId="100">
      <pivotArea dataOnly="0" labelOnly="1" fieldPosition="0">
        <references count="1">
          <reference field="1" count="1">
            <x v="2"/>
          </reference>
        </references>
      </pivotArea>
    </format>
    <format dxfId="99">
      <pivotArea outline="0" collapsedLevelsAreSubtotals="1" fieldPosition="0"/>
    </format>
  </formats>
  <chartFormats count="2">
    <chartFormat chart="7" format="7" series="1">
      <pivotArea type="data" outline="0" fieldPosition="0">
        <references count="1">
          <reference field="4294967294" count="1" selected="0">
            <x v="0"/>
          </reference>
        </references>
      </pivotArea>
    </chartFormat>
    <chartFormat chart="7" format="8" series="1">
      <pivotArea type="data" outline="0" fieldPosition="0">
        <references count="2">
          <reference field="4294967294" count="1" selected="0">
            <x v="0"/>
          </reference>
          <reference field="4"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B48:F53" firstHeaderRow="1" firstDataRow="2" firstDataCol="1"/>
  <pivotFields count="19">
    <pivotField showAll="0"/>
    <pivotField axis="axisCol"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numFmtId="164" showAll="0"/>
    <pivotField numFmtId="1"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6" showAll="0"/>
    <pivotField showAll="0"/>
    <pivotField numFmtId="44" showAll="0"/>
    <pivotField showAll="0"/>
    <pivotField numFmtId="164" showAll="0"/>
    <pivotField numFmtId="165"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18"/>
  </rowFields>
  <rowItems count="4">
    <i>
      <x v="1"/>
    </i>
    <i>
      <x v="2"/>
    </i>
    <i>
      <x v="3"/>
    </i>
    <i t="grand">
      <x/>
    </i>
  </rowItems>
  <colFields count="1">
    <field x="1"/>
  </colFields>
  <colItems count="4">
    <i>
      <x/>
    </i>
    <i>
      <x v="1"/>
    </i>
    <i>
      <x v="2"/>
    </i>
    <i t="grand">
      <x/>
    </i>
  </colItems>
  <dataFields count="1">
    <dataField name="Sum of Total" fld="9" baseField="0" baseItem="0" numFmtId="168"/>
  </dataFields>
  <formats count="14">
    <format dxfId="123">
      <pivotArea collapsedLevelsAreSubtotals="1" fieldPosition="0">
        <references count="1">
          <reference field="1" count="1">
            <x v="2"/>
          </reference>
        </references>
      </pivotArea>
    </format>
    <format dxfId="122">
      <pivotArea dataOnly="0" labelOnly="1" fieldPosition="0">
        <references count="1">
          <reference field="1" count="1">
            <x v="2"/>
          </reference>
        </references>
      </pivotArea>
    </format>
    <format dxfId="121">
      <pivotArea collapsedLevelsAreSubtotals="1" fieldPosition="0">
        <references count="1">
          <reference field="1" count="1">
            <x v="2"/>
          </reference>
        </references>
      </pivotArea>
    </format>
    <format dxfId="120">
      <pivotArea dataOnly="0" labelOnly="1" fieldPosition="0">
        <references count="1">
          <reference field="1" count="1">
            <x v="2"/>
          </reference>
        </references>
      </pivotArea>
    </format>
    <format dxfId="119">
      <pivotArea outline="0" collapsedLevelsAreSubtotals="1" fieldPosition="0"/>
    </format>
    <format dxfId="118">
      <pivotArea outline="0" collapsedLevelsAreSubtotals="1" fieldPosition="0"/>
    </format>
    <format dxfId="117">
      <pivotArea type="all" dataOnly="0" outline="0" fieldPosition="0"/>
    </format>
    <format dxfId="116">
      <pivotArea outline="0" collapsedLevelsAreSubtotals="1" fieldPosition="0"/>
    </format>
    <format dxfId="115">
      <pivotArea field="1" type="button" dataOnly="0" labelOnly="1" outline="0" axis="axisCol" fieldPosition="0"/>
    </format>
    <format dxfId="114">
      <pivotArea dataOnly="0" labelOnly="1" outline="0" axis="axisValues" fieldPosition="0"/>
    </format>
    <format dxfId="113">
      <pivotArea dataOnly="0" labelOnly="1" fieldPosition="0">
        <references count="1">
          <reference field="1" count="0"/>
        </references>
      </pivotArea>
    </format>
    <format dxfId="112">
      <pivotArea dataOnly="0" labelOnly="1" grandRow="1" outline="0" fieldPosition="0"/>
    </format>
    <format dxfId="111">
      <pivotArea dataOnly="0" labelOnly="1" outline="0" axis="axisValues" fieldPosition="0"/>
    </format>
    <format dxfId="110">
      <pivotArea dataOnly="0" fieldPosition="0">
        <references count="1">
          <reference field="1" count="1">
            <x v="2"/>
          </reference>
        </references>
      </pivotArea>
    </format>
  </formats>
  <chartFormats count="3">
    <chartFormat chart="4" format="12" series="1">
      <pivotArea type="data" outline="0" fieldPosition="0">
        <references count="2">
          <reference field="4294967294" count="1" selected="0">
            <x v="0"/>
          </reference>
          <reference field="1" count="1" selected="0">
            <x v="0"/>
          </reference>
        </references>
      </pivotArea>
    </chartFormat>
    <chartFormat chart="4" format="13" series="1">
      <pivotArea type="data" outline="0" fieldPosition="0">
        <references count="2">
          <reference field="4294967294" count="1" selected="0">
            <x v="0"/>
          </reference>
          <reference field="1" count="1" selected="0">
            <x v="1"/>
          </reference>
        </references>
      </pivotArea>
    </chartFormat>
    <chartFormat chart="4" format="14" series="1">
      <pivotArea type="data" outline="0" fieldPosition="0">
        <references count="2">
          <reference field="4294967294" count="1" selected="0">
            <x v="0"/>
          </reference>
          <reference field="1"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14:D18" firstHeaderRow="1" firstDataRow="2" firstDataCol="1"/>
  <pivotFields count="19">
    <pivotField showAll="0"/>
    <pivotField axis="axisRow" showAll="0">
      <items count="4">
        <item x="0"/>
        <item x="2"/>
        <item x="1"/>
        <item t="default"/>
      </items>
    </pivotField>
    <pivotField showAll="0"/>
    <pivotField axis="axisCol"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4" showAll="0"/>
    <pivotField numFmtId="1"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6" showAll="0"/>
    <pivotField showAll="0"/>
    <pivotField numFmtId="44" showAll="0"/>
    <pivotField showAll="0"/>
    <pivotField numFmtId="164" showAll="0"/>
    <pivotField numFmtId="165" showAll="0"/>
    <pivotField showAll="0" defaultSubtotal="0">
      <items count="14">
        <item x="0"/>
        <item x="1"/>
        <item x="2"/>
        <item x="3"/>
        <item x="4"/>
        <item x="5"/>
        <item x="6"/>
        <item x="7"/>
        <item x="8"/>
        <item x="9"/>
        <item x="10"/>
        <item x="11"/>
        <item x="12"/>
        <item x="13"/>
      </items>
    </pivotField>
  </pivotFields>
  <rowFields count="1">
    <field x="1"/>
  </rowFields>
  <rowItems count="3">
    <i>
      <x/>
    </i>
    <i>
      <x v="1"/>
    </i>
    <i>
      <x v="2"/>
    </i>
  </rowItems>
  <colFields count="1">
    <field x="3"/>
  </colFields>
  <colItems count="2">
    <i>
      <x/>
    </i>
    <i>
      <x v="1"/>
    </i>
  </colItems>
  <dataFields count="1">
    <dataField name="Sum of Total" fld="9" showDataAs="percentOfRow" baseField="1" baseItem="2" numFmtId="10"/>
  </dataFields>
  <formats count="9">
    <format dxfId="132">
      <pivotArea collapsedLevelsAreSubtotals="1" fieldPosition="0">
        <references count="1">
          <reference field="1" count="1">
            <x v="2"/>
          </reference>
        </references>
      </pivotArea>
    </format>
    <format dxfId="131">
      <pivotArea dataOnly="0" labelOnly="1" fieldPosition="0">
        <references count="1">
          <reference field="1" count="1">
            <x v="2"/>
          </reference>
        </references>
      </pivotArea>
    </format>
    <format dxfId="130">
      <pivotArea collapsedLevelsAreSubtotals="1" fieldPosition="0">
        <references count="1">
          <reference field="1" count="1">
            <x v="2"/>
          </reference>
        </references>
      </pivotArea>
    </format>
    <format dxfId="129">
      <pivotArea dataOnly="0" labelOnly="1" fieldPosition="0">
        <references count="1">
          <reference field="1" count="1">
            <x v="2"/>
          </reference>
        </references>
      </pivotArea>
    </format>
    <format dxfId="128">
      <pivotArea outline="0" collapsedLevelsAreSubtotals="1" fieldPosition="0"/>
    </format>
    <format dxfId="127">
      <pivotArea outline="0" collapsedLevelsAreSubtotals="1" fieldPosition="0"/>
    </format>
    <format dxfId="126">
      <pivotArea outline="0" fieldPosition="0">
        <references count="1">
          <reference field="4294967294" count="1">
            <x v="0"/>
          </reference>
        </references>
      </pivotArea>
    </format>
    <format dxfId="125">
      <pivotArea type="all" dataOnly="0" outline="0" fieldPosition="0"/>
    </format>
    <format dxfId="124">
      <pivotArea dataOnly="0" fieldPosition="0">
        <references count="1">
          <reference field="1" count="1">
            <x v="2"/>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B41:E45" firstHeaderRow="1" firstDataRow="2" firstDataCol="1"/>
  <pivotFields count="18">
    <pivotField showAll="0"/>
    <pivotField axis="axisCol" showAll="0">
      <items count="4">
        <item x="0"/>
        <item x="2"/>
        <item x="1"/>
        <item t="default"/>
      </items>
    </pivotField>
    <pivotField showAll="0"/>
    <pivotField showAll="0">
      <items count="3">
        <item x="0"/>
        <item x="1"/>
        <item t="default"/>
      </items>
    </pivotField>
    <pivotField showAll="0">
      <items count="3">
        <item x="0"/>
        <item x="1"/>
        <item t="default"/>
      </items>
    </pivotField>
    <pivotField showAll="0" sortType="descending">
      <items count="7">
        <item x="1"/>
        <item x="5"/>
        <item x="4"/>
        <item x="0"/>
        <item x="2"/>
        <item x="3"/>
        <item t="default"/>
      </items>
      <autoSortScope>
        <pivotArea dataOnly="0" outline="0" fieldPosition="0">
          <references count="2">
            <reference field="4294967294" count="1" selected="0">
              <x v="0"/>
            </reference>
            <reference field="1" count="1" selected="0">
              <x v="2"/>
            </reference>
          </references>
        </pivotArea>
      </autoSortScope>
    </pivotField>
    <pivotField numFmtId="164" showAll="0"/>
    <pivotField numFmtId="1" showAll="0"/>
    <pivotField numFmtId="164" showAll="0"/>
    <pivotField dataField="1" numFmtId="164"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numFmtId="14" showAll="0"/>
    <pivotField numFmtId="166" showAll="0"/>
    <pivotField showAll="0"/>
    <pivotField axis="axisRow" showAll="0">
      <items count="4">
        <item x="1"/>
        <item x="2"/>
        <item x="0"/>
        <item t="default"/>
      </items>
    </pivotField>
    <pivotField numFmtId="164" showAll="0"/>
    <pivotField showAll="0"/>
    <pivotField numFmtId="164" showAll="0"/>
    <pivotField numFmtId="165" showAll="0"/>
  </pivotFields>
  <rowFields count="1">
    <field x="13"/>
  </rowFields>
  <rowItems count="3">
    <i>
      <x/>
    </i>
    <i>
      <x v="1"/>
    </i>
    <i>
      <x v="2"/>
    </i>
  </rowItems>
  <colFields count="1">
    <field x="1"/>
  </colFields>
  <colItems count="3">
    <i>
      <x/>
    </i>
    <i>
      <x v="1"/>
    </i>
    <i>
      <x v="2"/>
    </i>
  </colItems>
  <dataFields count="1">
    <dataField name="Sum of Total" fld="9" showDataAs="percentOfCol" baseField="0" baseItem="0" numFmtId="9"/>
  </dataFields>
  <formats count="5">
    <format dxfId="137">
      <pivotArea collapsedLevelsAreSubtotals="1" fieldPosition="0">
        <references count="1">
          <reference field="1" count="0"/>
        </references>
      </pivotArea>
    </format>
    <format dxfId="136">
      <pivotArea collapsedLevelsAreSubtotals="1" fieldPosition="0">
        <references count="1">
          <reference field="1" count="1">
            <x v="2"/>
          </reference>
        </references>
      </pivotArea>
    </format>
    <format dxfId="135">
      <pivotArea outline="0" fieldPosition="0">
        <references count="1">
          <reference field="4294967294" count="1">
            <x v="0"/>
          </reference>
        </references>
      </pivotArea>
    </format>
    <format dxfId="134">
      <pivotArea outline="0" collapsedLevelsAreSubtotals="1" fieldPosition="0"/>
    </format>
    <format dxfId="133">
      <pivotArea type="all" dataOnly="0" outline="0"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B6:C9" firstHeaderRow="1" firstDataRow="1" firstDataCol="1"/>
  <pivotFields count="19">
    <pivotField showAll="0"/>
    <pivotField axis="axisRow" showAll="0">
      <items count="4">
        <item x="0"/>
        <item x="2"/>
        <item x="1"/>
        <item t="default"/>
      </items>
    </pivotField>
    <pivotField showAll="0"/>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4" showAll="0"/>
    <pivotField numFmtId="1"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66" showAll="0"/>
    <pivotField showAll="0"/>
    <pivotField numFmtId="44" showAll="0"/>
    <pivotField showAll="0"/>
    <pivotField numFmtId="164" showAll="0"/>
    <pivotField numFmtId="165" showAll="0"/>
    <pivotField showAll="0" defaultSubtotal="0">
      <items count="14">
        <item x="0"/>
        <item x="1"/>
        <item x="2"/>
        <item x="3"/>
        <item x="4"/>
        <item x="5"/>
        <item x="6"/>
        <item x="7"/>
        <item x="8"/>
        <item x="9"/>
        <item x="10"/>
        <item x="11"/>
        <item x="12"/>
        <item x="13"/>
      </items>
    </pivotField>
  </pivotFields>
  <rowFields count="1">
    <field x="1"/>
  </rowFields>
  <rowItems count="3">
    <i>
      <x/>
    </i>
    <i>
      <x v="1"/>
    </i>
    <i>
      <x v="2"/>
    </i>
  </rowItems>
  <colItems count="1">
    <i/>
  </colItems>
  <dataFields count="1">
    <dataField name="Sum of Total" fld="9" baseField="0" baseItem="0" numFmtId="168"/>
  </dataFields>
  <formats count="14">
    <format dxfId="151">
      <pivotArea collapsedLevelsAreSubtotals="1" fieldPosition="0">
        <references count="1">
          <reference field="1" count="1">
            <x v="2"/>
          </reference>
        </references>
      </pivotArea>
    </format>
    <format dxfId="150">
      <pivotArea dataOnly="0" labelOnly="1" fieldPosition="0">
        <references count="1">
          <reference field="1" count="1">
            <x v="2"/>
          </reference>
        </references>
      </pivotArea>
    </format>
    <format dxfId="149">
      <pivotArea collapsedLevelsAreSubtotals="1" fieldPosition="0">
        <references count="1">
          <reference field="1" count="1">
            <x v="2"/>
          </reference>
        </references>
      </pivotArea>
    </format>
    <format dxfId="148">
      <pivotArea dataOnly="0" labelOnly="1" fieldPosition="0">
        <references count="1">
          <reference field="1" count="1">
            <x v="2"/>
          </reference>
        </references>
      </pivotArea>
    </format>
    <format dxfId="147">
      <pivotArea outline="0" collapsedLevelsAreSubtotals="1" fieldPosition="0"/>
    </format>
    <format dxfId="146">
      <pivotArea outline="0" collapsedLevelsAreSubtotals="1" fieldPosition="0"/>
    </format>
    <format dxfId="145">
      <pivotArea type="all" dataOnly="0" outline="0" fieldPosition="0"/>
    </format>
    <format dxfId="144">
      <pivotArea outline="0" collapsedLevelsAreSubtotals="1" fieldPosition="0"/>
    </format>
    <format dxfId="143">
      <pivotArea field="1" type="button" dataOnly="0" labelOnly="1" outline="0" axis="axisRow" fieldPosition="0"/>
    </format>
    <format dxfId="142">
      <pivotArea dataOnly="0" labelOnly="1" outline="0" axis="axisValues" fieldPosition="0"/>
    </format>
    <format dxfId="141">
      <pivotArea dataOnly="0" labelOnly="1" fieldPosition="0">
        <references count="1">
          <reference field="1" count="0"/>
        </references>
      </pivotArea>
    </format>
    <format dxfId="140">
      <pivotArea dataOnly="0" labelOnly="1" grandRow="1" outline="0" fieldPosition="0"/>
    </format>
    <format dxfId="139">
      <pivotArea dataOnly="0" labelOnly="1" outline="0" axis="axisValues" fieldPosition="0"/>
    </format>
    <format dxfId="138">
      <pivotArea dataOnly="0" fieldPosition="0">
        <references count="1">
          <reference field="1" count="1">
            <x v="2"/>
          </reference>
        </references>
      </pivotArea>
    </format>
  </formats>
  <chartFormats count="1">
    <chartFormat chart="3"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11"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1" name="PivotTable2"/>
    <pivotTable tabId="11" name="PivotTable3"/>
    <pivotTable tabId="11" name="PivotTable4"/>
    <pivotTable tabId="11" name="PivotTable6"/>
    <pivotTable tabId="11" name="PivotTable7"/>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type" cache="Slicer_Customer_type" caption="Customer type" rowHeight="225425"/>
  <slicer name="Gender" cache="Slicer_Gender" caption="Gender"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10" Type="http://schemas.microsoft.com/office/2007/relationships/slicer" Target="../slicers/slicer1.xml"/><Relationship Id="rId4" Type="http://schemas.openxmlformats.org/officeDocument/2006/relationships/pivotTable" Target="../pivotTables/pivotTable7.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2"/>
  <sheetViews>
    <sheetView zoomScaleNormal="100" workbookViewId="0">
      <selection activeCell="B20" sqref="B20"/>
    </sheetView>
  </sheetViews>
  <sheetFormatPr defaultRowHeight="12.75" x14ac:dyDescent="0.2"/>
  <cols>
    <col min="1" max="1" width="13.85546875" customWidth="1"/>
    <col min="2" max="2" width="12.5703125" customWidth="1"/>
    <col min="3" max="3" width="18.42578125" customWidth="1"/>
    <col min="4" max="4" width="15.7109375" customWidth="1"/>
    <col min="5" max="5" width="16.5703125" customWidth="1"/>
    <col min="6" max="61" width="3.5703125" customWidth="1"/>
    <col min="62" max="62" width="4.5703125" customWidth="1"/>
    <col min="63" max="63" width="11.7109375" bestFit="1" customWidth="1"/>
  </cols>
  <sheetData>
    <row r="2" spans="1:5" x14ac:dyDescent="0.2">
      <c r="A2" s="37" t="s">
        <v>1069</v>
      </c>
    </row>
    <row r="3" spans="1:5" x14ac:dyDescent="0.2">
      <c r="A3" s="34" t="s">
        <v>1066</v>
      </c>
      <c r="B3" t="s">
        <v>1068</v>
      </c>
    </row>
    <row r="4" spans="1:5" x14ac:dyDescent="0.2">
      <c r="A4" s="35" t="s">
        <v>16</v>
      </c>
      <c r="B4" s="36">
        <v>105481.9605000001</v>
      </c>
      <c r="E4" t="s">
        <v>1075</v>
      </c>
    </row>
    <row r="5" spans="1:5" x14ac:dyDescent="0.2">
      <c r="A5" s="35" t="s">
        <v>39</v>
      </c>
      <c r="B5" s="36">
        <v>106197.67199999996</v>
      </c>
    </row>
    <row r="6" spans="1:5" x14ac:dyDescent="0.2">
      <c r="A6" s="39" t="s">
        <v>22</v>
      </c>
      <c r="B6" s="40">
        <v>110568.70649999994</v>
      </c>
      <c r="E6" t="s">
        <v>1076</v>
      </c>
    </row>
    <row r="7" spans="1:5" x14ac:dyDescent="0.2">
      <c r="A7" s="35" t="s">
        <v>1067</v>
      </c>
      <c r="B7" s="36">
        <v>322248.33900000004</v>
      </c>
    </row>
    <row r="10" spans="1:5" x14ac:dyDescent="0.2">
      <c r="A10" s="37" t="s">
        <v>1070</v>
      </c>
    </row>
    <row r="11" spans="1:5" x14ac:dyDescent="0.2">
      <c r="A11" s="34" t="s">
        <v>1066</v>
      </c>
      <c r="B11" t="s">
        <v>1068</v>
      </c>
    </row>
    <row r="12" spans="1:5" x14ac:dyDescent="0.2">
      <c r="A12" s="35" t="s">
        <v>19</v>
      </c>
      <c r="B12" s="36">
        <v>167233.62600000002</v>
      </c>
    </row>
    <row r="13" spans="1:5" x14ac:dyDescent="0.2">
      <c r="A13" s="35" t="s">
        <v>28</v>
      </c>
      <c r="B13" s="36">
        <v>155014.71300000013</v>
      </c>
    </row>
    <row r="14" spans="1:5" x14ac:dyDescent="0.2">
      <c r="A14" s="35" t="s">
        <v>1067</v>
      </c>
      <c r="B14" s="36">
        <v>322248.33900000015</v>
      </c>
    </row>
    <row r="17" spans="1:5" x14ac:dyDescent="0.2">
      <c r="A17" s="38" t="s">
        <v>1071</v>
      </c>
    </row>
    <row r="18" spans="1:5" x14ac:dyDescent="0.2">
      <c r="A18" s="34" t="s">
        <v>1066</v>
      </c>
      <c r="B18" t="s">
        <v>1040</v>
      </c>
      <c r="C18" t="s">
        <v>1072</v>
      </c>
      <c r="D18" t="s">
        <v>1073</v>
      </c>
      <c r="E18" t="s">
        <v>1074</v>
      </c>
    </row>
    <row r="19" spans="1:5" x14ac:dyDescent="0.2">
      <c r="A19" s="35" t="s">
        <v>16</v>
      </c>
      <c r="B19" s="36">
        <v>7.0369822485207116</v>
      </c>
      <c r="C19" s="36">
        <v>338</v>
      </c>
      <c r="D19" s="36">
        <v>1851</v>
      </c>
      <c r="E19" s="36">
        <v>99.83</v>
      </c>
    </row>
    <row r="20" spans="1:5" x14ac:dyDescent="0.2">
      <c r="A20" s="35" t="s">
        <v>39</v>
      </c>
      <c r="B20" s="36">
        <v>6.8180722891566266</v>
      </c>
      <c r="C20" s="36">
        <v>332</v>
      </c>
      <c r="D20" s="36">
        <v>1820</v>
      </c>
      <c r="E20" s="36">
        <v>99.96</v>
      </c>
    </row>
    <row r="21" spans="1:5" x14ac:dyDescent="0.2">
      <c r="A21" s="35" t="s">
        <v>22</v>
      </c>
      <c r="B21" s="36">
        <v>7.0728658536585378</v>
      </c>
      <c r="C21" s="36">
        <v>328</v>
      </c>
      <c r="D21" s="36">
        <v>1831</v>
      </c>
      <c r="E21" s="36">
        <v>99.96</v>
      </c>
    </row>
    <row r="22" spans="1:5" x14ac:dyDescent="0.2">
      <c r="A22" s="35" t="s">
        <v>1067</v>
      </c>
      <c r="B22" s="36">
        <v>6.9759519038076148</v>
      </c>
      <c r="C22" s="36">
        <v>998</v>
      </c>
      <c r="D22" s="36">
        <v>5502</v>
      </c>
      <c r="E22" s="36">
        <v>99.96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T1005"/>
  <sheetViews>
    <sheetView showGridLines="0" workbookViewId="0">
      <pane xSplit="1" ySplit="2" topLeftCell="B3" activePane="bottomRight" state="frozen"/>
      <selection pane="topRight" activeCell="B1" sqref="B1"/>
      <selection pane="bottomLeft" activeCell="A3" sqref="A3"/>
      <selection pane="bottomRight" activeCell="G11" sqref="G11"/>
    </sheetView>
  </sheetViews>
  <sheetFormatPr defaultColWidth="12.5703125" defaultRowHeight="15" customHeight="1" x14ac:dyDescent="0.2"/>
  <cols>
    <col min="1" max="4" width="12.5703125" customWidth="1"/>
    <col min="5" max="5" width="16.42578125" customWidth="1"/>
    <col min="6" max="6" width="12.5703125" customWidth="1"/>
    <col min="7" max="8" width="17.28515625" customWidth="1"/>
    <col min="11" max="11" width="21.5703125" customWidth="1"/>
    <col min="39" max="39" width="19.5703125" customWidth="1"/>
    <col min="40" max="40" width="21.28515625" customWidth="1"/>
    <col min="42" max="42" width="15.28515625" style="29" customWidth="1"/>
  </cols>
  <sheetData>
    <row r="1" spans="1:46" ht="15.75" customHeight="1" x14ac:dyDescent="0.2">
      <c r="A1" s="1"/>
      <c r="U1" s="1"/>
      <c r="V1" s="1"/>
    </row>
    <row r="2" spans="1:46" ht="19.5" customHeight="1" x14ac:dyDescent="0.2">
      <c r="A2" s="1"/>
      <c r="B2" s="4" t="s">
        <v>0</v>
      </c>
      <c r="C2" s="4" t="s">
        <v>1</v>
      </c>
      <c r="D2" s="4" t="s">
        <v>2</v>
      </c>
      <c r="E2" s="4" t="s">
        <v>3</v>
      </c>
      <c r="F2" s="4" t="s">
        <v>4</v>
      </c>
      <c r="G2" s="4" t="s">
        <v>5</v>
      </c>
      <c r="H2" s="20" t="s">
        <v>1033</v>
      </c>
      <c r="I2" s="11" t="s">
        <v>6</v>
      </c>
      <c r="J2" s="7" t="s">
        <v>7</v>
      </c>
      <c r="K2" s="7" t="s">
        <v>8</v>
      </c>
      <c r="L2" s="13" t="s">
        <v>9</v>
      </c>
      <c r="M2" s="13" t="s">
        <v>1065</v>
      </c>
      <c r="N2" s="15" t="s">
        <v>10</v>
      </c>
      <c r="O2" s="4" t="s">
        <v>11</v>
      </c>
      <c r="P2" s="17" t="s">
        <v>12</v>
      </c>
      <c r="Q2" s="3" t="s">
        <v>13</v>
      </c>
      <c r="R2" s="7" t="s">
        <v>14</v>
      </c>
      <c r="S2" s="9" t="s">
        <v>15</v>
      </c>
      <c r="U2" s="25" t="s">
        <v>1038</v>
      </c>
      <c r="V2" s="1" t="s">
        <v>1036</v>
      </c>
      <c r="W2" s="26" t="s">
        <v>1039</v>
      </c>
      <c r="X2" s="26" t="s">
        <v>1040</v>
      </c>
      <c r="AC2" s="26" t="s">
        <v>1041</v>
      </c>
      <c r="AD2" s="26" t="s">
        <v>1043</v>
      </c>
      <c r="AE2" s="26" t="s">
        <v>1042</v>
      </c>
      <c r="AF2" s="26" t="s">
        <v>1044</v>
      </c>
      <c r="AH2" s="26" t="s">
        <v>1045</v>
      </c>
      <c r="AI2" s="26" t="s">
        <v>1046</v>
      </c>
      <c r="AJ2" s="26" t="s">
        <v>1047</v>
      </c>
      <c r="AK2" s="26" t="s">
        <v>1048</v>
      </c>
      <c r="AL2" s="26" t="s">
        <v>1049</v>
      </c>
      <c r="AM2" s="26" t="s">
        <v>1050</v>
      </c>
      <c r="AN2" s="26" t="s">
        <v>1051</v>
      </c>
      <c r="AO2" s="26" t="s">
        <v>1052</v>
      </c>
      <c r="AP2" s="30" t="s">
        <v>1053</v>
      </c>
      <c r="AQ2" s="26" t="s">
        <v>1054</v>
      </c>
      <c r="AR2" s="26" t="s">
        <v>1055</v>
      </c>
      <c r="AS2" s="26" t="s">
        <v>1056</v>
      </c>
      <c r="AT2" s="26" t="s">
        <v>1057</v>
      </c>
    </row>
    <row r="3" spans="1:46" ht="19.5" customHeight="1" x14ac:dyDescent="0.2">
      <c r="A3" s="1"/>
      <c r="B3" s="5" t="s">
        <v>27</v>
      </c>
      <c r="C3" s="6" t="s">
        <v>16</v>
      </c>
      <c r="D3" s="6" t="s">
        <v>17</v>
      </c>
      <c r="E3" s="6" t="s">
        <v>18</v>
      </c>
      <c r="F3" s="6" t="s">
        <v>19</v>
      </c>
      <c r="G3" s="6" t="s">
        <v>20</v>
      </c>
      <c r="H3" s="21">
        <v>74.69</v>
      </c>
      <c r="I3" s="12">
        <v>7</v>
      </c>
      <c r="J3" s="8">
        <v>26.141500000000001</v>
      </c>
      <c r="K3" s="8">
        <v>548.97149999999999</v>
      </c>
      <c r="L3" s="14">
        <v>43470</v>
      </c>
      <c r="M3" s="32" t="str">
        <f>IF(WEEKDAY(L3,2)&gt;=6, "Weekend", "Weekday")</f>
        <v>Weekend</v>
      </c>
      <c r="N3" s="16">
        <v>0.54722222222222228</v>
      </c>
      <c r="O3" s="6" t="s">
        <v>21</v>
      </c>
      <c r="P3" s="18">
        <v>522.83000000000004</v>
      </c>
      <c r="Q3" s="2">
        <v>4.7619047620000003</v>
      </c>
      <c r="R3" s="8">
        <v>26.141500000000001</v>
      </c>
      <c r="S3" s="10">
        <v>9.1</v>
      </c>
      <c r="T3" s="33"/>
      <c r="U3" s="22">
        <f t="shared" ref="U3:U66" si="0">H3*I3</f>
        <v>522.82999999999993</v>
      </c>
      <c r="V3" s="24">
        <f>U3*$Y$5</f>
        <v>41826.399999999994</v>
      </c>
      <c r="X3" s="27">
        <f>AVERAGE(S3:S1002)</f>
        <v>6.9727000000000032</v>
      </c>
      <c r="AC3" s="27">
        <f>MIN(S3:S1002)</f>
        <v>4</v>
      </c>
      <c r="AD3" s="27">
        <f>MAX(S3:S1002)</f>
        <v>10</v>
      </c>
      <c r="AE3" s="28">
        <f>MAX(H3:H1002)</f>
        <v>99.96</v>
      </c>
      <c r="AF3">
        <f>COUNTA(B3:B1000)</f>
        <v>998</v>
      </c>
      <c r="AH3" t="b">
        <f>S3&gt;8</f>
        <v>1</v>
      </c>
      <c r="AI3" t="b">
        <f t="shared" ref="AI3:AI66" si="1">R3=J3</f>
        <v>1</v>
      </c>
      <c r="AJ3" t="b">
        <f t="shared" ref="AJ3:AJ66" si="2">AND(S3&gt;8,K3&gt;800)</f>
        <v>0</v>
      </c>
      <c r="AK3" t="b">
        <f t="shared" ref="AK3:AK66" si="3">OR(K3&gt;5000)</f>
        <v>0</v>
      </c>
      <c r="AL3" t="str">
        <f>IF(S3&gt;8, "High", "Low")</f>
        <v>High</v>
      </c>
      <c r="AM3" t="str">
        <f t="shared" ref="AM3:AM66" si="4">IF(AND(S3&gt;8, K3&gt;500),"Good Product", "Bad Product")</f>
        <v>Good Product</v>
      </c>
      <c r="AN3">
        <f t="shared" ref="AN3:AN66" si="5">IF(K3&gt;500, K3*0.9,K3)</f>
        <v>494.07434999999998</v>
      </c>
      <c r="AO3">
        <f t="shared" ref="AO3:AO66" si="6">IF(I3&gt;7, H3*0.95,H3)</f>
        <v>74.69</v>
      </c>
      <c r="AP3" s="29" t="str">
        <f>IF(S3&gt;8, "High", IF(S3&lt;6.5,"Low","Medium"))</f>
        <v>High</v>
      </c>
      <c r="AQ3">
        <f>SUMIF(C3:C1002,"C",K3:K1002)</f>
        <v>110568.70649999994</v>
      </c>
      <c r="AR3">
        <f t="shared" ref="AR3:AR66" ca="1" si="7">SUMIF(C3:C1002,"B",K985:K1002)</f>
        <v>1143.24</v>
      </c>
      <c r="AS3">
        <f t="shared" ref="AS3:AS66" si="8">SUMIFS(K:K,C:C,"B",F:F,"Female")</f>
        <v>52928.295000000013</v>
      </c>
      <c r="AT3">
        <f>COUNTIF(O3:O1002,"Cash")</f>
        <v>344</v>
      </c>
    </row>
    <row r="4" spans="1:46" ht="19.5" customHeight="1" x14ac:dyDescent="0.2">
      <c r="A4" s="1"/>
      <c r="B4" s="6" t="s">
        <v>31</v>
      </c>
      <c r="C4" s="6" t="s">
        <v>22</v>
      </c>
      <c r="D4" s="6" t="s">
        <v>23</v>
      </c>
      <c r="E4" s="6" t="s">
        <v>24</v>
      </c>
      <c r="F4" s="6" t="s">
        <v>19</v>
      </c>
      <c r="G4" s="6" t="s">
        <v>25</v>
      </c>
      <c r="H4" s="21">
        <v>15.28</v>
      </c>
      <c r="I4" s="12">
        <v>5</v>
      </c>
      <c r="J4" s="8">
        <v>3.82</v>
      </c>
      <c r="K4" s="8">
        <v>80.22</v>
      </c>
      <c r="L4" s="14">
        <v>43532</v>
      </c>
      <c r="M4" s="32" t="str">
        <f t="shared" ref="M4:M67" si="9">IF(WEEKDAY(L4,2)&gt;=6, "Weekend", "Weekday")</f>
        <v>Weekday</v>
      </c>
      <c r="N4" s="16">
        <v>0.43680555555555556</v>
      </c>
      <c r="O4" s="6" t="s">
        <v>26</v>
      </c>
      <c r="P4" s="18">
        <v>76.400000000000006</v>
      </c>
      <c r="Q4" s="2">
        <v>4.7619047620000003</v>
      </c>
      <c r="R4" s="8">
        <v>3.82</v>
      </c>
      <c r="S4" s="10">
        <v>9.6</v>
      </c>
      <c r="T4" s="33"/>
      <c r="U4" s="22">
        <f t="shared" si="0"/>
        <v>76.399999999999991</v>
      </c>
      <c r="V4" s="24">
        <f t="shared" ref="V4:V67" si="10">U4*$Y$5</f>
        <v>6111.9999999999991</v>
      </c>
      <c r="Y4" t="s">
        <v>1037</v>
      </c>
      <c r="AH4" t="b">
        <f t="shared" ref="AH4:AH67" si="11">S4&gt;8</f>
        <v>1</v>
      </c>
      <c r="AI4" t="b">
        <f t="shared" si="1"/>
        <v>1</v>
      </c>
      <c r="AJ4" t="b">
        <f t="shared" si="2"/>
        <v>0</v>
      </c>
      <c r="AK4" t="b">
        <f t="shared" si="3"/>
        <v>0</v>
      </c>
      <c r="AL4" t="str">
        <f t="shared" ref="AL4:AL67" si="12">IF(S4&gt;8, "High", "Low")</f>
        <v>High</v>
      </c>
      <c r="AM4" t="str">
        <f t="shared" si="4"/>
        <v>Bad Product</v>
      </c>
      <c r="AN4">
        <f t="shared" si="5"/>
        <v>80.22</v>
      </c>
      <c r="AO4">
        <f t="shared" si="6"/>
        <v>15.28</v>
      </c>
      <c r="AP4" s="29" t="str">
        <f t="shared" ref="AP4:AP67" si="13">IF(S4&gt;8, "High", IF(S4&lt;6.5,"Low","Medium"))</f>
        <v>High</v>
      </c>
      <c r="AQ4">
        <f t="shared" ref="AQ4:AQ67" si="14">SUMIF(C3:C1002, "B",K3:K1002)</f>
        <v>106197.67199999996</v>
      </c>
      <c r="AR4">
        <f t="shared" ca="1" si="7"/>
        <v>1143.24</v>
      </c>
      <c r="AS4">
        <f t="shared" si="8"/>
        <v>52928.295000000013</v>
      </c>
      <c r="AT4">
        <f>COUNTIF(O985:O1002, "Cash")</f>
        <v>5</v>
      </c>
    </row>
    <row r="5" spans="1:46" ht="19.5" customHeight="1" x14ac:dyDescent="0.2">
      <c r="A5" s="1"/>
      <c r="B5" s="6" t="s">
        <v>32</v>
      </c>
      <c r="C5" s="6" t="s">
        <v>16</v>
      </c>
      <c r="D5" s="6" t="s">
        <v>17</v>
      </c>
      <c r="E5" s="6" t="s">
        <v>24</v>
      </c>
      <c r="F5" s="6" t="s">
        <v>28</v>
      </c>
      <c r="G5" s="6" t="s">
        <v>29</v>
      </c>
      <c r="H5" s="21">
        <v>46.33</v>
      </c>
      <c r="I5" s="12">
        <v>7</v>
      </c>
      <c r="J5" s="8">
        <v>16.215499999999999</v>
      </c>
      <c r="K5" s="8">
        <v>340.52550000000002</v>
      </c>
      <c r="L5" s="14">
        <v>43527</v>
      </c>
      <c r="M5" s="32" t="str">
        <f t="shared" si="9"/>
        <v>Weekend</v>
      </c>
      <c r="N5" s="16">
        <v>0.55763888888888891</v>
      </c>
      <c r="O5" s="6" t="s">
        <v>30</v>
      </c>
      <c r="P5" s="18">
        <v>324.31</v>
      </c>
      <c r="Q5" s="2">
        <v>4.7619047620000003</v>
      </c>
      <c r="R5" s="8">
        <v>16.215499999999999</v>
      </c>
      <c r="S5" s="10">
        <v>7.4</v>
      </c>
      <c r="T5" s="33"/>
      <c r="U5" s="22">
        <f t="shared" si="0"/>
        <v>324.31</v>
      </c>
      <c r="V5" s="24">
        <f t="shared" si="10"/>
        <v>25944.799999999999</v>
      </c>
      <c r="Y5">
        <v>80</v>
      </c>
      <c r="AH5" t="b">
        <f t="shared" si="11"/>
        <v>0</v>
      </c>
      <c r="AI5" t="b">
        <f t="shared" si="1"/>
        <v>1</v>
      </c>
      <c r="AJ5" t="b">
        <f t="shared" si="2"/>
        <v>0</v>
      </c>
      <c r="AK5" t="b">
        <f t="shared" si="3"/>
        <v>0</v>
      </c>
      <c r="AL5" t="str">
        <f t="shared" si="12"/>
        <v>Low</v>
      </c>
      <c r="AM5" t="str">
        <f t="shared" si="4"/>
        <v>Bad Product</v>
      </c>
      <c r="AN5">
        <f t="shared" si="5"/>
        <v>340.52550000000002</v>
      </c>
      <c r="AO5">
        <f t="shared" si="6"/>
        <v>46.33</v>
      </c>
      <c r="AP5" s="29" t="str">
        <f t="shared" si="13"/>
        <v>Medium</v>
      </c>
      <c r="AQ5">
        <f t="shared" si="14"/>
        <v>106197.67199999996</v>
      </c>
      <c r="AR5">
        <f t="shared" ca="1" si="7"/>
        <v>1143.24</v>
      </c>
      <c r="AS5">
        <f t="shared" si="8"/>
        <v>52928.295000000013</v>
      </c>
      <c r="AT5">
        <f t="shared" ref="AT5:AT68" si="15">COUNTIF(O5:O1003, "Cash")</f>
        <v>343</v>
      </c>
    </row>
    <row r="6" spans="1:46" ht="19.5" customHeight="1" x14ac:dyDescent="0.2">
      <c r="A6" s="1"/>
      <c r="B6" s="6" t="s">
        <v>34</v>
      </c>
      <c r="C6" s="6" t="s">
        <v>16</v>
      </c>
      <c r="D6" s="6" t="s">
        <v>17</v>
      </c>
      <c r="E6" s="6" t="s">
        <v>18</v>
      </c>
      <c r="F6" s="6" t="s">
        <v>28</v>
      </c>
      <c r="G6" s="6" t="s">
        <v>20</v>
      </c>
      <c r="H6" s="21">
        <v>58.22</v>
      </c>
      <c r="I6" s="12">
        <v>8</v>
      </c>
      <c r="J6" s="8">
        <v>23.288</v>
      </c>
      <c r="K6" s="8">
        <v>489.048</v>
      </c>
      <c r="L6" s="14">
        <v>43492</v>
      </c>
      <c r="M6" s="32" t="str">
        <f t="shared" si="9"/>
        <v>Weekend</v>
      </c>
      <c r="N6" s="16">
        <v>0.85624999999999996</v>
      </c>
      <c r="O6" s="6" t="s">
        <v>21</v>
      </c>
      <c r="P6" s="18">
        <v>465.76</v>
      </c>
      <c r="Q6" s="2">
        <v>4.7619047620000003</v>
      </c>
      <c r="R6" s="8">
        <v>23.288</v>
      </c>
      <c r="S6" s="10">
        <v>8.4</v>
      </c>
      <c r="T6" s="33"/>
      <c r="U6" s="22">
        <f t="shared" si="0"/>
        <v>465.76</v>
      </c>
      <c r="V6" s="24">
        <f t="shared" si="10"/>
        <v>37260.800000000003</v>
      </c>
      <c r="AH6" t="b">
        <f t="shared" si="11"/>
        <v>1</v>
      </c>
      <c r="AI6" t="b">
        <f t="shared" si="1"/>
        <v>1</v>
      </c>
      <c r="AJ6" t="b">
        <f t="shared" si="2"/>
        <v>0</v>
      </c>
      <c r="AK6" t="b">
        <f t="shared" si="3"/>
        <v>0</v>
      </c>
      <c r="AL6" t="str">
        <f t="shared" si="12"/>
        <v>High</v>
      </c>
      <c r="AM6" t="str">
        <f t="shared" si="4"/>
        <v>Bad Product</v>
      </c>
      <c r="AN6">
        <f t="shared" si="5"/>
        <v>489.048</v>
      </c>
      <c r="AO6">
        <f t="shared" si="6"/>
        <v>55.308999999999997</v>
      </c>
      <c r="AP6" s="29" t="str">
        <f t="shared" si="13"/>
        <v>High</v>
      </c>
      <c r="AQ6">
        <f t="shared" si="14"/>
        <v>106197.67199999996</v>
      </c>
      <c r="AR6">
        <f t="shared" ca="1" si="7"/>
        <v>1143.24</v>
      </c>
      <c r="AS6">
        <f t="shared" si="8"/>
        <v>52928.295000000013</v>
      </c>
      <c r="AT6">
        <f t="shared" si="15"/>
        <v>343</v>
      </c>
    </row>
    <row r="7" spans="1:46" ht="19.5" customHeight="1" x14ac:dyDescent="0.2">
      <c r="A7" s="1"/>
      <c r="B7" s="6" t="s">
        <v>35</v>
      </c>
      <c r="C7" s="6" t="s">
        <v>16</v>
      </c>
      <c r="D7" s="6" t="s">
        <v>17</v>
      </c>
      <c r="E7" s="6" t="s">
        <v>24</v>
      </c>
      <c r="F7" s="6" t="s">
        <v>28</v>
      </c>
      <c r="G7" s="6" t="s">
        <v>33</v>
      </c>
      <c r="H7" s="21">
        <v>86.31</v>
      </c>
      <c r="I7" s="12">
        <v>7</v>
      </c>
      <c r="J7" s="8">
        <v>30.208500000000001</v>
      </c>
      <c r="K7" s="8">
        <v>634.37850000000003</v>
      </c>
      <c r="L7" s="14">
        <v>43504</v>
      </c>
      <c r="M7" s="32" t="str">
        <f t="shared" si="9"/>
        <v>Weekday</v>
      </c>
      <c r="N7" s="16">
        <v>0.44236111111111109</v>
      </c>
      <c r="O7" s="6" t="s">
        <v>21</v>
      </c>
      <c r="P7" s="18">
        <v>604.16999999999996</v>
      </c>
      <c r="Q7" s="2">
        <v>4.7619047620000003</v>
      </c>
      <c r="R7" s="8">
        <v>30.208500000000001</v>
      </c>
      <c r="S7" s="10">
        <v>5.3</v>
      </c>
      <c r="T7" s="33"/>
      <c r="U7" s="22">
        <f t="shared" si="0"/>
        <v>604.17000000000007</v>
      </c>
      <c r="V7" s="24">
        <f t="shared" si="10"/>
        <v>48333.600000000006</v>
      </c>
      <c r="AH7" t="b">
        <f t="shared" si="11"/>
        <v>0</v>
      </c>
      <c r="AI7" t="b">
        <f t="shared" si="1"/>
        <v>1</v>
      </c>
      <c r="AJ7" t="b">
        <f t="shared" si="2"/>
        <v>0</v>
      </c>
      <c r="AK7" t="b">
        <f t="shared" si="3"/>
        <v>0</v>
      </c>
      <c r="AL7" t="str">
        <f t="shared" si="12"/>
        <v>Low</v>
      </c>
      <c r="AM7" t="str">
        <f t="shared" si="4"/>
        <v>Bad Product</v>
      </c>
      <c r="AN7">
        <f t="shared" si="5"/>
        <v>570.94065000000001</v>
      </c>
      <c r="AO7">
        <f t="shared" si="6"/>
        <v>86.31</v>
      </c>
      <c r="AP7" s="29" t="str">
        <f t="shared" si="13"/>
        <v>Low</v>
      </c>
      <c r="AQ7">
        <f t="shared" si="14"/>
        <v>106197.67199999996</v>
      </c>
      <c r="AR7">
        <f t="shared" ca="1" si="7"/>
        <v>1143.24</v>
      </c>
      <c r="AS7">
        <f t="shared" si="8"/>
        <v>52928.295000000013</v>
      </c>
      <c r="AT7">
        <f t="shared" si="15"/>
        <v>343</v>
      </c>
    </row>
    <row r="8" spans="1:46" ht="19.5" customHeight="1" x14ac:dyDescent="0.2">
      <c r="A8" s="1"/>
      <c r="B8" s="6" t="s">
        <v>36</v>
      </c>
      <c r="C8" s="6" t="s">
        <v>22</v>
      </c>
      <c r="D8" s="6" t="s">
        <v>23</v>
      </c>
      <c r="E8" s="6" t="s">
        <v>24</v>
      </c>
      <c r="F8" s="6" t="s">
        <v>28</v>
      </c>
      <c r="G8" s="6" t="s">
        <v>25</v>
      </c>
      <c r="H8" s="21">
        <v>85.39</v>
      </c>
      <c r="I8" s="12">
        <v>7</v>
      </c>
      <c r="J8" s="8">
        <v>29.886500000000002</v>
      </c>
      <c r="K8" s="8">
        <v>627.61649999999997</v>
      </c>
      <c r="L8" s="14">
        <v>43549</v>
      </c>
      <c r="M8" s="32" t="str">
        <f t="shared" si="9"/>
        <v>Weekday</v>
      </c>
      <c r="N8" s="16">
        <v>0.77083333333333337</v>
      </c>
      <c r="O8" s="6" t="s">
        <v>21</v>
      </c>
      <c r="P8" s="18">
        <v>597.73</v>
      </c>
      <c r="Q8" s="2">
        <v>4.7619047620000003</v>
      </c>
      <c r="R8" s="8">
        <v>29.886500000000002</v>
      </c>
      <c r="S8" s="10">
        <v>4.0999999999999996</v>
      </c>
      <c r="T8" s="33"/>
      <c r="U8" s="22">
        <f t="shared" si="0"/>
        <v>597.73</v>
      </c>
      <c r="V8" s="24">
        <f t="shared" si="10"/>
        <v>47818.400000000001</v>
      </c>
      <c r="AH8" t="b">
        <f t="shared" si="11"/>
        <v>0</v>
      </c>
      <c r="AI8" t="b">
        <f t="shared" si="1"/>
        <v>1</v>
      </c>
      <c r="AJ8" t="b">
        <f t="shared" si="2"/>
        <v>0</v>
      </c>
      <c r="AK8" t="b">
        <f t="shared" si="3"/>
        <v>0</v>
      </c>
      <c r="AL8" t="str">
        <f t="shared" si="12"/>
        <v>Low</v>
      </c>
      <c r="AM8" t="str">
        <f t="shared" si="4"/>
        <v>Bad Product</v>
      </c>
      <c r="AN8">
        <f t="shared" si="5"/>
        <v>564.85484999999994</v>
      </c>
      <c r="AO8">
        <f t="shared" si="6"/>
        <v>85.39</v>
      </c>
      <c r="AP8" s="29" t="str">
        <f t="shared" si="13"/>
        <v>Low</v>
      </c>
      <c r="AQ8">
        <f t="shared" si="14"/>
        <v>106197.67199999996</v>
      </c>
      <c r="AR8">
        <f t="shared" ca="1" si="7"/>
        <v>1143.24</v>
      </c>
      <c r="AS8">
        <f t="shared" si="8"/>
        <v>52928.295000000013</v>
      </c>
      <c r="AT8">
        <f t="shared" si="15"/>
        <v>343</v>
      </c>
    </row>
    <row r="9" spans="1:46" ht="19.5" customHeight="1" x14ac:dyDescent="0.2">
      <c r="A9" s="1"/>
      <c r="B9" s="6" t="s">
        <v>37</v>
      </c>
      <c r="C9" s="6" t="s">
        <v>16</v>
      </c>
      <c r="D9" s="6" t="s">
        <v>17</v>
      </c>
      <c r="E9" s="6" t="s">
        <v>18</v>
      </c>
      <c r="F9" s="6" t="s">
        <v>19</v>
      </c>
      <c r="G9" s="6" t="s">
        <v>25</v>
      </c>
      <c r="H9" s="21">
        <v>68.84</v>
      </c>
      <c r="I9" s="12">
        <v>6</v>
      </c>
      <c r="J9" s="8">
        <v>20.652000000000001</v>
      </c>
      <c r="K9" s="8">
        <v>433.69200000000001</v>
      </c>
      <c r="L9" s="14">
        <v>43521</v>
      </c>
      <c r="M9" s="32" t="str">
        <f t="shared" si="9"/>
        <v>Weekday</v>
      </c>
      <c r="N9" s="16">
        <v>0.60833333333333328</v>
      </c>
      <c r="O9" s="6" t="s">
        <v>21</v>
      </c>
      <c r="P9" s="18">
        <v>413.04</v>
      </c>
      <c r="Q9" s="2">
        <v>4.7619047620000003</v>
      </c>
      <c r="R9" s="8">
        <v>20.652000000000001</v>
      </c>
      <c r="S9" s="10">
        <v>5.8</v>
      </c>
      <c r="T9" s="33"/>
      <c r="U9" s="22">
        <f t="shared" si="0"/>
        <v>413.04</v>
      </c>
      <c r="V9" s="24">
        <f t="shared" si="10"/>
        <v>33043.200000000004</v>
      </c>
      <c r="AH9" t="b">
        <f t="shared" si="11"/>
        <v>0</v>
      </c>
      <c r="AI9" t="b">
        <f t="shared" si="1"/>
        <v>1</v>
      </c>
      <c r="AJ9" t="b">
        <f t="shared" si="2"/>
        <v>0</v>
      </c>
      <c r="AK9" t="b">
        <f t="shared" si="3"/>
        <v>0</v>
      </c>
      <c r="AL9" t="str">
        <f t="shared" si="12"/>
        <v>Low</v>
      </c>
      <c r="AM9" t="str">
        <f t="shared" si="4"/>
        <v>Bad Product</v>
      </c>
      <c r="AN9">
        <f t="shared" si="5"/>
        <v>433.69200000000001</v>
      </c>
      <c r="AO9">
        <f t="shared" si="6"/>
        <v>68.84</v>
      </c>
      <c r="AP9" s="29" t="str">
        <f t="shared" si="13"/>
        <v>Low</v>
      </c>
      <c r="AQ9">
        <f t="shared" si="14"/>
        <v>106197.67199999996</v>
      </c>
      <c r="AR9">
        <f t="shared" ca="1" si="7"/>
        <v>1143.24</v>
      </c>
      <c r="AS9">
        <f t="shared" si="8"/>
        <v>52928.295000000013</v>
      </c>
      <c r="AT9">
        <f t="shared" si="15"/>
        <v>343</v>
      </c>
    </row>
    <row r="10" spans="1:46" ht="19.5" customHeight="1" x14ac:dyDescent="0.2">
      <c r="A10" s="1"/>
      <c r="B10" s="6" t="s">
        <v>38</v>
      </c>
      <c r="C10" s="6" t="s">
        <v>22</v>
      </c>
      <c r="D10" s="6" t="s">
        <v>23</v>
      </c>
      <c r="E10" s="6" t="s">
        <v>24</v>
      </c>
      <c r="F10" s="6" t="s">
        <v>19</v>
      </c>
      <c r="G10" s="5" t="s">
        <v>29</v>
      </c>
      <c r="H10" s="21">
        <v>73.56</v>
      </c>
      <c r="I10" s="12">
        <v>10</v>
      </c>
      <c r="J10" s="8">
        <v>36.78</v>
      </c>
      <c r="K10" s="8">
        <v>772.38</v>
      </c>
      <c r="L10" s="14">
        <v>43520</v>
      </c>
      <c r="M10" s="32" t="str">
        <f t="shared" si="9"/>
        <v>Weekend</v>
      </c>
      <c r="N10" s="16">
        <v>0.48472222222222222</v>
      </c>
      <c r="O10" s="6" t="s">
        <v>21</v>
      </c>
      <c r="P10" s="18">
        <v>735.6</v>
      </c>
      <c r="Q10" s="2">
        <v>4.7619047620000003</v>
      </c>
      <c r="R10" s="8">
        <v>36.78</v>
      </c>
      <c r="S10" s="10">
        <v>8</v>
      </c>
      <c r="T10" s="33"/>
      <c r="U10" s="22">
        <f t="shared" si="0"/>
        <v>735.6</v>
      </c>
      <c r="V10" s="24">
        <f t="shared" si="10"/>
        <v>58848</v>
      </c>
      <c r="Z10" s="1"/>
      <c r="AH10" t="b">
        <f t="shared" si="11"/>
        <v>0</v>
      </c>
      <c r="AI10" t="b">
        <f t="shared" si="1"/>
        <v>1</v>
      </c>
      <c r="AJ10" t="b">
        <f t="shared" si="2"/>
        <v>0</v>
      </c>
      <c r="AK10" t="b">
        <f t="shared" si="3"/>
        <v>0</v>
      </c>
      <c r="AL10" t="str">
        <f t="shared" si="12"/>
        <v>Low</v>
      </c>
      <c r="AM10" t="str">
        <f t="shared" si="4"/>
        <v>Bad Product</v>
      </c>
      <c r="AN10">
        <f t="shared" si="5"/>
        <v>695.14200000000005</v>
      </c>
      <c r="AO10">
        <f t="shared" si="6"/>
        <v>69.882000000000005</v>
      </c>
      <c r="AP10" s="29" t="str">
        <f t="shared" si="13"/>
        <v>Medium</v>
      </c>
      <c r="AQ10">
        <f t="shared" si="14"/>
        <v>106197.67199999996</v>
      </c>
      <c r="AR10">
        <f t="shared" ca="1" si="7"/>
        <v>1143.24</v>
      </c>
      <c r="AS10">
        <f t="shared" si="8"/>
        <v>52928.295000000013</v>
      </c>
      <c r="AT10">
        <f t="shared" si="15"/>
        <v>343</v>
      </c>
    </row>
    <row r="11" spans="1:46" ht="19.5" customHeight="1" x14ac:dyDescent="0.2">
      <c r="A11" s="1"/>
      <c r="B11" s="6" t="s">
        <v>42</v>
      </c>
      <c r="C11" s="6" t="s">
        <v>16</v>
      </c>
      <c r="D11" s="6" t="s">
        <v>17</v>
      </c>
      <c r="E11" s="6" t="s">
        <v>18</v>
      </c>
      <c r="F11" s="6" t="s">
        <v>19</v>
      </c>
      <c r="G11" s="6" t="s">
        <v>20</v>
      </c>
      <c r="H11" s="21">
        <v>36.26</v>
      </c>
      <c r="I11" s="12">
        <v>2</v>
      </c>
      <c r="J11" s="8">
        <v>3.6259999999999999</v>
      </c>
      <c r="K11" s="8">
        <v>76.146000000000001</v>
      </c>
      <c r="L11" s="14">
        <v>43475</v>
      </c>
      <c r="M11" s="32" t="str">
        <f t="shared" si="9"/>
        <v>Weekday</v>
      </c>
      <c r="N11" s="16">
        <v>0.71875</v>
      </c>
      <c r="O11" s="6" t="s">
        <v>30</v>
      </c>
      <c r="P11" s="18">
        <v>72.52</v>
      </c>
      <c r="Q11" s="2">
        <v>4.7619047620000003</v>
      </c>
      <c r="R11" s="8">
        <v>3.6259999999999999</v>
      </c>
      <c r="S11" s="10">
        <v>7.2</v>
      </c>
      <c r="T11" s="33"/>
      <c r="U11" s="22">
        <f t="shared" si="0"/>
        <v>72.52</v>
      </c>
      <c r="V11" s="24">
        <f t="shared" si="10"/>
        <v>5801.5999999999995</v>
      </c>
      <c r="W11" s="23"/>
      <c r="Z11" s="1" t="s">
        <v>1034</v>
      </c>
      <c r="AA11" t="s">
        <v>1035</v>
      </c>
      <c r="AH11" t="b">
        <f t="shared" si="11"/>
        <v>0</v>
      </c>
      <c r="AI11" t="b">
        <f t="shared" si="1"/>
        <v>1</v>
      </c>
      <c r="AJ11" t="b">
        <f t="shared" si="2"/>
        <v>0</v>
      </c>
      <c r="AK11" t="b">
        <f t="shared" si="3"/>
        <v>0</v>
      </c>
      <c r="AL11" t="str">
        <f t="shared" si="12"/>
        <v>Low</v>
      </c>
      <c r="AM11" t="str">
        <f t="shared" si="4"/>
        <v>Bad Product</v>
      </c>
      <c r="AN11">
        <f t="shared" si="5"/>
        <v>76.146000000000001</v>
      </c>
      <c r="AO11">
        <f t="shared" si="6"/>
        <v>36.26</v>
      </c>
      <c r="AP11" s="29" t="str">
        <f t="shared" si="13"/>
        <v>Medium</v>
      </c>
      <c r="AQ11">
        <f t="shared" si="14"/>
        <v>106197.67199999996</v>
      </c>
      <c r="AR11">
        <f t="shared" ca="1" si="7"/>
        <v>1143.24</v>
      </c>
      <c r="AS11">
        <f t="shared" si="8"/>
        <v>52928.295000000013</v>
      </c>
      <c r="AT11">
        <f t="shared" si="15"/>
        <v>343</v>
      </c>
    </row>
    <row r="12" spans="1:46" ht="19.5" customHeight="1" x14ac:dyDescent="0.2">
      <c r="A12" s="1"/>
      <c r="B12" s="6" t="s">
        <v>44</v>
      </c>
      <c r="C12" s="6" t="s">
        <v>39</v>
      </c>
      <c r="D12" s="6" t="s">
        <v>40</v>
      </c>
      <c r="E12" s="6" t="s">
        <v>18</v>
      </c>
      <c r="F12" s="6" t="s">
        <v>19</v>
      </c>
      <c r="G12" s="6" t="s">
        <v>41</v>
      </c>
      <c r="H12" s="21">
        <v>54.84</v>
      </c>
      <c r="I12" s="12">
        <v>3</v>
      </c>
      <c r="J12" s="8">
        <v>8.2260000000000009</v>
      </c>
      <c r="K12" s="8">
        <v>172.74600000000001</v>
      </c>
      <c r="L12" s="14">
        <v>43516</v>
      </c>
      <c r="M12" s="32" t="str">
        <f t="shared" si="9"/>
        <v>Weekday</v>
      </c>
      <c r="N12" s="16">
        <v>0.56041666666666667</v>
      </c>
      <c r="O12" s="6" t="s">
        <v>30</v>
      </c>
      <c r="P12" s="18">
        <v>164.52</v>
      </c>
      <c r="Q12" s="2">
        <v>4.7619047620000003</v>
      </c>
      <c r="R12" s="8">
        <v>8.2260000000000009</v>
      </c>
      <c r="S12" s="10">
        <v>5.9</v>
      </c>
      <c r="T12" s="33"/>
      <c r="U12" s="22">
        <f t="shared" si="0"/>
        <v>164.52</v>
      </c>
      <c r="V12" s="24">
        <f t="shared" si="10"/>
        <v>13161.6</v>
      </c>
      <c r="W12" s="23"/>
      <c r="Z12" s="1">
        <v>100</v>
      </c>
      <c r="AA12" s="23">
        <f>Z12/SUM($V$11:$V$14)</f>
        <v>3.1486146095717881E-3</v>
      </c>
      <c r="AH12" t="b">
        <f t="shared" si="11"/>
        <v>0</v>
      </c>
      <c r="AI12" t="b">
        <f t="shared" si="1"/>
        <v>1</v>
      </c>
      <c r="AJ12" t="b">
        <f t="shared" si="2"/>
        <v>0</v>
      </c>
      <c r="AK12" t="b">
        <f t="shared" si="3"/>
        <v>0</v>
      </c>
      <c r="AL12" t="str">
        <f t="shared" si="12"/>
        <v>Low</v>
      </c>
      <c r="AM12" t="str">
        <f t="shared" si="4"/>
        <v>Bad Product</v>
      </c>
      <c r="AN12">
        <f t="shared" si="5"/>
        <v>172.74600000000001</v>
      </c>
      <c r="AO12">
        <f t="shared" si="6"/>
        <v>54.84</v>
      </c>
      <c r="AP12" s="29" t="str">
        <f t="shared" si="13"/>
        <v>Low</v>
      </c>
      <c r="AQ12">
        <f t="shared" si="14"/>
        <v>106197.67199999996</v>
      </c>
      <c r="AR12">
        <f t="shared" ca="1" si="7"/>
        <v>1143.24</v>
      </c>
      <c r="AS12">
        <f t="shared" si="8"/>
        <v>52928.295000000013</v>
      </c>
      <c r="AT12">
        <f t="shared" si="15"/>
        <v>343</v>
      </c>
    </row>
    <row r="13" spans="1:46" ht="19.5" customHeight="1" x14ac:dyDescent="0.2">
      <c r="A13" s="1"/>
      <c r="B13" s="6" t="s">
        <v>45</v>
      </c>
      <c r="C13" s="6" t="s">
        <v>39</v>
      </c>
      <c r="D13" s="6" t="s">
        <v>40</v>
      </c>
      <c r="E13" s="6" t="s">
        <v>18</v>
      </c>
      <c r="F13" s="6" t="s">
        <v>19</v>
      </c>
      <c r="G13" s="6" t="s">
        <v>43</v>
      </c>
      <c r="H13" s="21">
        <v>14.48</v>
      </c>
      <c r="I13" s="12">
        <v>4</v>
      </c>
      <c r="J13" s="8">
        <v>2.8959999999999999</v>
      </c>
      <c r="K13" s="8">
        <v>60.816000000000003</v>
      </c>
      <c r="L13" s="14">
        <v>43502</v>
      </c>
      <c r="M13" s="32" t="str">
        <f t="shared" si="9"/>
        <v>Weekday</v>
      </c>
      <c r="N13" s="16">
        <v>0.75486111111111109</v>
      </c>
      <c r="O13" s="6" t="s">
        <v>21</v>
      </c>
      <c r="P13" s="18">
        <v>57.92</v>
      </c>
      <c r="Q13" s="2">
        <v>4.7619047620000003</v>
      </c>
      <c r="R13" s="8">
        <v>2.8959999999999999</v>
      </c>
      <c r="S13" s="10">
        <v>4.5</v>
      </c>
      <c r="T13" s="33"/>
      <c r="U13" s="22">
        <f t="shared" si="0"/>
        <v>57.92</v>
      </c>
      <c r="V13" s="24">
        <f t="shared" si="10"/>
        <v>4633.6000000000004</v>
      </c>
      <c r="W13" s="23"/>
      <c r="Z13" s="1">
        <v>200</v>
      </c>
      <c r="AA13" s="23">
        <f>Z13/SUM($V$11:$V$14)</f>
        <v>6.2972292191435762E-3</v>
      </c>
      <c r="AH13" t="b">
        <f t="shared" si="11"/>
        <v>0</v>
      </c>
      <c r="AI13" t="b">
        <f t="shared" si="1"/>
        <v>1</v>
      </c>
      <c r="AJ13" t="b">
        <f t="shared" si="2"/>
        <v>0</v>
      </c>
      <c r="AK13" t="b">
        <f t="shared" si="3"/>
        <v>0</v>
      </c>
      <c r="AL13" t="str">
        <f t="shared" si="12"/>
        <v>Low</v>
      </c>
      <c r="AM13" t="str">
        <f t="shared" si="4"/>
        <v>Bad Product</v>
      </c>
      <c r="AN13">
        <f t="shared" si="5"/>
        <v>60.816000000000003</v>
      </c>
      <c r="AO13">
        <f t="shared" si="6"/>
        <v>14.48</v>
      </c>
      <c r="AP13" s="29" t="str">
        <f t="shared" si="13"/>
        <v>Low</v>
      </c>
      <c r="AQ13">
        <f t="shared" si="14"/>
        <v>106197.67199999996</v>
      </c>
      <c r="AR13">
        <f t="shared" ca="1" si="7"/>
        <v>338.94000000000005</v>
      </c>
      <c r="AS13">
        <f t="shared" si="8"/>
        <v>52928.295000000013</v>
      </c>
      <c r="AT13">
        <f t="shared" si="15"/>
        <v>343</v>
      </c>
    </row>
    <row r="14" spans="1:46" ht="19.5" customHeight="1" x14ac:dyDescent="0.2">
      <c r="A14" s="1"/>
      <c r="B14" s="6" t="s">
        <v>46</v>
      </c>
      <c r="C14" s="6" t="s">
        <v>39</v>
      </c>
      <c r="D14" s="6" t="s">
        <v>40</v>
      </c>
      <c r="E14" s="6" t="s">
        <v>18</v>
      </c>
      <c r="F14" s="6" t="s">
        <v>28</v>
      </c>
      <c r="G14" s="6" t="s">
        <v>25</v>
      </c>
      <c r="H14" s="21">
        <v>25.51</v>
      </c>
      <c r="I14" s="12">
        <v>4</v>
      </c>
      <c r="J14" s="8">
        <v>5.1020000000000003</v>
      </c>
      <c r="K14" s="8">
        <v>107.142</v>
      </c>
      <c r="L14" s="14">
        <v>43533</v>
      </c>
      <c r="M14" s="32" t="str">
        <f t="shared" si="9"/>
        <v>Weekend</v>
      </c>
      <c r="N14" s="16">
        <v>0.7104166666666667</v>
      </c>
      <c r="O14" s="6" t="s">
        <v>26</v>
      </c>
      <c r="P14" s="18">
        <v>102.04</v>
      </c>
      <c r="Q14" s="2">
        <v>4.7619047620000003</v>
      </c>
      <c r="R14" s="8">
        <v>5.1020000000000003</v>
      </c>
      <c r="S14" s="10">
        <v>6.8</v>
      </c>
      <c r="T14" s="33"/>
      <c r="U14" s="22">
        <f t="shared" si="0"/>
        <v>102.04</v>
      </c>
      <c r="V14" s="24">
        <f t="shared" si="10"/>
        <v>8163.2000000000007</v>
      </c>
      <c r="W14" s="23"/>
      <c r="Z14" s="1">
        <v>300</v>
      </c>
      <c r="AA14" s="23">
        <f>Z14/SUM($V$11:$V$14)</f>
        <v>9.4458438287153643E-3</v>
      </c>
      <c r="AH14" t="b">
        <f t="shared" si="11"/>
        <v>0</v>
      </c>
      <c r="AI14" t="b">
        <f t="shared" si="1"/>
        <v>1</v>
      </c>
      <c r="AJ14" t="b">
        <f t="shared" si="2"/>
        <v>0</v>
      </c>
      <c r="AK14" t="b">
        <f t="shared" si="3"/>
        <v>0</v>
      </c>
      <c r="AL14" t="str">
        <f t="shared" si="12"/>
        <v>Low</v>
      </c>
      <c r="AM14" t="str">
        <f t="shared" si="4"/>
        <v>Bad Product</v>
      </c>
      <c r="AN14">
        <f t="shared" si="5"/>
        <v>107.142</v>
      </c>
      <c r="AO14">
        <f t="shared" si="6"/>
        <v>25.51</v>
      </c>
      <c r="AP14" s="29" t="str">
        <f t="shared" si="13"/>
        <v>Medium</v>
      </c>
      <c r="AQ14">
        <f t="shared" si="14"/>
        <v>106024.92599999996</v>
      </c>
      <c r="AR14">
        <f t="shared" ca="1" si="7"/>
        <v>217.077</v>
      </c>
      <c r="AS14">
        <f t="shared" si="8"/>
        <v>52928.295000000013</v>
      </c>
      <c r="AT14">
        <f t="shared" si="15"/>
        <v>343</v>
      </c>
    </row>
    <row r="15" spans="1:46" ht="19.5" customHeight="1" x14ac:dyDescent="0.2">
      <c r="A15" s="1"/>
      <c r="B15" s="6" t="s">
        <v>47</v>
      </c>
      <c r="C15" s="6" t="s">
        <v>16</v>
      </c>
      <c r="D15" s="6" t="s">
        <v>17</v>
      </c>
      <c r="E15" s="6" t="s">
        <v>24</v>
      </c>
      <c r="F15" s="6" t="s">
        <v>19</v>
      </c>
      <c r="G15" s="6" t="s">
        <v>25</v>
      </c>
      <c r="H15" s="21">
        <v>46.95</v>
      </c>
      <c r="I15" s="12">
        <v>5</v>
      </c>
      <c r="J15" s="8">
        <v>11.737500000000001</v>
      </c>
      <c r="K15" s="8">
        <v>246.48750000000001</v>
      </c>
      <c r="L15" s="14">
        <v>43508</v>
      </c>
      <c r="M15" s="32" t="str">
        <f t="shared" si="9"/>
        <v>Weekday</v>
      </c>
      <c r="N15" s="16">
        <v>0.43402777777777779</v>
      </c>
      <c r="O15" s="6" t="s">
        <v>21</v>
      </c>
      <c r="P15" s="18">
        <v>234.75</v>
      </c>
      <c r="Q15" s="2">
        <v>4.7619047620000003</v>
      </c>
      <c r="R15" s="8">
        <v>11.737500000000001</v>
      </c>
      <c r="S15" s="10">
        <v>7.1</v>
      </c>
      <c r="T15" s="33"/>
      <c r="U15" s="22">
        <f t="shared" si="0"/>
        <v>234.75</v>
      </c>
      <c r="V15" s="24">
        <f t="shared" si="10"/>
        <v>18780</v>
      </c>
      <c r="W15" s="23"/>
      <c r="Z15" s="1">
        <v>400</v>
      </c>
      <c r="AA15" s="23">
        <f>Z15/SUM($V$11:$V$14)</f>
        <v>1.2594458438287152E-2</v>
      </c>
      <c r="AH15" t="b">
        <f t="shared" si="11"/>
        <v>0</v>
      </c>
      <c r="AI15" t="b">
        <f t="shared" si="1"/>
        <v>1</v>
      </c>
      <c r="AJ15" t="b">
        <f t="shared" si="2"/>
        <v>0</v>
      </c>
      <c r="AK15" t="b">
        <f t="shared" si="3"/>
        <v>0</v>
      </c>
      <c r="AL15" t="str">
        <f t="shared" si="12"/>
        <v>Low</v>
      </c>
      <c r="AM15" t="str">
        <f t="shared" si="4"/>
        <v>Bad Product</v>
      </c>
      <c r="AN15">
        <f t="shared" si="5"/>
        <v>246.48750000000001</v>
      </c>
      <c r="AO15">
        <f t="shared" si="6"/>
        <v>46.95</v>
      </c>
      <c r="AP15" s="29" t="str">
        <f t="shared" si="13"/>
        <v>Medium</v>
      </c>
      <c r="AQ15">
        <f t="shared" si="14"/>
        <v>105964.10999999997</v>
      </c>
      <c r="AR15">
        <f t="shared" ca="1" si="7"/>
        <v>33.432000000000002</v>
      </c>
      <c r="AS15">
        <f t="shared" si="8"/>
        <v>52928.295000000013</v>
      </c>
      <c r="AT15">
        <f t="shared" si="15"/>
        <v>342</v>
      </c>
    </row>
    <row r="16" spans="1:46" ht="19.5" customHeight="1" x14ac:dyDescent="0.2">
      <c r="A16" s="1"/>
      <c r="B16" s="6" t="s">
        <v>48</v>
      </c>
      <c r="C16" s="6" t="s">
        <v>16</v>
      </c>
      <c r="D16" s="6" t="s">
        <v>17</v>
      </c>
      <c r="E16" s="6" t="s">
        <v>24</v>
      </c>
      <c r="F16" s="6" t="s">
        <v>28</v>
      </c>
      <c r="G16" s="6" t="s">
        <v>41</v>
      </c>
      <c r="H16" s="21">
        <v>43.19</v>
      </c>
      <c r="I16" s="12">
        <v>10</v>
      </c>
      <c r="J16" s="8">
        <v>21.594999999999999</v>
      </c>
      <c r="K16" s="8">
        <v>453.495</v>
      </c>
      <c r="L16" s="14">
        <v>43503</v>
      </c>
      <c r="M16" s="32" t="str">
        <f t="shared" si="9"/>
        <v>Weekday</v>
      </c>
      <c r="N16" s="16">
        <v>0.7</v>
      </c>
      <c r="O16" s="6" t="s">
        <v>21</v>
      </c>
      <c r="P16" s="18">
        <v>431.9</v>
      </c>
      <c r="Q16" s="2">
        <v>4.7619047620000003</v>
      </c>
      <c r="R16" s="8">
        <v>21.594999999999999</v>
      </c>
      <c r="S16" s="10">
        <v>8.1999999999999993</v>
      </c>
      <c r="T16" s="33"/>
      <c r="U16" s="22">
        <f t="shared" si="0"/>
        <v>431.9</v>
      </c>
      <c r="V16" s="24">
        <f t="shared" si="10"/>
        <v>34552</v>
      </c>
      <c r="Z16" s="1"/>
      <c r="AA16" s="23"/>
      <c r="AH16" t="b">
        <f t="shared" si="11"/>
        <v>1</v>
      </c>
      <c r="AI16" t="b">
        <f t="shared" si="1"/>
        <v>1</v>
      </c>
      <c r="AJ16" t="b">
        <f t="shared" si="2"/>
        <v>0</v>
      </c>
      <c r="AK16" t="b">
        <f t="shared" si="3"/>
        <v>0</v>
      </c>
      <c r="AL16" t="str">
        <f t="shared" si="12"/>
        <v>High</v>
      </c>
      <c r="AM16" t="str">
        <f t="shared" si="4"/>
        <v>Bad Product</v>
      </c>
      <c r="AN16">
        <f t="shared" si="5"/>
        <v>453.495</v>
      </c>
      <c r="AO16">
        <f t="shared" si="6"/>
        <v>41.030499999999996</v>
      </c>
      <c r="AP16" s="29" t="str">
        <f t="shared" si="13"/>
        <v>High</v>
      </c>
      <c r="AQ16">
        <f t="shared" si="14"/>
        <v>105856.96799999996</v>
      </c>
      <c r="AR16">
        <f t="shared" ca="1" si="7"/>
        <v>33.432000000000002</v>
      </c>
      <c r="AS16">
        <f t="shared" si="8"/>
        <v>52928.295000000013</v>
      </c>
      <c r="AT16">
        <f t="shared" si="15"/>
        <v>342</v>
      </c>
    </row>
    <row r="17" spans="1:46" ht="19.5" customHeight="1" x14ac:dyDescent="0.2">
      <c r="A17" s="1"/>
      <c r="B17" s="6" t="s">
        <v>49</v>
      </c>
      <c r="C17" s="6" t="s">
        <v>16</v>
      </c>
      <c r="D17" s="6" t="s">
        <v>17</v>
      </c>
      <c r="E17" s="6" t="s">
        <v>24</v>
      </c>
      <c r="F17" s="6" t="s">
        <v>19</v>
      </c>
      <c r="G17" s="6" t="s">
        <v>20</v>
      </c>
      <c r="H17" s="21">
        <v>71.38</v>
      </c>
      <c r="I17" s="12">
        <v>10</v>
      </c>
      <c r="J17" s="8">
        <v>35.69</v>
      </c>
      <c r="K17" s="8">
        <v>749.49</v>
      </c>
      <c r="L17" s="14">
        <v>43553</v>
      </c>
      <c r="M17" s="32" t="str">
        <f t="shared" si="9"/>
        <v>Weekday</v>
      </c>
      <c r="N17" s="16">
        <v>0.80625000000000002</v>
      </c>
      <c r="O17" s="6" t="s">
        <v>26</v>
      </c>
      <c r="P17" s="18">
        <v>713.8</v>
      </c>
      <c r="Q17" s="2">
        <v>4.7619047620000003</v>
      </c>
      <c r="R17" s="8">
        <v>35.69</v>
      </c>
      <c r="S17" s="10">
        <v>5.7</v>
      </c>
      <c r="T17" s="33"/>
      <c r="U17" s="22">
        <f t="shared" si="0"/>
        <v>713.8</v>
      </c>
      <c r="V17" s="24">
        <f t="shared" si="10"/>
        <v>57104</v>
      </c>
      <c r="AH17" t="b">
        <f t="shared" si="11"/>
        <v>0</v>
      </c>
      <c r="AI17" t="b">
        <f t="shared" si="1"/>
        <v>1</v>
      </c>
      <c r="AJ17" t="b">
        <f t="shared" si="2"/>
        <v>0</v>
      </c>
      <c r="AK17" t="b">
        <f t="shared" si="3"/>
        <v>0</v>
      </c>
      <c r="AL17" t="str">
        <f t="shared" si="12"/>
        <v>Low</v>
      </c>
      <c r="AM17" t="str">
        <f t="shared" si="4"/>
        <v>Bad Product</v>
      </c>
      <c r="AN17">
        <f t="shared" si="5"/>
        <v>674.54100000000005</v>
      </c>
      <c r="AO17">
        <f t="shared" si="6"/>
        <v>67.810999999999993</v>
      </c>
      <c r="AP17" s="29" t="str">
        <f t="shared" si="13"/>
        <v>Low</v>
      </c>
      <c r="AQ17">
        <f t="shared" si="14"/>
        <v>105856.96799999996</v>
      </c>
      <c r="AR17">
        <f t="shared" ca="1" si="7"/>
        <v>33.432000000000002</v>
      </c>
      <c r="AS17">
        <f t="shared" si="8"/>
        <v>52928.295000000013</v>
      </c>
      <c r="AT17">
        <f t="shared" si="15"/>
        <v>342</v>
      </c>
    </row>
    <row r="18" spans="1:46" ht="19.5" customHeight="1" x14ac:dyDescent="0.2">
      <c r="A18" s="1"/>
      <c r="B18" s="6" t="s">
        <v>50</v>
      </c>
      <c r="C18" s="6" t="s">
        <v>39</v>
      </c>
      <c r="D18" s="6" t="s">
        <v>40</v>
      </c>
      <c r="E18" s="6" t="s">
        <v>18</v>
      </c>
      <c r="F18" s="6" t="s">
        <v>19</v>
      </c>
      <c r="G18" s="6" t="s">
        <v>33</v>
      </c>
      <c r="H18" s="21">
        <v>93.72</v>
      </c>
      <c r="I18" s="12">
        <v>6</v>
      </c>
      <c r="J18" s="8">
        <v>28.116</v>
      </c>
      <c r="K18" s="8">
        <v>590.43600000000004</v>
      </c>
      <c r="L18" s="14">
        <v>43480</v>
      </c>
      <c r="M18" s="32" t="str">
        <f t="shared" si="9"/>
        <v>Weekday</v>
      </c>
      <c r="N18" s="16">
        <v>0.67986111111111114</v>
      </c>
      <c r="O18" s="6" t="s">
        <v>26</v>
      </c>
      <c r="P18" s="18">
        <v>562.32000000000005</v>
      </c>
      <c r="Q18" s="2">
        <v>4.7619047620000003</v>
      </c>
      <c r="R18" s="8">
        <v>28.116</v>
      </c>
      <c r="S18" s="10">
        <v>4.5</v>
      </c>
      <c r="T18" s="33"/>
      <c r="U18" s="22">
        <f t="shared" si="0"/>
        <v>562.31999999999994</v>
      </c>
      <c r="V18" s="24">
        <f t="shared" si="10"/>
        <v>44985.599999999991</v>
      </c>
      <c r="AH18" t="b">
        <f t="shared" si="11"/>
        <v>0</v>
      </c>
      <c r="AI18" t="b">
        <f t="shared" si="1"/>
        <v>1</v>
      </c>
      <c r="AJ18" t="b">
        <f t="shared" si="2"/>
        <v>0</v>
      </c>
      <c r="AK18" t="b">
        <f t="shared" si="3"/>
        <v>0</v>
      </c>
      <c r="AL18" t="str">
        <f t="shared" si="12"/>
        <v>Low</v>
      </c>
      <c r="AM18" t="str">
        <f t="shared" si="4"/>
        <v>Bad Product</v>
      </c>
      <c r="AN18">
        <f t="shared" si="5"/>
        <v>531.39240000000007</v>
      </c>
      <c r="AO18">
        <f t="shared" si="6"/>
        <v>93.72</v>
      </c>
      <c r="AP18" s="29" t="str">
        <f t="shared" si="13"/>
        <v>Low</v>
      </c>
      <c r="AQ18">
        <f t="shared" si="14"/>
        <v>105856.96799999996</v>
      </c>
      <c r="AR18">
        <f t="shared" ca="1" si="7"/>
        <v>33.432000000000002</v>
      </c>
      <c r="AS18">
        <f t="shared" si="8"/>
        <v>52928.295000000013</v>
      </c>
      <c r="AT18">
        <f t="shared" si="15"/>
        <v>341</v>
      </c>
    </row>
    <row r="19" spans="1:46" ht="19.5" customHeight="1" x14ac:dyDescent="0.2">
      <c r="A19" s="1"/>
      <c r="B19" s="6" t="s">
        <v>51</v>
      </c>
      <c r="C19" s="6" t="s">
        <v>16</v>
      </c>
      <c r="D19" s="6" t="s">
        <v>17</v>
      </c>
      <c r="E19" s="6" t="s">
        <v>18</v>
      </c>
      <c r="F19" s="6" t="s">
        <v>19</v>
      </c>
      <c r="G19" s="6" t="s">
        <v>20</v>
      </c>
      <c r="H19" s="21">
        <v>68.930000000000007</v>
      </c>
      <c r="I19" s="12">
        <v>7</v>
      </c>
      <c r="J19" s="8">
        <v>24.125499999999999</v>
      </c>
      <c r="K19" s="8">
        <v>506.63549999999998</v>
      </c>
      <c r="L19" s="14">
        <v>43535</v>
      </c>
      <c r="M19" s="32" t="str">
        <f t="shared" si="9"/>
        <v>Weekday</v>
      </c>
      <c r="N19" s="16">
        <v>0.46041666666666664</v>
      </c>
      <c r="O19" s="6" t="s">
        <v>30</v>
      </c>
      <c r="P19" s="18">
        <v>482.51</v>
      </c>
      <c r="Q19" s="2">
        <v>4.7619047620000003</v>
      </c>
      <c r="R19" s="8">
        <v>24.125499999999999</v>
      </c>
      <c r="S19" s="10">
        <v>4.5999999999999996</v>
      </c>
      <c r="T19" s="33"/>
      <c r="U19" s="22">
        <f t="shared" si="0"/>
        <v>482.51000000000005</v>
      </c>
      <c r="V19" s="24">
        <f t="shared" si="10"/>
        <v>38600.800000000003</v>
      </c>
      <c r="AH19" t="b">
        <f t="shared" si="11"/>
        <v>0</v>
      </c>
      <c r="AI19" t="b">
        <f t="shared" si="1"/>
        <v>1</v>
      </c>
      <c r="AJ19" t="b">
        <f t="shared" si="2"/>
        <v>0</v>
      </c>
      <c r="AK19" t="b">
        <f t="shared" si="3"/>
        <v>0</v>
      </c>
      <c r="AL19" t="str">
        <f t="shared" si="12"/>
        <v>Low</v>
      </c>
      <c r="AM19" t="str">
        <f t="shared" si="4"/>
        <v>Bad Product</v>
      </c>
      <c r="AN19">
        <f t="shared" si="5"/>
        <v>455.97194999999999</v>
      </c>
      <c r="AO19">
        <f t="shared" si="6"/>
        <v>68.930000000000007</v>
      </c>
      <c r="AP19" s="29" t="str">
        <f t="shared" si="13"/>
        <v>Low</v>
      </c>
      <c r="AQ19">
        <f t="shared" si="14"/>
        <v>105856.96799999996</v>
      </c>
      <c r="AR19">
        <f t="shared" ca="1" si="7"/>
        <v>0</v>
      </c>
      <c r="AS19">
        <f t="shared" si="8"/>
        <v>52928.295000000013</v>
      </c>
      <c r="AT19">
        <f t="shared" si="15"/>
        <v>340</v>
      </c>
    </row>
    <row r="20" spans="1:46" ht="19.5" customHeight="1" x14ac:dyDescent="0.2">
      <c r="A20" s="1"/>
      <c r="B20" s="6" t="s">
        <v>52</v>
      </c>
      <c r="C20" s="6" t="s">
        <v>16</v>
      </c>
      <c r="D20" s="6" t="s">
        <v>17</v>
      </c>
      <c r="E20" s="6" t="s">
        <v>24</v>
      </c>
      <c r="F20" s="6" t="s">
        <v>28</v>
      </c>
      <c r="G20" s="6" t="s">
        <v>33</v>
      </c>
      <c r="H20" s="21">
        <v>72.61</v>
      </c>
      <c r="I20" s="12">
        <v>6</v>
      </c>
      <c r="J20" s="8">
        <v>21.783000000000001</v>
      </c>
      <c r="K20" s="8">
        <v>457.44299999999998</v>
      </c>
      <c r="L20" s="14">
        <v>43466</v>
      </c>
      <c r="M20" s="32" t="str">
        <f t="shared" si="9"/>
        <v>Weekday</v>
      </c>
      <c r="N20" s="16">
        <v>0.44374999999999998</v>
      </c>
      <c r="O20" s="6" t="s">
        <v>30</v>
      </c>
      <c r="P20" s="18">
        <v>435.66</v>
      </c>
      <c r="Q20" s="2">
        <v>4.7619047620000003</v>
      </c>
      <c r="R20" s="8">
        <v>21.783000000000001</v>
      </c>
      <c r="S20" s="10">
        <v>6.9</v>
      </c>
      <c r="T20" s="33"/>
      <c r="U20" s="22">
        <f t="shared" si="0"/>
        <v>435.65999999999997</v>
      </c>
      <c r="V20" s="24">
        <f t="shared" si="10"/>
        <v>34852.799999999996</v>
      </c>
      <c r="AH20" t="b">
        <f t="shared" si="11"/>
        <v>0</v>
      </c>
      <c r="AI20" t="b">
        <f t="shared" si="1"/>
        <v>1</v>
      </c>
      <c r="AJ20" t="b">
        <f t="shared" si="2"/>
        <v>0</v>
      </c>
      <c r="AK20" t="b">
        <f t="shared" si="3"/>
        <v>0</v>
      </c>
      <c r="AL20" t="str">
        <f t="shared" si="12"/>
        <v>Low</v>
      </c>
      <c r="AM20" t="str">
        <f t="shared" si="4"/>
        <v>Bad Product</v>
      </c>
      <c r="AN20">
        <f t="shared" si="5"/>
        <v>457.44299999999998</v>
      </c>
      <c r="AO20">
        <f t="shared" si="6"/>
        <v>72.61</v>
      </c>
      <c r="AP20" s="29" t="str">
        <f t="shared" si="13"/>
        <v>Medium</v>
      </c>
      <c r="AQ20">
        <f t="shared" si="14"/>
        <v>105266.53199999996</v>
      </c>
      <c r="AR20">
        <f t="shared" ca="1" si="7"/>
        <v>0</v>
      </c>
      <c r="AS20">
        <f t="shared" si="8"/>
        <v>52928.295000000013</v>
      </c>
      <c r="AT20">
        <f t="shared" si="15"/>
        <v>340</v>
      </c>
    </row>
    <row r="21" spans="1:46" ht="15.75" customHeight="1" x14ac:dyDescent="0.2">
      <c r="A21" s="1"/>
      <c r="B21" s="6" t="s">
        <v>53</v>
      </c>
      <c r="C21" s="6" t="s">
        <v>16</v>
      </c>
      <c r="D21" s="6" t="s">
        <v>17</v>
      </c>
      <c r="E21" s="6" t="s">
        <v>24</v>
      </c>
      <c r="F21" s="6" t="s">
        <v>28</v>
      </c>
      <c r="G21" s="6" t="s">
        <v>41</v>
      </c>
      <c r="H21" s="21">
        <v>54.67</v>
      </c>
      <c r="I21" s="12">
        <v>3</v>
      </c>
      <c r="J21" s="8">
        <v>8.2004999999999999</v>
      </c>
      <c r="K21" s="8">
        <v>172.2105</v>
      </c>
      <c r="L21" s="14">
        <v>43486</v>
      </c>
      <c r="M21" s="32" t="str">
        <f t="shared" si="9"/>
        <v>Weekday</v>
      </c>
      <c r="N21" s="16">
        <v>0.75</v>
      </c>
      <c r="O21" s="6" t="s">
        <v>30</v>
      </c>
      <c r="P21" s="18">
        <v>164.01</v>
      </c>
      <c r="Q21" s="2">
        <v>4.7619047620000003</v>
      </c>
      <c r="R21" s="8">
        <v>8.2004999999999999</v>
      </c>
      <c r="S21" s="10">
        <v>8.6</v>
      </c>
      <c r="T21" s="33"/>
      <c r="U21" s="22">
        <f t="shared" si="0"/>
        <v>164.01</v>
      </c>
      <c r="V21" s="24">
        <f t="shared" si="10"/>
        <v>13120.8</v>
      </c>
      <c r="AH21" t="b">
        <f t="shared" si="11"/>
        <v>1</v>
      </c>
      <c r="AI21" t="b">
        <f t="shared" si="1"/>
        <v>1</v>
      </c>
      <c r="AJ21" t="b">
        <f t="shared" si="2"/>
        <v>0</v>
      </c>
      <c r="AK21" t="b">
        <f t="shared" si="3"/>
        <v>0</v>
      </c>
      <c r="AL21" t="str">
        <f t="shared" si="12"/>
        <v>High</v>
      </c>
      <c r="AM21" t="str">
        <f t="shared" si="4"/>
        <v>Bad Product</v>
      </c>
      <c r="AN21">
        <f t="shared" si="5"/>
        <v>172.2105</v>
      </c>
      <c r="AO21">
        <f t="shared" si="6"/>
        <v>54.67</v>
      </c>
      <c r="AP21" s="29" t="str">
        <f t="shared" si="13"/>
        <v>High</v>
      </c>
      <c r="AQ21">
        <f t="shared" si="14"/>
        <v>105266.53199999996</v>
      </c>
      <c r="AR21">
        <f t="shared" ca="1" si="7"/>
        <v>0</v>
      </c>
      <c r="AS21">
        <f t="shared" si="8"/>
        <v>52928.295000000013</v>
      </c>
      <c r="AT21">
        <f t="shared" si="15"/>
        <v>340</v>
      </c>
    </row>
    <row r="22" spans="1:46" ht="15.75" customHeight="1" x14ac:dyDescent="0.2">
      <c r="A22" s="1"/>
      <c r="B22" s="6" t="s">
        <v>54</v>
      </c>
      <c r="C22" s="6" t="s">
        <v>39</v>
      </c>
      <c r="D22" s="6" t="s">
        <v>40</v>
      </c>
      <c r="E22" s="6" t="s">
        <v>24</v>
      </c>
      <c r="F22" s="6" t="s">
        <v>19</v>
      </c>
      <c r="G22" s="6" t="s">
        <v>29</v>
      </c>
      <c r="H22" s="21">
        <v>40.299999999999997</v>
      </c>
      <c r="I22" s="12">
        <v>2</v>
      </c>
      <c r="J22" s="8">
        <v>4.03</v>
      </c>
      <c r="K22" s="8">
        <v>84.63</v>
      </c>
      <c r="L22" s="14">
        <v>43535</v>
      </c>
      <c r="M22" s="32" t="str">
        <f t="shared" si="9"/>
        <v>Weekday</v>
      </c>
      <c r="N22" s="16">
        <v>0.64583333333333337</v>
      </c>
      <c r="O22" s="6" t="s">
        <v>21</v>
      </c>
      <c r="P22" s="18">
        <v>80.599999999999994</v>
      </c>
      <c r="Q22" s="2">
        <v>4.7619047620000003</v>
      </c>
      <c r="R22" s="8">
        <v>4.03</v>
      </c>
      <c r="S22" s="10">
        <v>4.4000000000000004</v>
      </c>
      <c r="T22" s="33"/>
      <c r="U22" s="22">
        <f t="shared" si="0"/>
        <v>80.599999999999994</v>
      </c>
      <c r="V22" s="24">
        <f t="shared" si="10"/>
        <v>6448</v>
      </c>
      <c r="AH22" t="b">
        <f t="shared" si="11"/>
        <v>0</v>
      </c>
      <c r="AI22" t="b">
        <f t="shared" si="1"/>
        <v>1</v>
      </c>
      <c r="AJ22" t="b">
        <f t="shared" si="2"/>
        <v>0</v>
      </c>
      <c r="AK22" t="b">
        <f t="shared" si="3"/>
        <v>0</v>
      </c>
      <c r="AL22" t="str">
        <f t="shared" si="12"/>
        <v>Low</v>
      </c>
      <c r="AM22" t="str">
        <f t="shared" si="4"/>
        <v>Bad Product</v>
      </c>
      <c r="AN22">
        <f t="shared" si="5"/>
        <v>84.63</v>
      </c>
      <c r="AO22">
        <f t="shared" si="6"/>
        <v>40.299999999999997</v>
      </c>
      <c r="AP22" s="29" t="str">
        <f t="shared" si="13"/>
        <v>Low</v>
      </c>
      <c r="AQ22">
        <f t="shared" si="14"/>
        <v>105266.53199999996</v>
      </c>
      <c r="AR22">
        <f t="shared" ca="1" si="7"/>
        <v>0</v>
      </c>
      <c r="AS22">
        <f t="shared" si="8"/>
        <v>52928.295000000013</v>
      </c>
      <c r="AT22">
        <f t="shared" si="15"/>
        <v>340</v>
      </c>
    </row>
    <row r="23" spans="1:46" ht="15.75" customHeight="1" x14ac:dyDescent="0.2">
      <c r="A23" s="1"/>
      <c r="B23" s="6" t="s">
        <v>55</v>
      </c>
      <c r="C23" s="6" t="s">
        <v>22</v>
      </c>
      <c r="D23" s="6" t="s">
        <v>23</v>
      </c>
      <c r="E23" s="6" t="s">
        <v>18</v>
      </c>
      <c r="F23" s="6" t="s">
        <v>28</v>
      </c>
      <c r="G23" s="6" t="s">
        <v>25</v>
      </c>
      <c r="H23" s="21">
        <v>86.04</v>
      </c>
      <c r="I23" s="12">
        <v>5</v>
      </c>
      <c r="J23" s="8">
        <v>21.51</v>
      </c>
      <c r="K23" s="8">
        <v>451.71</v>
      </c>
      <c r="L23" s="14">
        <v>43521</v>
      </c>
      <c r="M23" s="32" t="str">
        <f t="shared" si="9"/>
        <v>Weekday</v>
      </c>
      <c r="N23" s="16">
        <v>0.47499999999999998</v>
      </c>
      <c r="O23" s="6" t="s">
        <v>21</v>
      </c>
      <c r="P23" s="18">
        <v>430.2</v>
      </c>
      <c r="Q23" s="2">
        <v>4.7619047620000003</v>
      </c>
      <c r="R23" s="8">
        <v>21.51</v>
      </c>
      <c r="S23" s="10">
        <v>4.8</v>
      </c>
      <c r="T23" s="33"/>
      <c r="U23" s="22">
        <f t="shared" si="0"/>
        <v>430.20000000000005</v>
      </c>
      <c r="V23" s="24">
        <f t="shared" si="10"/>
        <v>34416</v>
      </c>
      <c r="AH23" t="b">
        <f t="shared" si="11"/>
        <v>0</v>
      </c>
      <c r="AI23" t="b">
        <f t="shared" si="1"/>
        <v>1</v>
      </c>
      <c r="AJ23" t="b">
        <f t="shared" si="2"/>
        <v>0</v>
      </c>
      <c r="AK23" t="b">
        <f t="shared" si="3"/>
        <v>0</v>
      </c>
      <c r="AL23" t="str">
        <f t="shared" si="12"/>
        <v>Low</v>
      </c>
      <c r="AM23" t="str">
        <f t="shared" si="4"/>
        <v>Bad Product</v>
      </c>
      <c r="AN23">
        <f t="shared" si="5"/>
        <v>451.71</v>
      </c>
      <c r="AO23">
        <f t="shared" si="6"/>
        <v>86.04</v>
      </c>
      <c r="AP23" s="29" t="str">
        <f t="shared" si="13"/>
        <v>Low</v>
      </c>
      <c r="AQ23">
        <f t="shared" si="14"/>
        <v>105266.53199999996</v>
      </c>
      <c r="AR23">
        <f t="shared" ca="1" si="7"/>
        <v>0</v>
      </c>
      <c r="AS23">
        <f t="shared" si="8"/>
        <v>52928.295000000013</v>
      </c>
      <c r="AT23">
        <f t="shared" si="15"/>
        <v>340</v>
      </c>
    </row>
    <row r="24" spans="1:46" ht="15.75" customHeight="1" x14ac:dyDescent="0.2">
      <c r="A24" s="1"/>
      <c r="B24" s="6" t="s">
        <v>56</v>
      </c>
      <c r="C24" s="6" t="s">
        <v>39</v>
      </c>
      <c r="D24" s="6" t="s">
        <v>40</v>
      </c>
      <c r="E24" s="6" t="s">
        <v>24</v>
      </c>
      <c r="F24" s="6" t="s">
        <v>28</v>
      </c>
      <c r="G24" s="6" t="s">
        <v>20</v>
      </c>
      <c r="H24" s="21">
        <v>87.98</v>
      </c>
      <c r="I24" s="12">
        <v>3</v>
      </c>
      <c r="J24" s="8">
        <v>13.196999999999999</v>
      </c>
      <c r="K24" s="8">
        <v>277.137</v>
      </c>
      <c r="L24" s="14">
        <v>43529</v>
      </c>
      <c r="M24" s="32" t="str">
        <f t="shared" si="9"/>
        <v>Weekday</v>
      </c>
      <c r="N24" s="16">
        <v>0.44444444444444442</v>
      </c>
      <c r="O24" s="6" t="s">
        <v>21</v>
      </c>
      <c r="P24" s="18">
        <v>263.94</v>
      </c>
      <c r="Q24" s="2">
        <v>4.7619047620000003</v>
      </c>
      <c r="R24" s="8">
        <v>13.196999999999999</v>
      </c>
      <c r="S24" s="10">
        <v>5.0999999999999996</v>
      </c>
      <c r="T24" s="33"/>
      <c r="U24" s="22">
        <f t="shared" si="0"/>
        <v>263.94</v>
      </c>
      <c r="V24" s="24">
        <f t="shared" si="10"/>
        <v>21115.200000000001</v>
      </c>
      <c r="AH24" t="b">
        <f t="shared" si="11"/>
        <v>0</v>
      </c>
      <c r="AI24" t="b">
        <f t="shared" si="1"/>
        <v>1</v>
      </c>
      <c r="AJ24" t="b">
        <f t="shared" si="2"/>
        <v>0</v>
      </c>
      <c r="AK24" t="b">
        <f t="shared" si="3"/>
        <v>0</v>
      </c>
      <c r="AL24" t="str">
        <f t="shared" si="12"/>
        <v>Low</v>
      </c>
      <c r="AM24" t="str">
        <f t="shared" si="4"/>
        <v>Bad Product</v>
      </c>
      <c r="AN24">
        <f t="shared" si="5"/>
        <v>277.137</v>
      </c>
      <c r="AO24">
        <f t="shared" si="6"/>
        <v>87.98</v>
      </c>
      <c r="AP24" s="29" t="str">
        <f t="shared" si="13"/>
        <v>Low</v>
      </c>
      <c r="AQ24">
        <f t="shared" si="14"/>
        <v>105181.90199999997</v>
      </c>
      <c r="AR24">
        <f t="shared" ca="1" si="7"/>
        <v>0</v>
      </c>
      <c r="AS24">
        <f t="shared" si="8"/>
        <v>52928.295000000013</v>
      </c>
      <c r="AT24">
        <f t="shared" si="15"/>
        <v>340</v>
      </c>
    </row>
    <row r="25" spans="1:46" ht="15.75" customHeight="1" x14ac:dyDescent="0.2">
      <c r="A25" s="1"/>
      <c r="B25" s="6" t="s">
        <v>57</v>
      </c>
      <c r="C25" s="6" t="s">
        <v>39</v>
      </c>
      <c r="D25" s="6" t="s">
        <v>40</v>
      </c>
      <c r="E25" s="6" t="s">
        <v>24</v>
      </c>
      <c r="F25" s="6" t="s">
        <v>28</v>
      </c>
      <c r="G25" s="6" t="s">
        <v>29</v>
      </c>
      <c r="H25" s="21">
        <v>33.200000000000003</v>
      </c>
      <c r="I25" s="12">
        <v>2</v>
      </c>
      <c r="J25" s="8">
        <v>3.32</v>
      </c>
      <c r="K25" s="8">
        <v>69.72</v>
      </c>
      <c r="L25" s="14">
        <v>43539</v>
      </c>
      <c r="M25" s="32" t="str">
        <f t="shared" si="9"/>
        <v>Weekday</v>
      </c>
      <c r="N25" s="16">
        <v>0.51388888888888884</v>
      </c>
      <c r="O25" s="6" t="s">
        <v>30</v>
      </c>
      <c r="P25" s="18">
        <v>66.400000000000006</v>
      </c>
      <c r="Q25" s="2">
        <v>4.7619047620000003</v>
      </c>
      <c r="R25" s="8">
        <v>3.32</v>
      </c>
      <c r="S25" s="10">
        <v>4.4000000000000004</v>
      </c>
      <c r="T25" s="33"/>
      <c r="U25" s="22">
        <f t="shared" si="0"/>
        <v>66.400000000000006</v>
      </c>
      <c r="V25" s="24">
        <f t="shared" si="10"/>
        <v>5312</v>
      </c>
      <c r="AH25" t="b">
        <f t="shared" si="11"/>
        <v>0</v>
      </c>
      <c r="AI25" t="b">
        <f t="shared" si="1"/>
        <v>1</v>
      </c>
      <c r="AJ25" t="b">
        <f t="shared" si="2"/>
        <v>0</v>
      </c>
      <c r="AK25" t="b">
        <f t="shared" si="3"/>
        <v>0</v>
      </c>
      <c r="AL25" t="str">
        <f t="shared" si="12"/>
        <v>Low</v>
      </c>
      <c r="AM25" t="str">
        <f t="shared" si="4"/>
        <v>Bad Product</v>
      </c>
      <c r="AN25">
        <f t="shared" si="5"/>
        <v>69.72</v>
      </c>
      <c r="AO25">
        <f t="shared" si="6"/>
        <v>33.200000000000003</v>
      </c>
      <c r="AP25" s="29" t="str">
        <f t="shared" si="13"/>
        <v>Low</v>
      </c>
      <c r="AQ25">
        <f t="shared" si="14"/>
        <v>105181.90199999997</v>
      </c>
      <c r="AR25">
        <f t="shared" ca="1" si="7"/>
        <v>0</v>
      </c>
      <c r="AS25">
        <f t="shared" si="8"/>
        <v>52928.295000000013</v>
      </c>
      <c r="AT25">
        <f t="shared" si="15"/>
        <v>340</v>
      </c>
    </row>
    <row r="26" spans="1:46" ht="15.75" customHeight="1" x14ac:dyDescent="0.2">
      <c r="A26" s="1"/>
      <c r="B26" s="6" t="s">
        <v>58</v>
      </c>
      <c r="C26" s="6" t="s">
        <v>16</v>
      </c>
      <c r="D26" s="6" t="s">
        <v>17</v>
      </c>
      <c r="E26" s="6" t="s">
        <v>24</v>
      </c>
      <c r="F26" s="6" t="s">
        <v>28</v>
      </c>
      <c r="G26" s="6" t="s">
        <v>25</v>
      </c>
      <c r="H26" s="21">
        <v>34.56</v>
      </c>
      <c r="I26" s="12">
        <v>5</v>
      </c>
      <c r="J26" s="8">
        <v>8.64</v>
      </c>
      <c r="K26" s="8">
        <v>181.44</v>
      </c>
      <c r="L26" s="14">
        <v>43513</v>
      </c>
      <c r="M26" s="32" t="str">
        <f t="shared" si="9"/>
        <v>Weekend</v>
      </c>
      <c r="N26" s="16">
        <v>0.46875</v>
      </c>
      <c r="O26" s="6" t="s">
        <v>21</v>
      </c>
      <c r="P26" s="18">
        <v>172.8</v>
      </c>
      <c r="Q26" s="2">
        <v>4.7619047620000003</v>
      </c>
      <c r="R26" s="8">
        <v>8.64</v>
      </c>
      <c r="S26" s="10">
        <v>9.9</v>
      </c>
      <c r="T26" s="33"/>
      <c r="U26" s="22">
        <f t="shared" si="0"/>
        <v>172.8</v>
      </c>
      <c r="V26" s="24">
        <f t="shared" si="10"/>
        <v>13824</v>
      </c>
      <c r="AH26" t="b">
        <f t="shared" si="11"/>
        <v>1</v>
      </c>
      <c r="AI26" t="b">
        <f t="shared" si="1"/>
        <v>1</v>
      </c>
      <c r="AJ26" t="b">
        <f t="shared" si="2"/>
        <v>0</v>
      </c>
      <c r="AK26" t="b">
        <f t="shared" si="3"/>
        <v>0</v>
      </c>
      <c r="AL26" t="str">
        <f t="shared" si="12"/>
        <v>High</v>
      </c>
      <c r="AM26" t="str">
        <f t="shared" si="4"/>
        <v>Bad Product</v>
      </c>
      <c r="AN26">
        <f t="shared" si="5"/>
        <v>181.44</v>
      </c>
      <c r="AO26">
        <f t="shared" si="6"/>
        <v>34.56</v>
      </c>
      <c r="AP26" s="29" t="str">
        <f t="shared" si="13"/>
        <v>High</v>
      </c>
      <c r="AQ26">
        <f t="shared" si="14"/>
        <v>104904.76499999998</v>
      </c>
      <c r="AR26">
        <f t="shared" ca="1" si="7"/>
        <v>0</v>
      </c>
      <c r="AS26">
        <f t="shared" si="8"/>
        <v>52928.295000000013</v>
      </c>
      <c r="AT26">
        <f t="shared" si="15"/>
        <v>340</v>
      </c>
    </row>
    <row r="27" spans="1:46" ht="15.75" customHeight="1" x14ac:dyDescent="0.2">
      <c r="A27" s="1"/>
      <c r="B27" s="6" t="s">
        <v>59</v>
      </c>
      <c r="C27" s="6" t="s">
        <v>16</v>
      </c>
      <c r="D27" s="6" t="s">
        <v>17</v>
      </c>
      <c r="E27" s="6" t="s">
        <v>18</v>
      </c>
      <c r="F27" s="6" t="s">
        <v>28</v>
      </c>
      <c r="G27" s="6" t="s">
        <v>33</v>
      </c>
      <c r="H27" s="21">
        <v>88.63</v>
      </c>
      <c r="I27" s="12">
        <v>3</v>
      </c>
      <c r="J27" s="8">
        <v>13.294499999999999</v>
      </c>
      <c r="K27" s="8">
        <v>279.18450000000001</v>
      </c>
      <c r="L27" s="14">
        <v>43526</v>
      </c>
      <c r="M27" s="32" t="str">
        <f t="shared" si="9"/>
        <v>Weekend</v>
      </c>
      <c r="N27" s="16">
        <v>0.73333333333333328</v>
      </c>
      <c r="O27" s="6" t="s">
        <v>21</v>
      </c>
      <c r="P27" s="18">
        <v>265.89</v>
      </c>
      <c r="Q27" s="2">
        <v>4.7619047620000003</v>
      </c>
      <c r="R27" s="8">
        <v>13.294499999999999</v>
      </c>
      <c r="S27" s="10">
        <v>6</v>
      </c>
      <c r="T27" s="33"/>
      <c r="U27" s="22">
        <f t="shared" si="0"/>
        <v>265.89</v>
      </c>
      <c r="V27" s="24">
        <f t="shared" si="10"/>
        <v>21271.199999999997</v>
      </c>
      <c r="AH27" t="b">
        <f t="shared" si="11"/>
        <v>0</v>
      </c>
      <c r="AI27" t="b">
        <f t="shared" si="1"/>
        <v>1</v>
      </c>
      <c r="AJ27" t="b">
        <f t="shared" si="2"/>
        <v>0</v>
      </c>
      <c r="AK27" t="b">
        <f t="shared" si="3"/>
        <v>0</v>
      </c>
      <c r="AL27" t="str">
        <f t="shared" si="12"/>
        <v>Low</v>
      </c>
      <c r="AM27" t="str">
        <f t="shared" si="4"/>
        <v>Bad Product</v>
      </c>
      <c r="AN27">
        <f t="shared" si="5"/>
        <v>279.18450000000001</v>
      </c>
      <c r="AO27">
        <f t="shared" si="6"/>
        <v>88.63</v>
      </c>
      <c r="AP27" s="29" t="str">
        <f t="shared" si="13"/>
        <v>Low</v>
      </c>
      <c r="AQ27">
        <f t="shared" si="14"/>
        <v>104835.04499999997</v>
      </c>
      <c r="AR27">
        <f t="shared" ca="1" si="7"/>
        <v>0</v>
      </c>
      <c r="AS27">
        <f t="shared" si="8"/>
        <v>52928.295000000013</v>
      </c>
      <c r="AT27">
        <f t="shared" si="15"/>
        <v>340</v>
      </c>
    </row>
    <row r="28" spans="1:46" ht="15.75" customHeight="1" x14ac:dyDescent="0.2">
      <c r="A28" s="1"/>
      <c r="B28" s="6" t="s">
        <v>60</v>
      </c>
      <c r="C28" s="6" t="s">
        <v>16</v>
      </c>
      <c r="D28" s="6" t="s">
        <v>17</v>
      </c>
      <c r="E28" s="6" t="s">
        <v>18</v>
      </c>
      <c r="F28" s="6" t="s">
        <v>19</v>
      </c>
      <c r="G28" s="6" t="s">
        <v>29</v>
      </c>
      <c r="H28" s="21">
        <v>52.59</v>
      </c>
      <c r="I28" s="12">
        <v>8</v>
      </c>
      <c r="J28" s="8">
        <v>21.036000000000001</v>
      </c>
      <c r="K28" s="8">
        <v>441.75599999999997</v>
      </c>
      <c r="L28" s="14">
        <v>43546</v>
      </c>
      <c r="M28" s="32" t="str">
        <f t="shared" si="9"/>
        <v>Weekday</v>
      </c>
      <c r="N28" s="16">
        <v>0.80555555555555558</v>
      </c>
      <c r="O28" s="6" t="s">
        <v>30</v>
      </c>
      <c r="P28" s="18">
        <v>420.72</v>
      </c>
      <c r="Q28" s="2">
        <v>4.7619047620000003</v>
      </c>
      <c r="R28" s="8">
        <v>21.036000000000001</v>
      </c>
      <c r="S28" s="10">
        <v>8.5</v>
      </c>
      <c r="T28" s="33"/>
      <c r="U28" s="22">
        <f t="shared" si="0"/>
        <v>420.72</v>
      </c>
      <c r="V28" s="24">
        <f t="shared" si="10"/>
        <v>33657.600000000006</v>
      </c>
      <c r="AH28" t="b">
        <f t="shared" si="11"/>
        <v>1</v>
      </c>
      <c r="AI28" t="b">
        <f t="shared" si="1"/>
        <v>1</v>
      </c>
      <c r="AJ28" t="b">
        <f t="shared" si="2"/>
        <v>0</v>
      </c>
      <c r="AK28" t="b">
        <f t="shared" si="3"/>
        <v>0</v>
      </c>
      <c r="AL28" t="str">
        <f t="shared" si="12"/>
        <v>High</v>
      </c>
      <c r="AM28" t="str">
        <f t="shared" si="4"/>
        <v>Bad Product</v>
      </c>
      <c r="AN28">
        <f t="shared" si="5"/>
        <v>441.75599999999997</v>
      </c>
      <c r="AO28">
        <f t="shared" si="6"/>
        <v>49.960500000000003</v>
      </c>
      <c r="AP28" s="29" t="str">
        <f t="shared" si="13"/>
        <v>High</v>
      </c>
      <c r="AQ28">
        <f t="shared" si="14"/>
        <v>104835.04499999997</v>
      </c>
      <c r="AR28">
        <f t="shared" ca="1" si="7"/>
        <v>0</v>
      </c>
      <c r="AS28">
        <f t="shared" si="8"/>
        <v>52928.295000000013</v>
      </c>
      <c r="AT28">
        <f t="shared" si="15"/>
        <v>340</v>
      </c>
    </row>
    <row r="29" spans="1:46" ht="15.75" customHeight="1" x14ac:dyDescent="0.2">
      <c r="A29" s="1"/>
      <c r="B29" s="6" t="s">
        <v>61</v>
      </c>
      <c r="C29" s="6" t="s">
        <v>39</v>
      </c>
      <c r="D29" s="6" t="s">
        <v>40</v>
      </c>
      <c r="E29" s="6" t="s">
        <v>24</v>
      </c>
      <c r="F29" s="6" t="s">
        <v>28</v>
      </c>
      <c r="G29" s="6" t="s">
        <v>43</v>
      </c>
      <c r="H29" s="21">
        <v>33.520000000000003</v>
      </c>
      <c r="I29" s="12">
        <v>1</v>
      </c>
      <c r="J29" s="8">
        <v>1.6759999999999999</v>
      </c>
      <c r="K29" s="8">
        <v>35.195999999999998</v>
      </c>
      <c r="L29" s="14">
        <v>43504</v>
      </c>
      <c r="M29" s="32" t="str">
        <f t="shared" si="9"/>
        <v>Weekday</v>
      </c>
      <c r="N29" s="16">
        <v>0.64652777777777781</v>
      </c>
      <c r="O29" s="6" t="s">
        <v>26</v>
      </c>
      <c r="P29" s="18">
        <v>33.520000000000003</v>
      </c>
      <c r="Q29" s="2">
        <v>4.7619047620000003</v>
      </c>
      <c r="R29" s="8">
        <v>1.6759999999999999</v>
      </c>
      <c r="S29" s="10">
        <v>6.7</v>
      </c>
      <c r="T29" s="33"/>
      <c r="U29" s="22">
        <f t="shared" si="0"/>
        <v>33.520000000000003</v>
      </c>
      <c r="V29" s="24">
        <f t="shared" si="10"/>
        <v>2681.6000000000004</v>
      </c>
      <c r="AH29" t="b">
        <f t="shared" si="11"/>
        <v>0</v>
      </c>
      <c r="AI29" t="b">
        <f t="shared" si="1"/>
        <v>1</v>
      </c>
      <c r="AJ29" t="b">
        <f t="shared" si="2"/>
        <v>0</v>
      </c>
      <c r="AK29" t="b">
        <f t="shared" si="3"/>
        <v>0</v>
      </c>
      <c r="AL29" t="str">
        <f t="shared" si="12"/>
        <v>Low</v>
      </c>
      <c r="AM29" t="str">
        <f t="shared" si="4"/>
        <v>Bad Product</v>
      </c>
      <c r="AN29">
        <f t="shared" si="5"/>
        <v>35.195999999999998</v>
      </c>
      <c r="AO29">
        <f t="shared" si="6"/>
        <v>33.520000000000003</v>
      </c>
      <c r="AP29" s="29" t="str">
        <f t="shared" si="13"/>
        <v>Medium</v>
      </c>
      <c r="AQ29">
        <f t="shared" si="14"/>
        <v>104835.04499999997</v>
      </c>
      <c r="AR29">
        <f t="shared" ca="1" si="7"/>
        <v>0</v>
      </c>
      <c r="AS29">
        <f t="shared" si="8"/>
        <v>52928.295000000013</v>
      </c>
      <c r="AT29">
        <f t="shared" si="15"/>
        <v>340</v>
      </c>
    </row>
    <row r="30" spans="1:46" ht="15.75" customHeight="1" x14ac:dyDescent="0.2">
      <c r="A30" s="1"/>
      <c r="B30" s="6" t="s">
        <v>62</v>
      </c>
      <c r="C30" s="6" t="s">
        <v>16</v>
      </c>
      <c r="D30" s="6" t="s">
        <v>17</v>
      </c>
      <c r="E30" s="6" t="s">
        <v>24</v>
      </c>
      <c r="F30" s="6" t="s">
        <v>19</v>
      </c>
      <c r="G30" s="6" t="s">
        <v>43</v>
      </c>
      <c r="H30" s="21">
        <v>87.67</v>
      </c>
      <c r="I30" s="12">
        <v>2</v>
      </c>
      <c r="J30" s="8">
        <v>8.7669999999999995</v>
      </c>
      <c r="K30" s="8">
        <v>184.107</v>
      </c>
      <c r="L30" s="14">
        <v>43534</v>
      </c>
      <c r="M30" s="32" t="str">
        <f t="shared" si="9"/>
        <v>Weekend</v>
      </c>
      <c r="N30" s="16">
        <v>0.51180555555555551</v>
      </c>
      <c r="O30" s="6" t="s">
        <v>30</v>
      </c>
      <c r="P30" s="18">
        <v>175.34</v>
      </c>
      <c r="Q30" s="2">
        <v>4.7619047620000003</v>
      </c>
      <c r="R30" s="8">
        <v>8.7669999999999995</v>
      </c>
      <c r="S30" s="10">
        <v>7.7</v>
      </c>
      <c r="T30" s="33"/>
      <c r="U30" s="22">
        <f t="shared" si="0"/>
        <v>175.34</v>
      </c>
      <c r="V30" s="24">
        <f t="shared" si="10"/>
        <v>14027.2</v>
      </c>
      <c r="AH30" t="b">
        <f t="shared" si="11"/>
        <v>0</v>
      </c>
      <c r="AI30" t="b">
        <f t="shared" si="1"/>
        <v>1</v>
      </c>
      <c r="AJ30" t="b">
        <f t="shared" si="2"/>
        <v>0</v>
      </c>
      <c r="AK30" t="b">
        <f t="shared" si="3"/>
        <v>0</v>
      </c>
      <c r="AL30" t="str">
        <f t="shared" si="12"/>
        <v>Low</v>
      </c>
      <c r="AM30" t="str">
        <f t="shared" si="4"/>
        <v>Bad Product</v>
      </c>
      <c r="AN30">
        <f t="shared" si="5"/>
        <v>184.107</v>
      </c>
      <c r="AO30">
        <f t="shared" si="6"/>
        <v>87.67</v>
      </c>
      <c r="AP30" s="29" t="str">
        <f t="shared" si="13"/>
        <v>Medium</v>
      </c>
      <c r="AQ30">
        <f t="shared" si="14"/>
        <v>104835.04499999997</v>
      </c>
      <c r="AR30">
        <f t="shared" ca="1" si="7"/>
        <v>0</v>
      </c>
      <c r="AS30">
        <f t="shared" si="8"/>
        <v>52928.295000000013</v>
      </c>
      <c r="AT30">
        <f t="shared" si="15"/>
        <v>339</v>
      </c>
    </row>
    <row r="31" spans="1:46" ht="15.75" customHeight="1" x14ac:dyDescent="0.2">
      <c r="A31" s="1"/>
      <c r="B31" s="6" t="s">
        <v>63</v>
      </c>
      <c r="C31" s="6" t="s">
        <v>39</v>
      </c>
      <c r="D31" s="6" t="s">
        <v>40</v>
      </c>
      <c r="E31" s="6" t="s">
        <v>24</v>
      </c>
      <c r="F31" s="6" t="s">
        <v>19</v>
      </c>
      <c r="G31" s="6" t="s">
        <v>41</v>
      </c>
      <c r="H31" s="21">
        <v>88.36</v>
      </c>
      <c r="I31" s="12">
        <v>5</v>
      </c>
      <c r="J31" s="8">
        <v>22.09</v>
      </c>
      <c r="K31" s="8">
        <v>463.89</v>
      </c>
      <c r="L31" s="14">
        <v>43490</v>
      </c>
      <c r="M31" s="32" t="str">
        <f t="shared" si="9"/>
        <v>Weekday</v>
      </c>
      <c r="N31" s="16">
        <v>0.82499999999999996</v>
      </c>
      <c r="O31" s="6" t="s">
        <v>26</v>
      </c>
      <c r="P31" s="18">
        <v>441.8</v>
      </c>
      <c r="Q31" s="2">
        <v>4.7619047620000003</v>
      </c>
      <c r="R31" s="8">
        <v>22.09</v>
      </c>
      <c r="S31" s="10">
        <v>9.6</v>
      </c>
      <c r="T31" s="33"/>
      <c r="U31" s="22">
        <f t="shared" si="0"/>
        <v>441.8</v>
      </c>
      <c r="V31" s="24">
        <f t="shared" si="10"/>
        <v>35344</v>
      </c>
      <c r="AH31" t="b">
        <f t="shared" si="11"/>
        <v>1</v>
      </c>
      <c r="AI31" t="b">
        <f t="shared" si="1"/>
        <v>1</v>
      </c>
      <c r="AJ31" t="b">
        <f t="shared" si="2"/>
        <v>0</v>
      </c>
      <c r="AK31" t="b">
        <f t="shared" si="3"/>
        <v>0</v>
      </c>
      <c r="AL31" t="str">
        <f t="shared" si="12"/>
        <v>High</v>
      </c>
      <c r="AM31" t="str">
        <f t="shared" si="4"/>
        <v>Bad Product</v>
      </c>
      <c r="AN31">
        <f t="shared" si="5"/>
        <v>463.89</v>
      </c>
      <c r="AO31">
        <f t="shared" si="6"/>
        <v>88.36</v>
      </c>
      <c r="AP31" s="29" t="str">
        <f t="shared" si="13"/>
        <v>High</v>
      </c>
      <c r="AQ31">
        <f t="shared" si="14"/>
        <v>104799.84899999999</v>
      </c>
      <c r="AR31">
        <f t="shared" ca="1" si="7"/>
        <v>0</v>
      </c>
      <c r="AS31">
        <f t="shared" si="8"/>
        <v>52928.295000000013</v>
      </c>
      <c r="AT31">
        <f t="shared" si="15"/>
        <v>339</v>
      </c>
    </row>
    <row r="32" spans="1:46" ht="15.75" customHeight="1" x14ac:dyDescent="0.2">
      <c r="A32" s="1"/>
      <c r="B32" s="6" t="s">
        <v>64</v>
      </c>
      <c r="C32" s="6" t="s">
        <v>16</v>
      </c>
      <c r="D32" s="6" t="s">
        <v>17</v>
      </c>
      <c r="E32" s="6" t="s">
        <v>24</v>
      </c>
      <c r="F32" s="6" t="s">
        <v>28</v>
      </c>
      <c r="G32" s="6" t="s">
        <v>20</v>
      </c>
      <c r="H32" s="21">
        <v>24.89</v>
      </c>
      <c r="I32" s="12">
        <v>9</v>
      </c>
      <c r="J32" s="8">
        <v>11.2005</v>
      </c>
      <c r="K32" s="8">
        <v>235.2105</v>
      </c>
      <c r="L32" s="14">
        <v>43539</v>
      </c>
      <c r="M32" s="32" t="str">
        <f t="shared" si="9"/>
        <v>Weekday</v>
      </c>
      <c r="N32" s="16">
        <v>0.65</v>
      </c>
      <c r="O32" s="6" t="s">
        <v>26</v>
      </c>
      <c r="P32" s="18">
        <v>224.01</v>
      </c>
      <c r="Q32" s="2">
        <v>4.7619047620000003</v>
      </c>
      <c r="R32" s="8">
        <v>11.2005</v>
      </c>
      <c r="S32" s="10">
        <v>7.4</v>
      </c>
      <c r="T32" s="33"/>
      <c r="U32" s="22">
        <f t="shared" si="0"/>
        <v>224.01</v>
      </c>
      <c r="V32" s="24">
        <f t="shared" si="10"/>
        <v>17920.8</v>
      </c>
      <c r="AH32" t="b">
        <f t="shared" si="11"/>
        <v>0</v>
      </c>
      <c r="AI32" t="b">
        <f t="shared" si="1"/>
        <v>1</v>
      </c>
      <c r="AJ32" t="b">
        <f t="shared" si="2"/>
        <v>0</v>
      </c>
      <c r="AK32" t="b">
        <f t="shared" si="3"/>
        <v>0</v>
      </c>
      <c r="AL32" t="str">
        <f t="shared" si="12"/>
        <v>Low</v>
      </c>
      <c r="AM32" t="str">
        <f t="shared" si="4"/>
        <v>Bad Product</v>
      </c>
      <c r="AN32">
        <f t="shared" si="5"/>
        <v>235.2105</v>
      </c>
      <c r="AO32">
        <f t="shared" si="6"/>
        <v>23.645499999999998</v>
      </c>
      <c r="AP32" s="29" t="str">
        <f t="shared" si="13"/>
        <v>Medium</v>
      </c>
      <c r="AQ32">
        <f t="shared" si="14"/>
        <v>104799.84899999999</v>
      </c>
      <c r="AR32">
        <f t="shared" ca="1" si="7"/>
        <v>0</v>
      </c>
      <c r="AS32">
        <f t="shared" si="8"/>
        <v>52928.295000000013</v>
      </c>
      <c r="AT32">
        <f t="shared" si="15"/>
        <v>338</v>
      </c>
    </row>
    <row r="33" spans="1:46" ht="15.75" customHeight="1" x14ac:dyDescent="0.2">
      <c r="A33" s="1"/>
      <c r="B33" s="6" t="s">
        <v>65</v>
      </c>
      <c r="C33" s="6" t="s">
        <v>39</v>
      </c>
      <c r="D33" s="6" t="s">
        <v>40</v>
      </c>
      <c r="E33" s="6" t="s">
        <v>24</v>
      </c>
      <c r="F33" s="6" t="s">
        <v>28</v>
      </c>
      <c r="G33" s="6" t="s">
        <v>43</v>
      </c>
      <c r="H33" s="21">
        <v>94.13</v>
      </c>
      <c r="I33" s="12">
        <v>5</v>
      </c>
      <c r="J33" s="8">
        <v>23.532499999999999</v>
      </c>
      <c r="K33" s="8">
        <v>494.1825</v>
      </c>
      <c r="L33" s="14">
        <v>43521</v>
      </c>
      <c r="M33" s="32" t="str">
        <f t="shared" si="9"/>
        <v>Weekday</v>
      </c>
      <c r="N33" s="16">
        <v>0.81874999999999998</v>
      </c>
      <c r="O33" s="6" t="s">
        <v>30</v>
      </c>
      <c r="P33" s="18">
        <v>470.65</v>
      </c>
      <c r="Q33" s="2">
        <v>4.7619047620000003</v>
      </c>
      <c r="R33" s="8">
        <v>23.532499999999999</v>
      </c>
      <c r="S33" s="10">
        <v>4.8</v>
      </c>
      <c r="T33" s="33"/>
      <c r="U33" s="22">
        <f t="shared" si="0"/>
        <v>470.65</v>
      </c>
      <c r="V33" s="24">
        <f t="shared" si="10"/>
        <v>37652</v>
      </c>
      <c r="AH33" t="b">
        <f t="shared" si="11"/>
        <v>0</v>
      </c>
      <c r="AI33" t="b">
        <f t="shared" si="1"/>
        <v>1</v>
      </c>
      <c r="AJ33" t="b">
        <f t="shared" si="2"/>
        <v>0</v>
      </c>
      <c r="AK33" t="b">
        <f t="shared" si="3"/>
        <v>0</v>
      </c>
      <c r="AL33" t="str">
        <f t="shared" si="12"/>
        <v>Low</v>
      </c>
      <c r="AM33" t="str">
        <f t="shared" si="4"/>
        <v>Bad Product</v>
      </c>
      <c r="AN33">
        <f t="shared" si="5"/>
        <v>494.1825</v>
      </c>
      <c r="AO33">
        <f t="shared" si="6"/>
        <v>94.13</v>
      </c>
      <c r="AP33" s="29" t="str">
        <f t="shared" si="13"/>
        <v>Low</v>
      </c>
      <c r="AQ33">
        <f t="shared" si="14"/>
        <v>104335.95899999999</v>
      </c>
      <c r="AR33">
        <f t="shared" ca="1" si="7"/>
        <v>0</v>
      </c>
      <c r="AS33">
        <f t="shared" si="8"/>
        <v>52928.295000000013</v>
      </c>
      <c r="AT33">
        <f t="shared" si="15"/>
        <v>337</v>
      </c>
    </row>
    <row r="34" spans="1:46" ht="15.75" customHeight="1" x14ac:dyDescent="0.2">
      <c r="A34" s="1"/>
      <c r="B34" s="6" t="s">
        <v>66</v>
      </c>
      <c r="C34" s="6" t="s">
        <v>39</v>
      </c>
      <c r="D34" s="6" t="s">
        <v>40</v>
      </c>
      <c r="E34" s="6" t="s">
        <v>18</v>
      </c>
      <c r="F34" s="6" t="s">
        <v>28</v>
      </c>
      <c r="G34" s="6" t="s">
        <v>33</v>
      </c>
      <c r="H34" s="21">
        <v>78.069999999999993</v>
      </c>
      <c r="I34" s="12">
        <v>9</v>
      </c>
      <c r="J34" s="8">
        <v>35.131500000000003</v>
      </c>
      <c r="K34" s="8">
        <v>737.76149999999996</v>
      </c>
      <c r="L34" s="14">
        <v>43493</v>
      </c>
      <c r="M34" s="32" t="str">
        <f t="shared" si="9"/>
        <v>Weekday</v>
      </c>
      <c r="N34" s="16">
        <v>0.52986111111111112</v>
      </c>
      <c r="O34" s="6" t="s">
        <v>26</v>
      </c>
      <c r="P34" s="18">
        <v>702.63</v>
      </c>
      <c r="Q34" s="2">
        <v>4.7619047620000003</v>
      </c>
      <c r="R34" s="8">
        <v>35.131500000000003</v>
      </c>
      <c r="S34" s="10">
        <v>4.5</v>
      </c>
      <c r="T34" s="33"/>
      <c r="U34" s="22">
        <f t="shared" si="0"/>
        <v>702.62999999999988</v>
      </c>
      <c r="V34" s="24">
        <f t="shared" si="10"/>
        <v>56210.399999999994</v>
      </c>
      <c r="AH34" t="b">
        <f t="shared" si="11"/>
        <v>0</v>
      </c>
      <c r="AI34" t="b">
        <f t="shared" si="1"/>
        <v>1</v>
      </c>
      <c r="AJ34" t="b">
        <f t="shared" si="2"/>
        <v>0</v>
      </c>
      <c r="AK34" t="b">
        <f t="shared" si="3"/>
        <v>0</v>
      </c>
      <c r="AL34" t="str">
        <f t="shared" si="12"/>
        <v>Low</v>
      </c>
      <c r="AM34" t="str">
        <f t="shared" si="4"/>
        <v>Bad Product</v>
      </c>
      <c r="AN34">
        <f t="shared" si="5"/>
        <v>663.98534999999993</v>
      </c>
      <c r="AO34">
        <f t="shared" si="6"/>
        <v>74.166499999999985</v>
      </c>
      <c r="AP34" s="29" t="str">
        <f t="shared" si="13"/>
        <v>Low</v>
      </c>
      <c r="AQ34">
        <f t="shared" si="14"/>
        <v>104335.95899999999</v>
      </c>
      <c r="AR34">
        <f t="shared" ca="1" si="7"/>
        <v>0</v>
      </c>
      <c r="AS34">
        <f t="shared" si="8"/>
        <v>52928.295000000013</v>
      </c>
      <c r="AT34">
        <f t="shared" si="15"/>
        <v>337</v>
      </c>
    </row>
    <row r="35" spans="1:46" ht="15.75" customHeight="1" x14ac:dyDescent="0.2">
      <c r="A35" s="1"/>
      <c r="B35" s="6" t="s">
        <v>67</v>
      </c>
      <c r="C35" s="6" t="s">
        <v>39</v>
      </c>
      <c r="D35" s="6" t="s">
        <v>40</v>
      </c>
      <c r="E35" s="6" t="s">
        <v>24</v>
      </c>
      <c r="F35" s="6" t="s">
        <v>28</v>
      </c>
      <c r="G35" s="6" t="s">
        <v>33</v>
      </c>
      <c r="H35" s="21">
        <v>83.78</v>
      </c>
      <c r="I35" s="12">
        <v>8</v>
      </c>
      <c r="J35" s="8">
        <v>33.512</v>
      </c>
      <c r="K35" s="8">
        <v>703.75199999999995</v>
      </c>
      <c r="L35" s="14">
        <v>43475</v>
      </c>
      <c r="M35" s="32" t="str">
        <f t="shared" si="9"/>
        <v>Weekday</v>
      </c>
      <c r="N35" s="16">
        <v>0.61736111111111114</v>
      </c>
      <c r="O35" s="6" t="s">
        <v>26</v>
      </c>
      <c r="P35" s="18">
        <v>670.24</v>
      </c>
      <c r="Q35" s="2">
        <v>4.7619047620000003</v>
      </c>
      <c r="R35" s="8">
        <v>33.512</v>
      </c>
      <c r="S35" s="10">
        <v>5.0999999999999996</v>
      </c>
      <c r="T35" s="33"/>
      <c r="U35" s="22">
        <f t="shared" si="0"/>
        <v>670.24</v>
      </c>
      <c r="V35" s="24">
        <f t="shared" si="10"/>
        <v>53619.199999999997</v>
      </c>
      <c r="AH35" t="b">
        <f t="shared" si="11"/>
        <v>0</v>
      </c>
      <c r="AI35" t="b">
        <f t="shared" si="1"/>
        <v>1</v>
      </c>
      <c r="AJ35" t="b">
        <f t="shared" si="2"/>
        <v>0</v>
      </c>
      <c r="AK35" t="b">
        <f t="shared" si="3"/>
        <v>0</v>
      </c>
      <c r="AL35" t="str">
        <f t="shared" si="12"/>
        <v>Low</v>
      </c>
      <c r="AM35" t="str">
        <f t="shared" si="4"/>
        <v>Bad Product</v>
      </c>
      <c r="AN35">
        <f t="shared" si="5"/>
        <v>633.3768</v>
      </c>
      <c r="AO35">
        <f t="shared" si="6"/>
        <v>79.590999999999994</v>
      </c>
      <c r="AP35" s="29" t="str">
        <f t="shared" si="13"/>
        <v>Low</v>
      </c>
      <c r="AQ35">
        <f t="shared" si="14"/>
        <v>103841.77649999998</v>
      </c>
      <c r="AR35">
        <f t="shared" ca="1" si="7"/>
        <v>0</v>
      </c>
      <c r="AS35">
        <f t="shared" si="8"/>
        <v>52928.295000000013</v>
      </c>
      <c r="AT35">
        <f t="shared" si="15"/>
        <v>336</v>
      </c>
    </row>
    <row r="36" spans="1:46" ht="15.75" customHeight="1" x14ac:dyDescent="0.2">
      <c r="A36" s="1"/>
      <c r="B36" s="6" t="s">
        <v>68</v>
      </c>
      <c r="C36" s="6" t="s">
        <v>16</v>
      </c>
      <c r="D36" s="6" t="s">
        <v>17</v>
      </c>
      <c r="E36" s="6" t="s">
        <v>24</v>
      </c>
      <c r="F36" s="6" t="s">
        <v>28</v>
      </c>
      <c r="G36" s="6" t="s">
        <v>20</v>
      </c>
      <c r="H36" s="21">
        <v>96.58</v>
      </c>
      <c r="I36" s="12">
        <v>2</v>
      </c>
      <c r="J36" s="8">
        <v>9.6579999999999995</v>
      </c>
      <c r="K36" s="8">
        <v>202.81800000000001</v>
      </c>
      <c r="L36" s="14">
        <v>43539</v>
      </c>
      <c r="M36" s="32" t="str">
        <f t="shared" si="9"/>
        <v>Weekday</v>
      </c>
      <c r="N36" s="16">
        <v>0.42499999999999999</v>
      </c>
      <c r="O36" s="6" t="s">
        <v>30</v>
      </c>
      <c r="P36" s="18">
        <v>193.16</v>
      </c>
      <c r="Q36" s="2">
        <v>4.7619047620000003</v>
      </c>
      <c r="R36" s="8">
        <v>9.6579999999999995</v>
      </c>
      <c r="S36" s="10">
        <v>5.0999999999999996</v>
      </c>
      <c r="T36" s="33"/>
      <c r="U36" s="22">
        <f t="shared" si="0"/>
        <v>193.16</v>
      </c>
      <c r="V36" s="24">
        <f t="shared" si="10"/>
        <v>15452.8</v>
      </c>
      <c r="AH36" t="b">
        <f t="shared" si="11"/>
        <v>0</v>
      </c>
      <c r="AI36" t="b">
        <f t="shared" si="1"/>
        <v>1</v>
      </c>
      <c r="AJ36" t="b">
        <f t="shared" si="2"/>
        <v>0</v>
      </c>
      <c r="AK36" t="b">
        <f t="shared" si="3"/>
        <v>0</v>
      </c>
      <c r="AL36" t="str">
        <f t="shared" si="12"/>
        <v>Low</v>
      </c>
      <c r="AM36" t="str">
        <f t="shared" si="4"/>
        <v>Bad Product</v>
      </c>
      <c r="AN36">
        <f t="shared" si="5"/>
        <v>202.81800000000001</v>
      </c>
      <c r="AO36">
        <f t="shared" si="6"/>
        <v>96.58</v>
      </c>
      <c r="AP36" s="29" t="str">
        <f t="shared" si="13"/>
        <v>Low</v>
      </c>
      <c r="AQ36">
        <f t="shared" si="14"/>
        <v>103104.01499999998</v>
      </c>
      <c r="AR36">
        <f t="shared" ca="1" si="7"/>
        <v>0</v>
      </c>
      <c r="AS36">
        <f t="shared" si="8"/>
        <v>52928.295000000013</v>
      </c>
      <c r="AT36">
        <f t="shared" si="15"/>
        <v>335</v>
      </c>
    </row>
    <row r="37" spans="1:46" ht="15.75" customHeight="1" x14ac:dyDescent="0.2">
      <c r="A37" s="1"/>
      <c r="B37" s="6" t="s">
        <v>69</v>
      </c>
      <c r="C37" s="6" t="s">
        <v>22</v>
      </c>
      <c r="D37" s="6" t="s">
        <v>23</v>
      </c>
      <c r="E37" s="6" t="s">
        <v>18</v>
      </c>
      <c r="F37" s="6" t="s">
        <v>19</v>
      </c>
      <c r="G37" s="6" t="s">
        <v>41</v>
      </c>
      <c r="H37" s="21">
        <v>99.42</v>
      </c>
      <c r="I37" s="12">
        <v>4</v>
      </c>
      <c r="J37" s="8">
        <v>19.884</v>
      </c>
      <c r="K37" s="8">
        <v>417.56400000000002</v>
      </c>
      <c r="L37" s="14">
        <v>43502</v>
      </c>
      <c r="M37" s="32" t="str">
        <f t="shared" si="9"/>
        <v>Weekday</v>
      </c>
      <c r="N37" s="16">
        <v>0.44583333333333336</v>
      </c>
      <c r="O37" s="6" t="s">
        <v>21</v>
      </c>
      <c r="P37" s="18">
        <v>397.68</v>
      </c>
      <c r="Q37" s="2">
        <v>4.7619047620000003</v>
      </c>
      <c r="R37" s="8">
        <v>19.884</v>
      </c>
      <c r="S37" s="10">
        <v>7.5</v>
      </c>
      <c r="T37" s="33"/>
      <c r="U37" s="22">
        <f t="shared" si="0"/>
        <v>397.68</v>
      </c>
      <c r="V37" s="24">
        <f t="shared" si="10"/>
        <v>31814.400000000001</v>
      </c>
      <c r="AH37" t="b">
        <f t="shared" si="11"/>
        <v>0</v>
      </c>
      <c r="AI37" t="b">
        <f t="shared" si="1"/>
        <v>1</v>
      </c>
      <c r="AJ37" t="b">
        <f t="shared" si="2"/>
        <v>0</v>
      </c>
      <c r="AK37" t="b">
        <f t="shared" si="3"/>
        <v>0</v>
      </c>
      <c r="AL37" t="str">
        <f t="shared" si="12"/>
        <v>Low</v>
      </c>
      <c r="AM37" t="str">
        <f t="shared" si="4"/>
        <v>Bad Product</v>
      </c>
      <c r="AN37">
        <f t="shared" si="5"/>
        <v>417.56400000000002</v>
      </c>
      <c r="AO37">
        <f t="shared" si="6"/>
        <v>99.42</v>
      </c>
      <c r="AP37" s="29" t="str">
        <f t="shared" si="13"/>
        <v>Medium</v>
      </c>
      <c r="AQ37">
        <f t="shared" si="14"/>
        <v>102400.26299999998</v>
      </c>
      <c r="AR37">
        <f t="shared" ca="1" si="7"/>
        <v>0</v>
      </c>
      <c r="AS37">
        <f t="shared" si="8"/>
        <v>52928.295000000013</v>
      </c>
      <c r="AT37">
        <f t="shared" si="15"/>
        <v>335</v>
      </c>
    </row>
    <row r="38" spans="1:46" ht="15.75" customHeight="1" x14ac:dyDescent="0.2">
      <c r="A38" s="1"/>
      <c r="B38" s="6" t="s">
        <v>70</v>
      </c>
      <c r="C38" s="6" t="s">
        <v>22</v>
      </c>
      <c r="D38" s="6" t="s">
        <v>23</v>
      </c>
      <c r="E38" s="6" t="s">
        <v>18</v>
      </c>
      <c r="F38" s="6" t="s">
        <v>19</v>
      </c>
      <c r="G38" s="6" t="s">
        <v>33</v>
      </c>
      <c r="H38" s="21">
        <v>68.12</v>
      </c>
      <c r="I38" s="12">
        <v>1</v>
      </c>
      <c r="J38" s="8">
        <v>3.4060000000000001</v>
      </c>
      <c r="K38" s="8">
        <v>71.525999999999996</v>
      </c>
      <c r="L38" s="14">
        <v>43472</v>
      </c>
      <c r="M38" s="32" t="str">
        <f t="shared" si="9"/>
        <v>Weekday</v>
      </c>
      <c r="N38" s="16">
        <v>0.51944444444444449</v>
      </c>
      <c r="O38" s="6" t="s">
        <v>21</v>
      </c>
      <c r="P38" s="18">
        <v>68.12</v>
      </c>
      <c r="Q38" s="2">
        <v>4.7619047620000003</v>
      </c>
      <c r="R38" s="8">
        <v>3.4060000000000001</v>
      </c>
      <c r="S38" s="10">
        <v>6.8</v>
      </c>
      <c r="T38" s="33"/>
      <c r="U38" s="22">
        <f t="shared" si="0"/>
        <v>68.12</v>
      </c>
      <c r="V38" s="24">
        <f t="shared" si="10"/>
        <v>5449.6</v>
      </c>
      <c r="AH38" t="b">
        <f t="shared" si="11"/>
        <v>0</v>
      </c>
      <c r="AI38" t="b">
        <f t="shared" si="1"/>
        <v>1</v>
      </c>
      <c r="AJ38" t="b">
        <f t="shared" si="2"/>
        <v>0</v>
      </c>
      <c r="AK38" t="b">
        <f t="shared" si="3"/>
        <v>0</v>
      </c>
      <c r="AL38" t="str">
        <f t="shared" si="12"/>
        <v>Low</v>
      </c>
      <c r="AM38" t="str">
        <f t="shared" si="4"/>
        <v>Bad Product</v>
      </c>
      <c r="AN38">
        <f t="shared" si="5"/>
        <v>71.525999999999996</v>
      </c>
      <c r="AO38">
        <f t="shared" si="6"/>
        <v>68.12</v>
      </c>
      <c r="AP38" s="29" t="str">
        <f t="shared" si="13"/>
        <v>Medium</v>
      </c>
      <c r="AQ38">
        <f t="shared" si="14"/>
        <v>102400.26299999998</v>
      </c>
      <c r="AR38">
        <f t="shared" ca="1" si="7"/>
        <v>0</v>
      </c>
      <c r="AS38">
        <f t="shared" si="8"/>
        <v>52928.295000000013</v>
      </c>
      <c r="AT38">
        <f t="shared" si="15"/>
        <v>335</v>
      </c>
    </row>
    <row r="39" spans="1:46" ht="15.75" customHeight="1" x14ac:dyDescent="0.2">
      <c r="A39" s="1"/>
      <c r="B39" s="6" t="s">
        <v>71</v>
      </c>
      <c r="C39" s="6" t="s">
        <v>16</v>
      </c>
      <c r="D39" s="6" t="s">
        <v>17</v>
      </c>
      <c r="E39" s="6" t="s">
        <v>18</v>
      </c>
      <c r="F39" s="6" t="s">
        <v>28</v>
      </c>
      <c r="G39" s="6" t="s">
        <v>33</v>
      </c>
      <c r="H39" s="21">
        <v>62.62</v>
      </c>
      <c r="I39" s="12">
        <v>5</v>
      </c>
      <c r="J39" s="8">
        <v>15.654999999999999</v>
      </c>
      <c r="K39" s="8">
        <v>328.755</v>
      </c>
      <c r="L39" s="14">
        <v>43534</v>
      </c>
      <c r="M39" s="32" t="str">
        <f t="shared" si="9"/>
        <v>Weekend</v>
      </c>
      <c r="N39" s="16">
        <v>0.80208333333333337</v>
      </c>
      <c r="O39" s="6" t="s">
        <v>21</v>
      </c>
      <c r="P39" s="18">
        <v>313.10000000000002</v>
      </c>
      <c r="Q39" s="2">
        <v>4.7619047620000003</v>
      </c>
      <c r="R39" s="8">
        <v>15.654999999999999</v>
      </c>
      <c r="S39" s="10">
        <v>7</v>
      </c>
      <c r="T39" s="33"/>
      <c r="U39" s="22">
        <f t="shared" si="0"/>
        <v>313.09999999999997</v>
      </c>
      <c r="V39" s="24">
        <f t="shared" si="10"/>
        <v>25047.999999999996</v>
      </c>
      <c r="AH39" t="b">
        <f t="shared" si="11"/>
        <v>0</v>
      </c>
      <c r="AI39" t="b">
        <f t="shared" si="1"/>
        <v>1</v>
      </c>
      <c r="AJ39" t="b">
        <f t="shared" si="2"/>
        <v>0</v>
      </c>
      <c r="AK39" t="b">
        <f t="shared" si="3"/>
        <v>0</v>
      </c>
      <c r="AL39" t="str">
        <f t="shared" si="12"/>
        <v>Low</v>
      </c>
      <c r="AM39" t="str">
        <f t="shared" si="4"/>
        <v>Bad Product</v>
      </c>
      <c r="AN39">
        <f t="shared" si="5"/>
        <v>328.755</v>
      </c>
      <c r="AO39">
        <f t="shared" si="6"/>
        <v>62.62</v>
      </c>
      <c r="AP39" s="29" t="str">
        <f t="shared" si="13"/>
        <v>Medium</v>
      </c>
      <c r="AQ39">
        <f t="shared" si="14"/>
        <v>102400.26299999998</v>
      </c>
      <c r="AR39">
        <f t="shared" ca="1" si="7"/>
        <v>0</v>
      </c>
      <c r="AS39">
        <f t="shared" si="8"/>
        <v>52928.295000000013</v>
      </c>
      <c r="AT39">
        <f t="shared" si="15"/>
        <v>335</v>
      </c>
    </row>
    <row r="40" spans="1:46" ht="15.75" customHeight="1" x14ac:dyDescent="0.2">
      <c r="A40" s="1"/>
      <c r="B40" s="6" t="s">
        <v>72</v>
      </c>
      <c r="C40" s="6" t="s">
        <v>16</v>
      </c>
      <c r="D40" s="6" t="s">
        <v>17</v>
      </c>
      <c r="E40" s="6" t="s">
        <v>24</v>
      </c>
      <c r="F40" s="6" t="s">
        <v>19</v>
      </c>
      <c r="G40" s="6" t="s">
        <v>25</v>
      </c>
      <c r="H40" s="21">
        <v>60.88</v>
      </c>
      <c r="I40" s="12">
        <v>9</v>
      </c>
      <c r="J40" s="8">
        <v>27.396000000000001</v>
      </c>
      <c r="K40" s="8">
        <v>575.31600000000003</v>
      </c>
      <c r="L40" s="14">
        <v>43480</v>
      </c>
      <c r="M40" s="32" t="str">
        <f t="shared" si="9"/>
        <v>Weekday</v>
      </c>
      <c r="N40" s="16">
        <v>0.72013888888888888</v>
      </c>
      <c r="O40" s="6" t="s">
        <v>21</v>
      </c>
      <c r="P40" s="18">
        <v>547.91999999999996</v>
      </c>
      <c r="Q40" s="2">
        <v>4.7619047620000003</v>
      </c>
      <c r="R40" s="8">
        <v>27.396000000000001</v>
      </c>
      <c r="S40" s="10">
        <v>4.7</v>
      </c>
      <c r="T40" s="33"/>
      <c r="U40" s="22">
        <f t="shared" si="0"/>
        <v>547.92000000000007</v>
      </c>
      <c r="V40" s="24">
        <f t="shared" si="10"/>
        <v>43833.600000000006</v>
      </c>
      <c r="AH40" t="b">
        <f t="shared" si="11"/>
        <v>0</v>
      </c>
      <c r="AI40" t="b">
        <f t="shared" si="1"/>
        <v>1</v>
      </c>
      <c r="AJ40" t="b">
        <f t="shared" si="2"/>
        <v>0</v>
      </c>
      <c r="AK40" t="b">
        <f t="shared" si="3"/>
        <v>0</v>
      </c>
      <c r="AL40" t="str">
        <f t="shared" si="12"/>
        <v>Low</v>
      </c>
      <c r="AM40" t="str">
        <f t="shared" si="4"/>
        <v>Bad Product</v>
      </c>
      <c r="AN40">
        <f t="shared" si="5"/>
        <v>517.78440000000001</v>
      </c>
      <c r="AO40">
        <f t="shared" si="6"/>
        <v>57.835999999999999</v>
      </c>
      <c r="AP40" s="29" t="str">
        <f t="shared" si="13"/>
        <v>Low</v>
      </c>
      <c r="AQ40">
        <f t="shared" si="14"/>
        <v>102400.26299999998</v>
      </c>
      <c r="AR40">
        <f t="shared" ca="1" si="7"/>
        <v>0</v>
      </c>
      <c r="AS40">
        <f t="shared" si="8"/>
        <v>52928.295000000013</v>
      </c>
      <c r="AT40">
        <f t="shared" si="15"/>
        <v>335</v>
      </c>
    </row>
    <row r="41" spans="1:46" ht="15.75" customHeight="1" x14ac:dyDescent="0.2">
      <c r="A41" s="1"/>
      <c r="B41" s="6" t="s">
        <v>73</v>
      </c>
      <c r="C41" s="6" t="s">
        <v>22</v>
      </c>
      <c r="D41" s="6" t="s">
        <v>23</v>
      </c>
      <c r="E41" s="6" t="s">
        <v>24</v>
      </c>
      <c r="F41" s="6" t="s">
        <v>19</v>
      </c>
      <c r="G41" s="6" t="s">
        <v>20</v>
      </c>
      <c r="H41" s="21">
        <v>54.92</v>
      </c>
      <c r="I41" s="12">
        <v>8</v>
      </c>
      <c r="J41" s="8">
        <v>21.968</v>
      </c>
      <c r="K41" s="8">
        <v>461.32799999999997</v>
      </c>
      <c r="L41" s="14">
        <v>43547</v>
      </c>
      <c r="M41" s="32" t="str">
        <f t="shared" si="9"/>
        <v>Weekend</v>
      </c>
      <c r="N41" s="16">
        <v>0.55833333333333335</v>
      </c>
      <c r="O41" s="6" t="s">
        <v>21</v>
      </c>
      <c r="P41" s="18">
        <v>439.36</v>
      </c>
      <c r="Q41" s="2">
        <v>4.7619047620000003</v>
      </c>
      <c r="R41" s="8">
        <v>21.968</v>
      </c>
      <c r="S41" s="10">
        <v>7.6</v>
      </c>
      <c r="T41" s="33"/>
      <c r="U41" s="22">
        <f t="shared" si="0"/>
        <v>439.36</v>
      </c>
      <c r="V41" s="24">
        <f t="shared" si="10"/>
        <v>35148.800000000003</v>
      </c>
      <c r="AH41" t="b">
        <f t="shared" si="11"/>
        <v>0</v>
      </c>
      <c r="AI41" t="b">
        <f t="shared" si="1"/>
        <v>1</v>
      </c>
      <c r="AJ41" t="b">
        <f t="shared" si="2"/>
        <v>0</v>
      </c>
      <c r="AK41" t="b">
        <f t="shared" si="3"/>
        <v>0</v>
      </c>
      <c r="AL41" t="str">
        <f t="shared" si="12"/>
        <v>Low</v>
      </c>
      <c r="AM41" t="str">
        <f t="shared" si="4"/>
        <v>Bad Product</v>
      </c>
      <c r="AN41">
        <f t="shared" si="5"/>
        <v>461.32799999999997</v>
      </c>
      <c r="AO41">
        <f t="shared" si="6"/>
        <v>52.173999999999999</v>
      </c>
      <c r="AP41" s="29" t="str">
        <f t="shared" si="13"/>
        <v>Medium</v>
      </c>
      <c r="AQ41">
        <f t="shared" si="14"/>
        <v>102400.26299999998</v>
      </c>
      <c r="AR41">
        <f t="shared" ca="1" si="7"/>
        <v>0</v>
      </c>
      <c r="AS41">
        <f t="shared" si="8"/>
        <v>52928.295000000013</v>
      </c>
      <c r="AT41">
        <f t="shared" si="15"/>
        <v>335</v>
      </c>
    </row>
    <row r="42" spans="1:46" ht="15.75" customHeight="1" x14ac:dyDescent="0.2">
      <c r="A42" s="1"/>
      <c r="B42" s="6" t="s">
        <v>74</v>
      </c>
      <c r="C42" s="6" t="s">
        <v>39</v>
      </c>
      <c r="D42" s="6" t="s">
        <v>40</v>
      </c>
      <c r="E42" s="6" t="s">
        <v>18</v>
      </c>
      <c r="F42" s="6" t="s">
        <v>28</v>
      </c>
      <c r="G42" s="6" t="s">
        <v>29</v>
      </c>
      <c r="H42" s="21">
        <v>30.12</v>
      </c>
      <c r="I42" s="12">
        <v>8</v>
      </c>
      <c r="J42" s="8">
        <v>12.048</v>
      </c>
      <c r="K42" s="8">
        <v>253.00800000000001</v>
      </c>
      <c r="L42" s="14">
        <v>43527</v>
      </c>
      <c r="M42" s="32" t="str">
        <f t="shared" si="9"/>
        <v>Weekend</v>
      </c>
      <c r="N42" s="16">
        <v>0.54236111111111107</v>
      </c>
      <c r="O42" s="6" t="s">
        <v>26</v>
      </c>
      <c r="P42" s="18">
        <v>240.96</v>
      </c>
      <c r="Q42" s="2">
        <v>4.7619047620000003</v>
      </c>
      <c r="R42" s="8">
        <v>12.048</v>
      </c>
      <c r="S42" s="10">
        <v>7.7</v>
      </c>
      <c r="T42" s="33"/>
      <c r="U42" s="22">
        <f t="shared" si="0"/>
        <v>240.96</v>
      </c>
      <c r="V42" s="24">
        <f t="shared" si="10"/>
        <v>19276.8</v>
      </c>
      <c r="AH42" t="b">
        <f t="shared" si="11"/>
        <v>0</v>
      </c>
      <c r="AI42" t="b">
        <f t="shared" si="1"/>
        <v>1</v>
      </c>
      <c r="AJ42" t="b">
        <f t="shared" si="2"/>
        <v>0</v>
      </c>
      <c r="AK42" t="b">
        <f t="shared" si="3"/>
        <v>0</v>
      </c>
      <c r="AL42" t="str">
        <f t="shared" si="12"/>
        <v>Low</v>
      </c>
      <c r="AM42" t="str">
        <f t="shared" si="4"/>
        <v>Bad Product</v>
      </c>
      <c r="AN42">
        <f t="shared" si="5"/>
        <v>253.00800000000001</v>
      </c>
      <c r="AO42">
        <f t="shared" si="6"/>
        <v>28.614000000000001</v>
      </c>
      <c r="AP42" s="29" t="str">
        <f t="shared" si="13"/>
        <v>Medium</v>
      </c>
      <c r="AQ42">
        <f t="shared" si="14"/>
        <v>102400.26299999998</v>
      </c>
      <c r="AR42">
        <f t="shared" ca="1" si="7"/>
        <v>0</v>
      </c>
      <c r="AS42">
        <f t="shared" si="8"/>
        <v>52928.295000000013</v>
      </c>
      <c r="AT42">
        <f t="shared" si="15"/>
        <v>335</v>
      </c>
    </row>
    <row r="43" spans="1:46" ht="15.75" customHeight="1" x14ac:dyDescent="0.2">
      <c r="A43" s="1"/>
      <c r="B43" s="6" t="s">
        <v>75</v>
      </c>
      <c r="C43" s="6" t="s">
        <v>39</v>
      </c>
      <c r="D43" s="6" t="s">
        <v>40</v>
      </c>
      <c r="E43" s="6" t="s">
        <v>18</v>
      </c>
      <c r="F43" s="6" t="s">
        <v>19</v>
      </c>
      <c r="G43" s="6" t="s">
        <v>29</v>
      </c>
      <c r="H43" s="21">
        <v>86.72</v>
      </c>
      <c r="I43" s="12">
        <v>1</v>
      </c>
      <c r="J43" s="8">
        <v>4.3360000000000003</v>
      </c>
      <c r="K43" s="8">
        <v>91.055999999999997</v>
      </c>
      <c r="L43" s="14">
        <v>43482</v>
      </c>
      <c r="M43" s="32" t="str">
        <f t="shared" si="9"/>
        <v>Weekday</v>
      </c>
      <c r="N43" s="16">
        <v>0.78125</v>
      </c>
      <c r="O43" s="6" t="s">
        <v>21</v>
      </c>
      <c r="P43" s="18">
        <v>86.72</v>
      </c>
      <c r="Q43" s="2">
        <v>4.7619047620000003</v>
      </c>
      <c r="R43" s="8">
        <v>4.3360000000000003</v>
      </c>
      <c r="S43" s="10">
        <v>7.9</v>
      </c>
      <c r="T43" s="33"/>
      <c r="U43" s="22">
        <f t="shared" si="0"/>
        <v>86.72</v>
      </c>
      <c r="V43" s="24">
        <f t="shared" si="10"/>
        <v>6937.6</v>
      </c>
      <c r="AH43" t="b">
        <f t="shared" si="11"/>
        <v>0</v>
      </c>
      <c r="AI43" t="b">
        <f t="shared" si="1"/>
        <v>1</v>
      </c>
      <c r="AJ43" t="b">
        <f t="shared" si="2"/>
        <v>0</v>
      </c>
      <c r="AK43" t="b">
        <f t="shared" si="3"/>
        <v>0</v>
      </c>
      <c r="AL43" t="str">
        <f t="shared" si="12"/>
        <v>Low</v>
      </c>
      <c r="AM43" t="str">
        <f t="shared" si="4"/>
        <v>Bad Product</v>
      </c>
      <c r="AN43">
        <f t="shared" si="5"/>
        <v>91.055999999999997</v>
      </c>
      <c r="AO43">
        <f t="shared" si="6"/>
        <v>86.72</v>
      </c>
      <c r="AP43" s="29" t="str">
        <f t="shared" si="13"/>
        <v>Medium</v>
      </c>
      <c r="AQ43">
        <f t="shared" si="14"/>
        <v>102400.26299999998</v>
      </c>
      <c r="AR43">
        <f t="shared" ca="1" si="7"/>
        <v>0</v>
      </c>
      <c r="AS43">
        <f t="shared" si="8"/>
        <v>52928.295000000013</v>
      </c>
      <c r="AT43">
        <f t="shared" si="15"/>
        <v>334</v>
      </c>
    </row>
    <row r="44" spans="1:46" ht="15.75" customHeight="1" x14ac:dyDescent="0.2">
      <c r="A44" s="1"/>
      <c r="B44" s="6" t="s">
        <v>76</v>
      </c>
      <c r="C44" s="6" t="s">
        <v>22</v>
      </c>
      <c r="D44" s="6" t="s">
        <v>23</v>
      </c>
      <c r="E44" s="6" t="s">
        <v>18</v>
      </c>
      <c r="F44" s="6" t="s">
        <v>28</v>
      </c>
      <c r="G44" s="6" t="s">
        <v>29</v>
      </c>
      <c r="H44" s="21">
        <v>56.11</v>
      </c>
      <c r="I44" s="12">
        <v>2</v>
      </c>
      <c r="J44" s="8">
        <v>5.6109999999999998</v>
      </c>
      <c r="K44" s="8">
        <v>117.831</v>
      </c>
      <c r="L44" s="14">
        <v>43498</v>
      </c>
      <c r="M44" s="32" t="str">
        <f t="shared" si="9"/>
        <v>Weekend</v>
      </c>
      <c r="N44" s="16">
        <v>0.42430555555555555</v>
      </c>
      <c r="O44" s="6" t="s">
        <v>26</v>
      </c>
      <c r="P44" s="18">
        <v>112.22</v>
      </c>
      <c r="Q44" s="2">
        <v>4.7619047620000003</v>
      </c>
      <c r="R44" s="8">
        <v>5.6109999999999998</v>
      </c>
      <c r="S44" s="10">
        <v>6.3</v>
      </c>
      <c r="T44" s="33"/>
      <c r="U44" s="22">
        <f t="shared" si="0"/>
        <v>112.22</v>
      </c>
      <c r="V44" s="24">
        <f t="shared" si="10"/>
        <v>8977.6</v>
      </c>
      <c r="AH44" t="b">
        <f t="shared" si="11"/>
        <v>0</v>
      </c>
      <c r="AI44" t="b">
        <f t="shared" si="1"/>
        <v>1</v>
      </c>
      <c r="AJ44" t="b">
        <f t="shared" si="2"/>
        <v>0</v>
      </c>
      <c r="AK44" t="b">
        <f t="shared" si="3"/>
        <v>0</v>
      </c>
      <c r="AL44" t="str">
        <f t="shared" si="12"/>
        <v>Low</v>
      </c>
      <c r="AM44" t="str">
        <f t="shared" si="4"/>
        <v>Bad Product</v>
      </c>
      <c r="AN44">
        <f t="shared" si="5"/>
        <v>117.831</v>
      </c>
      <c r="AO44">
        <f t="shared" si="6"/>
        <v>56.11</v>
      </c>
      <c r="AP44" s="29" t="str">
        <f t="shared" si="13"/>
        <v>Low</v>
      </c>
      <c r="AQ44">
        <f t="shared" si="14"/>
        <v>102147.25499999998</v>
      </c>
      <c r="AR44">
        <f t="shared" ca="1" si="7"/>
        <v>0</v>
      </c>
      <c r="AS44">
        <f t="shared" si="8"/>
        <v>52928.295000000013</v>
      </c>
      <c r="AT44">
        <f t="shared" si="15"/>
        <v>334</v>
      </c>
    </row>
    <row r="45" spans="1:46" ht="15.75" customHeight="1" x14ac:dyDescent="0.2">
      <c r="A45" s="1"/>
      <c r="B45" s="6" t="s">
        <v>77</v>
      </c>
      <c r="C45" s="6" t="s">
        <v>39</v>
      </c>
      <c r="D45" s="6" t="s">
        <v>40</v>
      </c>
      <c r="E45" s="6" t="s">
        <v>18</v>
      </c>
      <c r="F45" s="6" t="s">
        <v>19</v>
      </c>
      <c r="G45" s="6" t="s">
        <v>33</v>
      </c>
      <c r="H45" s="21">
        <v>69.12</v>
      </c>
      <c r="I45" s="12">
        <v>6</v>
      </c>
      <c r="J45" s="8">
        <v>20.736000000000001</v>
      </c>
      <c r="K45" s="8">
        <v>435.45600000000002</v>
      </c>
      <c r="L45" s="14">
        <v>43504</v>
      </c>
      <c r="M45" s="32" t="str">
        <f t="shared" si="9"/>
        <v>Weekday</v>
      </c>
      <c r="N45" s="16">
        <v>0.54374999999999996</v>
      </c>
      <c r="O45" s="6" t="s">
        <v>26</v>
      </c>
      <c r="P45" s="18">
        <v>414.72</v>
      </c>
      <c r="Q45" s="2">
        <v>4.7619047620000003</v>
      </c>
      <c r="R45" s="8">
        <v>20.736000000000001</v>
      </c>
      <c r="S45" s="10">
        <v>5.6</v>
      </c>
      <c r="T45" s="33"/>
      <c r="U45" s="22">
        <f t="shared" si="0"/>
        <v>414.72</v>
      </c>
      <c r="V45" s="24">
        <f t="shared" si="10"/>
        <v>33177.600000000006</v>
      </c>
      <c r="AH45" t="b">
        <f t="shared" si="11"/>
        <v>0</v>
      </c>
      <c r="AI45" t="b">
        <f t="shared" si="1"/>
        <v>1</v>
      </c>
      <c r="AJ45" t="b">
        <f t="shared" si="2"/>
        <v>0</v>
      </c>
      <c r="AK45" t="b">
        <f t="shared" si="3"/>
        <v>0</v>
      </c>
      <c r="AL45" t="str">
        <f t="shared" si="12"/>
        <v>Low</v>
      </c>
      <c r="AM45" t="str">
        <f t="shared" si="4"/>
        <v>Bad Product</v>
      </c>
      <c r="AN45">
        <f t="shared" si="5"/>
        <v>435.45600000000002</v>
      </c>
      <c r="AO45">
        <f t="shared" si="6"/>
        <v>69.12</v>
      </c>
      <c r="AP45" s="29" t="str">
        <f t="shared" si="13"/>
        <v>Low</v>
      </c>
      <c r="AQ45">
        <f t="shared" si="14"/>
        <v>102056.19899999998</v>
      </c>
      <c r="AR45">
        <f t="shared" ca="1" si="7"/>
        <v>0</v>
      </c>
      <c r="AS45">
        <f t="shared" si="8"/>
        <v>52928.295000000013</v>
      </c>
      <c r="AT45">
        <f t="shared" si="15"/>
        <v>333</v>
      </c>
    </row>
    <row r="46" spans="1:46" ht="15.75" customHeight="1" x14ac:dyDescent="0.2">
      <c r="A46" s="1"/>
      <c r="B46" s="6" t="s">
        <v>78</v>
      </c>
      <c r="C46" s="6" t="s">
        <v>22</v>
      </c>
      <c r="D46" s="6" t="s">
        <v>23</v>
      </c>
      <c r="E46" s="6" t="s">
        <v>18</v>
      </c>
      <c r="F46" s="6" t="s">
        <v>19</v>
      </c>
      <c r="G46" s="6" t="s">
        <v>41</v>
      </c>
      <c r="H46" s="21">
        <v>98.7</v>
      </c>
      <c r="I46" s="12">
        <v>8</v>
      </c>
      <c r="J46" s="8">
        <v>39.479999999999997</v>
      </c>
      <c r="K46" s="8">
        <v>829.08</v>
      </c>
      <c r="L46" s="14">
        <v>43528</v>
      </c>
      <c r="M46" s="32" t="str">
        <f t="shared" si="9"/>
        <v>Weekday</v>
      </c>
      <c r="N46" s="16">
        <v>0.86041666666666672</v>
      </c>
      <c r="O46" s="6" t="s">
        <v>26</v>
      </c>
      <c r="P46" s="18">
        <v>789.6</v>
      </c>
      <c r="Q46" s="2">
        <v>4.7619047620000003</v>
      </c>
      <c r="R46" s="8">
        <v>39.479999999999997</v>
      </c>
      <c r="S46" s="10">
        <v>7.6</v>
      </c>
      <c r="T46" s="33"/>
      <c r="U46" s="22">
        <f t="shared" si="0"/>
        <v>789.6</v>
      </c>
      <c r="V46" s="24">
        <f t="shared" si="10"/>
        <v>63168</v>
      </c>
      <c r="AH46" t="b">
        <f t="shared" si="11"/>
        <v>0</v>
      </c>
      <c r="AI46" t="b">
        <f t="shared" si="1"/>
        <v>1</v>
      </c>
      <c r="AJ46" t="b">
        <f t="shared" si="2"/>
        <v>0</v>
      </c>
      <c r="AK46" t="b">
        <f t="shared" si="3"/>
        <v>0</v>
      </c>
      <c r="AL46" t="str">
        <f t="shared" si="12"/>
        <v>Low</v>
      </c>
      <c r="AM46" t="str">
        <f t="shared" si="4"/>
        <v>Bad Product</v>
      </c>
      <c r="AN46">
        <f t="shared" si="5"/>
        <v>746.17200000000003</v>
      </c>
      <c r="AO46">
        <f t="shared" si="6"/>
        <v>93.765000000000001</v>
      </c>
      <c r="AP46" s="29" t="str">
        <f t="shared" si="13"/>
        <v>Medium</v>
      </c>
      <c r="AQ46">
        <f t="shared" si="14"/>
        <v>102056.19899999998</v>
      </c>
      <c r="AR46">
        <f t="shared" ca="1" si="7"/>
        <v>0</v>
      </c>
      <c r="AS46">
        <f t="shared" si="8"/>
        <v>52928.295000000013</v>
      </c>
      <c r="AT46">
        <f t="shared" si="15"/>
        <v>332</v>
      </c>
    </row>
    <row r="47" spans="1:46" ht="15.75" customHeight="1" x14ac:dyDescent="0.2">
      <c r="A47" s="1"/>
      <c r="B47" s="6" t="s">
        <v>79</v>
      </c>
      <c r="C47" s="6" t="s">
        <v>22</v>
      </c>
      <c r="D47" s="6" t="s">
        <v>23</v>
      </c>
      <c r="E47" s="6" t="s">
        <v>18</v>
      </c>
      <c r="F47" s="6" t="s">
        <v>28</v>
      </c>
      <c r="G47" s="6" t="s">
        <v>20</v>
      </c>
      <c r="H47" s="21">
        <v>15.37</v>
      </c>
      <c r="I47" s="12">
        <v>2</v>
      </c>
      <c r="J47" s="8">
        <v>1.5369999999999999</v>
      </c>
      <c r="K47" s="8">
        <v>32.277000000000001</v>
      </c>
      <c r="L47" s="14">
        <v>43540</v>
      </c>
      <c r="M47" s="32" t="str">
        <f t="shared" si="9"/>
        <v>Weekend</v>
      </c>
      <c r="N47" s="16">
        <v>0.82430555555555551</v>
      </c>
      <c r="O47" s="6" t="s">
        <v>26</v>
      </c>
      <c r="P47" s="18">
        <v>30.74</v>
      </c>
      <c r="Q47" s="2">
        <v>4.7619047620000003</v>
      </c>
      <c r="R47" s="8">
        <v>1.5369999999999999</v>
      </c>
      <c r="S47" s="10">
        <v>7.2</v>
      </c>
      <c r="T47" s="33"/>
      <c r="U47" s="22">
        <f t="shared" si="0"/>
        <v>30.74</v>
      </c>
      <c r="V47" s="24">
        <f t="shared" si="10"/>
        <v>2459.1999999999998</v>
      </c>
      <c r="AH47" t="b">
        <f t="shared" si="11"/>
        <v>0</v>
      </c>
      <c r="AI47" t="b">
        <f t="shared" si="1"/>
        <v>1</v>
      </c>
      <c r="AJ47" t="b">
        <f t="shared" si="2"/>
        <v>0</v>
      </c>
      <c r="AK47" t="b">
        <f t="shared" si="3"/>
        <v>0</v>
      </c>
      <c r="AL47" t="str">
        <f t="shared" si="12"/>
        <v>Low</v>
      </c>
      <c r="AM47" t="str">
        <f t="shared" si="4"/>
        <v>Bad Product</v>
      </c>
      <c r="AN47">
        <f t="shared" si="5"/>
        <v>32.277000000000001</v>
      </c>
      <c r="AO47">
        <f t="shared" si="6"/>
        <v>15.37</v>
      </c>
      <c r="AP47" s="29" t="str">
        <f t="shared" si="13"/>
        <v>Medium</v>
      </c>
      <c r="AQ47">
        <f t="shared" si="14"/>
        <v>101620.74299999999</v>
      </c>
      <c r="AR47">
        <f t="shared" ca="1" si="7"/>
        <v>0</v>
      </c>
      <c r="AS47">
        <f t="shared" si="8"/>
        <v>52928.295000000013</v>
      </c>
      <c r="AT47">
        <f t="shared" si="15"/>
        <v>331</v>
      </c>
    </row>
    <row r="48" spans="1:46" ht="15.75" customHeight="1" x14ac:dyDescent="0.2">
      <c r="A48" s="1"/>
      <c r="B48" s="6" t="s">
        <v>80</v>
      </c>
      <c r="C48" s="6" t="s">
        <v>39</v>
      </c>
      <c r="D48" s="6" t="s">
        <v>40</v>
      </c>
      <c r="E48" s="6" t="s">
        <v>18</v>
      </c>
      <c r="F48" s="6" t="s">
        <v>19</v>
      </c>
      <c r="G48" s="6" t="s">
        <v>25</v>
      </c>
      <c r="H48" s="21">
        <v>93.96</v>
      </c>
      <c r="I48" s="12">
        <v>4</v>
      </c>
      <c r="J48" s="8">
        <v>18.792000000000002</v>
      </c>
      <c r="K48" s="8">
        <v>394.63200000000001</v>
      </c>
      <c r="L48" s="14">
        <v>43533</v>
      </c>
      <c r="M48" s="32" t="str">
        <f t="shared" si="9"/>
        <v>Weekend</v>
      </c>
      <c r="N48" s="16">
        <v>0.75</v>
      </c>
      <c r="O48" s="6" t="s">
        <v>26</v>
      </c>
      <c r="P48" s="18">
        <v>375.84</v>
      </c>
      <c r="Q48" s="2">
        <v>4.7619047620000003</v>
      </c>
      <c r="R48" s="8">
        <v>18.792000000000002</v>
      </c>
      <c r="S48" s="10">
        <v>9.5</v>
      </c>
      <c r="T48" s="33"/>
      <c r="U48" s="22">
        <f t="shared" si="0"/>
        <v>375.84</v>
      </c>
      <c r="V48" s="24">
        <f t="shared" si="10"/>
        <v>30067.199999999997</v>
      </c>
      <c r="AH48" t="b">
        <f t="shared" si="11"/>
        <v>1</v>
      </c>
      <c r="AI48" t="b">
        <f t="shared" si="1"/>
        <v>1</v>
      </c>
      <c r="AJ48" t="b">
        <f t="shared" si="2"/>
        <v>0</v>
      </c>
      <c r="AK48" t="b">
        <f t="shared" si="3"/>
        <v>0</v>
      </c>
      <c r="AL48" t="str">
        <f t="shared" si="12"/>
        <v>High</v>
      </c>
      <c r="AM48" t="str">
        <f t="shared" si="4"/>
        <v>Bad Product</v>
      </c>
      <c r="AN48">
        <f t="shared" si="5"/>
        <v>394.63200000000001</v>
      </c>
      <c r="AO48">
        <f t="shared" si="6"/>
        <v>93.96</v>
      </c>
      <c r="AP48" s="29" t="str">
        <f t="shared" si="13"/>
        <v>High</v>
      </c>
      <c r="AQ48">
        <f t="shared" si="14"/>
        <v>101620.74299999999</v>
      </c>
      <c r="AR48">
        <f t="shared" ca="1" si="7"/>
        <v>0</v>
      </c>
      <c r="AS48">
        <f t="shared" si="8"/>
        <v>52928.295000000013</v>
      </c>
      <c r="AT48">
        <f t="shared" si="15"/>
        <v>330</v>
      </c>
    </row>
    <row r="49" spans="1:46" ht="15.75" customHeight="1" x14ac:dyDescent="0.2">
      <c r="A49" s="1"/>
      <c r="B49" s="6" t="s">
        <v>81</v>
      </c>
      <c r="C49" s="6" t="s">
        <v>39</v>
      </c>
      <c r="D49" s="6" t="s">
        <v>40</v>
      </c>
      <c r="E49" s="6" t="s">
        <v>18</v>
      </c>
      <c r="F49" s="6" t="s">
        <v>28</v>
      </c>
      <c r="G49" s="6" t="s">
        <v>20</v>
      </c>
      <c r="H49" s="21">
        <v>56.69</v>
      </c>
      <c r="I49" s="12">
        <v>9</v>
      </c>
      <c r="J49" s="8">
        <v>25.5105</v>
      </c>
      <c r="K49" s="8">
        <v>535.72050000000002</v>
      </c>
      <c r="L49" s="14">
        <v>43523</v>
      </c>
      <c r="M49" s="32" t="str">
        <f t="shared" si="9"/>
        <v>Weekday</v>
      </c>
      <c r="N49" s="16">
        <v>0.72499999999999998</v>
      </c>
      <c r="O49" s="6" t="s">
        <v>30</v>
      </c>
      <c r="P49" s="18">
        <v>510.21</v>
      </c>
      <c r="Q49" s="2">
        <v>4.7619047620000003</v>
      </c>
      <c r="R49" s="8">
        <v>25.5105</v>
      </c>
      <c r="S49" s="10">
        <v>8.4</v>
      </c>
      <c r="T49" s="33"/>
      <c r="U49" s="22">
        <f t="shared" si="0"/>
        <v>510.21</v>
      </c>
      <c r="V49" s="24">
        <f t="shared" si="10"/>
        <v>40816.799999999996</v>
      </c>
      <c r="AH49" t="b">
        <f t="shared" si="11"/>
        <v>1</v>
      </c>
      <c r="AI49" t="b">
        <f t="shared" si="1"/>
        <v>1</v>
      </c>
      <c r="AJ49" t="b">
        <f t="shared" si="2"/>
        <v>0</v>
      </c>
      <c r="AK49" t="b">
        <f t="shared" si="3"/>
        <v>0</v>
      </c>
      <c r="AL49" t="str">
        <f t="shared" si="12"/>
        <v>High</v>
      </c>
      <c r="AM49" t="str">
        <f t="shared" si="4"/>
        <v>Good Product</v>
      </c>
      <c r="AN49">
        <f t="shared" si="5"/>
        <v>482.14845000000003</v>
      </c>
      <c r="AO49">
        <f t="shared" si="6"/>
        <v>53.855499999999992</v>
      </c>
      <c r="AP49" s="29" t="str">
        <f t="shared" si="13"/>
        <v>High</v>
      </c>
      <c r="AQ49">
        <f t="shared" si="14"/>
        <v>101620.74299999999</v>
      </c>
      <c r="AR49">
        <f t="shared" ca="1" si="7"/>
        <v>0</v>
      </c>
      <c r="AS49">
        <f t="shared" si="8"/>
        <v>52928.295000000013</v>
      </c>
      <c r="AT49">
        <f t="shared" si="15"/>
        <v>329</v>
      </c>
    </row>
    <row r="50" spans="1:46" ht="15.75" customHeight="1" x14ac:dyDescent="0.2">
      <c r="A50" s="1"/>
      <c r="B50" s="6" t="s">
        <v>82</v>
      </c>
      <c r="C50" s="6" t="s">
        <v>39</v>
      </c>
      <c r="D50" s="6" t="s">
        <v>40</v>
      </c>
      <c r="E50" s="6" t="s">
        <v>18</v>
      </c>
      <c r="F50" s="6" t="s">
        <v>19</v>
      </c>
      <c r="G50" s="6" t="s">
        <v>41</v>
      </c>
      <c r="H50" s="21">
        <v>20.010000000000002</v>
      </c>
      <c r="I50" s="12">
        <v>9</v>
      </c>
      <c r="J50" s="8">
        <v>9.0045000000000002</v>
      </c>
      <c r="K50" s="8">
        <v>189.09450000000001</v>
      </c>
      <c r="L50" s="14">
        <v>43502</v>
      </c>
      <c r="M50" s="32" t="str">
        <f t="shared" si="9"/>
        <v>Weekday</v>
      </c>
      <c r="N50" s="16">
        <v>0.65763888888888888</v>
      </c>
      <c r="O50" s="6" t="s">
        <v>21</v>
      </c>
      <c r="P50" s="18">
        <v>180.09</v>
      </c>
      <c r="Q50" s="2">
        <v>4.7619047620000003</v>
      </c>
      <c r="R50" s="8">
        <v>9.0045000000000002</v>
      </c>
      <c r="S50" s="10">
        <v>4.0999999999999996</v>
      </c>
      <c r="T50" s="33"/>
      <c r="U50" s="22">
        <f t="shared" si="0"/>
        <v>180.09</v>
      </c>
      <c r="V50" s="24">
        <f t="shared" si="10"/>
        <v>14407.2</v>
      </c>
      <c r="AH50" t="b">
        <f t="shared" si="11"/>
        <v>0</v>
      </c>
      <c r="AI50" t="b">
        <f t="shared" si="1"/>
        <v>1</v>
      </c>
      <c r="AJ50" t="b">
        <f t="shared" si="2"/>
        <v>0</v>
      </c>
      <c r="AK50" t="b">
        <f t="shared" si="3"/>
        <v>0</v>
      </c>
      <c r="AL50" t="str">
        <f t="shared" si="12"/>
        <v>Low</v>
      </c>
      <c r="AM50" t="str">
        <f t="shared" si="4"/>
        <v>Bad Product</v>
      </c>
      <c r="AN50">
        <f t="shared" si="5"/>
        <v>189.09450000000001</v>
      </c>
      <c r="AO50">
        <f t="shared" si="6"/>
        <v>19.009499999999999</v>
      </c>
      <c r="AP50" s="29" t="str">
        <f t="shared" si="13"/>
        <v>Low</v>
      </c>
      <c r="AQ50">
        <f t="shared" si="14"/>
        <v>101226.11099999999</v>
      </c>
      <c r="AR50">
        <f t="shared" ca="1" si="7"/>
        <v>0</v>
      </c>
      <c r="AS50">
        <f t="shared" si="8"/>
        <v>52928.295000000013</v>
      </c>
      <c r="AT50">
        <f t="shared" si="15"/>
        <v>329</v>
      </c>
    </row>
    <row r="51" spans="1:46" ht="15.75" customHeight="1" x14ac:dyDescent="0.2">
      <c r="A51" s="1"/>
      <c r="B51" s="6" t="s">
        <v>83</v>
      </c>
      <c r="C51" s="6" t="s">
        <v>39</v>
      </c>
      <c r="D51" s="6" t="s">
        <v>40</v>
      </c>
      <c r="E51" s="6" t="s">
        <v>18</v>
      </c>
      <c r="F51" s="6" t="s">
        <v>28</v>
      </c>
      <c r="G51" s="6" t="s">
        <v>25</v>
      </c>
      <c r="H51" s="21">
        <v>18.93</v>
      </c>
      <c r="I51" s="12">
        <v>6</v>
      </c>
      <c r="J51" s="8">
        <v>5.6790000000000003</v>
      </c>
      <c r="K51" s="8">
        <v>119.259</v>
      </c>
      <c r="L51" s="14">
        <v>43506</v>
      </c>
      <c r="M51" s="32" t="str">
        <f t="shared" si="9"/>
        <v>Weekend</v>
      </c>
      <c r="N51" s="16">
        <v>0.53125</v>
      </c>
      <c r="O51" s="6" t="s">
        <v>30</v>
      </c>
      <c r="P51" s="18">
        <v>113.58</v>
      </c>
      <c r="Q51" s="2">
        <v>4.7619047620000003</v>
      </c>
      <c r="R51" s="8">
        <v>5.6790000000000003</v>
      </c>
      <c r="S51" s="10">
        <v>8.1</v>
      </c>
      <c r="T51" s="33"/>
      <c r="U51" s="22">
        <f t="shared" si="0"/>
        <v>113.58</v>
      </c>
      <c r="V51" s="24">
        <f t="shared" si="10"/>
        <v>9086.4</v>
      </c>
      <c r="AH51" t="b">
        <f t="shared" si="11"/>
        <v>1</v>
      </c>
      <c r="AI51" t="b">
        <f t="shared" si="1"/>
        <v>1</v>
      </c>
      <c r="AJ51" t="b">
        <f t="shared" si="2"/>
        <v>0</v>
      </c>
      <c r="AK51" t="b">
        <f t="shared" si="3"/>
        <v>0</v>
      </c>
      <c r="AL51" t="str">
        <f t="shared" si="12"/>
        <v>High</v>
      </c>
      <c r="AM51" t="str">
        <f t="shared" si="4"/>
        <v>Bad Product</v>
      </c>
      <c r="AN51">
        <f t="shared" si="5"/>
        <v>119.259</v>
      </c>
      <c r="AO51">
        <f t="shared" si="6"/>
        <v>18.93</v>
      </c>
      <c r="AP51" s="29" t="str">
        <f t="shared" si="13"/>
        <v>High</v>
      </c>
      <c r="AQ51">
        <f t="shared" si="14"/>
        <v>100690.39049999998</v>
      </c>
      <c r="AR51">
        <f t="shared" ca="1" si="7"/>
        <v>0</v>
      </c>
      <c r="AS51">
        <f t="shared" si="8"/>
        <v>52928.295000000013</v>
      </c>
      <c r="AT51">
        <f t="shared" si="15"/>
        <v>329</v>
      </c>
    </row>
    <row r="52" spans="1:46" ht="15.75" customHeight="1" x14ac:dyDescent="0.2">
      <c r="A52" s="1"/>
      <c r="B52" s="6" t="s">
        <v>84</v>
      </c>
      <c r="C52" s="6" t="s">
        <v>22</v>
      </c>
      <c r="D52" s="6" t="s">
        <v>23</v>
      </c>
      <c r="E52" s="6" t="s">
        <v>18</v>
      </c>
      <c r="F52" s="6" t="s">
        <v>19</v>
      </c>
      <c r="G52" s="6" t="s">
        <v>43</v>
      </c>
      <c r="H52" s="21">
        <v>82.63</v>
      </c>
      <c r="I52" s="12">
        <v>10</v>
      </c>
      <c r="J52" s="8">
        <v>41.314999999999998</v>
      </c>
      <c r="K52" s="8">
        <v>867.61500000000001</v>
      </c>
      <c r="L52" s="14">
        <v>43543</v>
      </c>
      <c r="M52" s="32" t="str">
        <f t="shared" si="9"/>
        <v>Weekday</v>
      </c>
      <c r="N52" s="16">
        <v>0.71388888888888891</v>
      </c>
      <c r="O52" s="6" t="s">
        <v>21</v>
      </c>
      <c r="P52" s="18">
        <v>826.3</v>
      </c>
      <c r="Q52" s="2">
        <v>4.7619047620000003</v>
      </c>
      <c r="R52" s="8">
        <v>41.314999999999998</v>
      </c>
      <c r="S52" s="10">
        <v>7.9</v>
      </c>
      <c r="T52" s="33"/>
      <c r="U52" s="22">
        <f t="shared" si="0"/>
        <v>826.3</v>
      </c>
      <c r="V52" s="24">
        <f t="shared" si="10"/>
        <v>66104</v>
      </c>
      <c r="AH52" t="b">
        <f t="shared" si="11"/>
        <v>0</v>
      </c>
      <c r="AI52" t="b">
        <f t="shared" si="1"/>
        <v>1</v>
      </c>
      <c r="AJ52" t="b">
        <f t="shared" si="2"/>
        <v>0</v>
      </c>
      <c r="AK52" t="b">
        <f t="shared" si="3"/>
        <v>0</v>
      </c>
      <c r="AL52" t="str">
        <f t="shared" si="12"/>
        <v>Low</v>
      </c>
      <c r="AM52" t="str">
        <f t="shared" si="4"/>
        <v>Bad Product</v>
      </c>
      <c r="AN52">
        <f t="shared" si="5"/>
        <v>780.85350000000005</v>
      </c>
      <c r="AO52">
        <f t="shared" si="6"/>
        <v>78.498499999999993</v>
      </c>
      <c r="AP52" s="29" t="str">
        <f t="shared" si="13"/>
        <v>Medium</v>
      </c>
      <c r="AQ52">
        <f t="shared" si="14"/>
        <v>100501.29599999999</v>
      </c>
      <c r="AR52">
        <f t="shared" ca="1" si="7"/>
        <v>0</v>
      </c>
      <c r="AS52">
        <f t="shared" si="8"/>
        <v>52928.295000000013</v>
      </c>
      <c r="AT52">
        <f t="shared" si="15"/>
        <v>329</v>
      </c>
    </row>
    <row r="53" spans="1:46" ht="15.75" customHeight="1" x14ac:dyDescent="0.2">
      <c r="A53" s="1"/>
      <c r="B53" s="6" t="s">
        <v>85</v>
      </c>
      <c r="C53" s="6" t="s">
        <v>22</v>
      </c>
      <c r="D53" s="6" t="s">
        <v>23</v>
      </c>
      <c r="E53" s="6" t="s">
        <v>18</v>
      </c>
      <c r="F53" s="6" t="s">
        <v>28</v>
      </c>
      <c r="G53" s="6" t="s">
        <v>41</v>
      </c>
      <c r="H53" s="21">
        <v>91.4</v>
      </c>
      <c r="I53" s="12">
        <v>7</v>
      </c>
      <c r="J53" s="8">
        <v>31.99</v>
      </c>
      <c r="K53" s="8">
        <v>671.79</v>
      </c>
      <c r="L53" s="14">
        <v>43499</v>
      </c>
      <c r="M53" s="32" t="str">
        <f t="shared" si="9"/>
        <v>Weekend</v>
      </c>
      <c r="N53" s="16">
        <v>0.42986111111111114</v>
      </c>
      <c r="O53" s="6" t="s">
        <v>26</v>
      </c>
      <c r="P53" s="18">
        <v>639.79999999999995</v>
      </c>
      <c r="Q53" s="2">
        <v>4.7619047620000003</v>
      </c>
      <c r="R53" s="8">
        <v>31.99</v>
      </c>
      <c r="S53" s="10">
        <v>9.5</v>
      </c>
      <c r="T53" s="33"/>
      <c r="U53" s="22">
        <f t="shared" si="0"/>
        <v>639.80000000000007</v>
      </c>
      <c r="V53" s="24">
        <f t="shared" si="10"/>
        <v>51184.000000000007</v>
      </c>
      <c r="AH53" t="b">
        <f t="shared" si="11"/>
        <v>1</v>
      </c>
      <c r="AI53" t="b">
        <f t="shared" si="1"/>
        <v>1</v>
      </c>
      <c r="AJ53" t="b">
        <f t="shared" si="2"/>
        <v>0</v>
      </c>
      <c r="AK53" t="b">
        <f t="shared" si="3"/>
        <v>0</v>
      </c>
      <c r="AL53" t="str">
        <f t="shared" si="12"/>
        <v>High</v>
      </c>
      <c r="AM53" t="str">
        <f t="shared" si="4"/>
        <v>Good Product</v>
      </c>
      <c r="AN53">
        <f t="shared" si="5"/>
        <v>604.61099999999999</v>
      </c>
      <c r="AO53">
        <f t="shared" si="6"/>
        <v>91.4</v>
      </c>
      <c r="AP53" s="29" t="str">
        <f t="shared" si="13"/>
        <v>High</v>
      </c>
      <c r="AQ53">
        <f t="shared" si="14"/>
        <v>100382.037</v>
      </c>
      <c r="AR53">
        <f t="shared" ca="1" si="7"/>
        <v>0</v>
      </c>
      <c r="AS53">
        <f t="shared" si="8"/>
        <v>52928.295000000013</v>
      </c>
      <c r="AT53">
        <f t="shared" si="15"/>
        <v>329</v>
      </c>
    </row>
    <row r="54" spans="1:46" ht="15.75" customHeight="1" x14ac:dyDescent="0.2">
      <c r="A54" s="1"/>
      <c r="B54" s="6" t="s">
        <v>86</v>
      </c>
      <c r="C54" s="6" t="s">
        <v>16</v>
      </c>
      <c r="D54" s="6" t="s">
        <v>17</v>
      </c>
      <c r="E54" s="6" t="s">
        <v>18</v>
      </c>
      <c r="F54" s="6" t="s">
        <v>19</v>
      </c>
      <c r="G54" s="6" t="s">
        <v>41</v>
      </c>
      <c r="H54" s="21">
        <v>44.59</v>
      </c>
      <c r="I54" s="12">
        <v>5</v>
      </c>
      <c r="J54" s="8">
        <v>11.147500000000001</v>
      </c>
      <c r="K54" s="8">
        <v>234.0975</v>
      </c>
      <c r="L54" s="14">
        <v>43506</v>
      </c>
      <c r="M54" s="32" t="str">
        <f t="shared" si="9"/>
        <v>Weekend</v>
      </c>
      <c r="N54" s="16">
        <v>0.63194444444444442</v>
      </c>
      <c r="O54" s="6" t="s">
        <v>26</v>
      </c>
      <c r="P54" s="18">
        <v>222.95</v>
      </c>
      <c r="Q54" s="2">
        <v>4.7619047620000003</v>
      </c>
      <c r="R54" s="8">
        <v>11.147500000000001</v>
      </c>
      <c r="S54" s="10">
        <v>8.5</v>
      </c>
      <c r="T54" s="33"/>
      <c r="U54" s="22">
        <f t="shared" si="0"/>
        <v>222.95000000000002</v>
      </c>
      <c r="V54" s="24">
        <f t="shared" si="10"/>
        <v>17836</v>
      </c>
      <c r="AH54" t="b">
        <f t="shared" si="11"/>
        <v>1</v>
      </c>
      <c r="AI54" t="b">
        <f t="shared" si="1"/>
        <v>1</v>
      </c>
      <c r="AJ54" t="b">
        <f t="shared" si="2"/>
        <v>0</v>
      </c>
      <c r="AK54" t="b">
        <f t="shared" si="3"/>
        <v>0</v>
      </c>
      <c r="AL54" t="str">
        <f t="shared" si="12"/>
        <v>High</v>
      </c>
      <c r="AM54" t="str">
        <f t="shared" si="4"/>
        <v>Bad Product</v>
      </c>
      <c r="AN54">
        <f t="shared" si="5"/>
        <v>234.0975</v>
      </c>
      <c r="AO54">
        <f t="shared" si="6"/>
        <v>44.59</v>
      </c>
      <c r="AP54" s="29" t="str">
        <f t="shared" si="13"/>
        <v>High</v>
      </c>
      <c r="AQ54">
        <f t="shared" si="14"/>
        <v>100382.037</v>
      </c>
      <c r="AR54">
        <f t="shared" ca="1" si="7"/>
        <v>0</v>
      </c>
      <c r="AS54">
        <f t="shared" si="8"/>
        <v>52928.295000000013</v>
      </c>
      <c r="AT54">
        <f t="shared" si="15"/>
        <v>328</v>
      </c>
    </row>
    <row r="55" spans="1:46" ht="15.75" customHeight="1" x14ac:dyDescent="0.2">
      <c r="A55" s="1"/>
      <c r="B55" s="6" t="s">
        <v>87</v>
      </c>
      <c r="C55" s="6" t="s">
        <v>39</v>
      </c>
      <c r="D55" s="6" t="s">
        <v>40</v>
      </c>
      <c r="E55" s="6" t="s">
        <v>18</v>
      </c>
      <c r="F55" s="6" t="s">
        <v>19</v>
      </c>
      <c r="G55" s="6" t="s">
        <v>43</v>
      </c>
      <c r="H55" s="21">
        <v>17.87</v>
      </c>
      <c r="I55" s="12">
        <v>4</v>
      </c>
      <c r="J55" s="8">
        <v>3.5739999999999998</v>
      </c>
      <c r="K55" s="8">
        <v>75.054000000000002</v>
      </c>
      <c r="L55" s="14">
        <v>43546</v>
      </c>
      <c r="M55" s="32" t="str">
        <f t="shared" si="9"/>
        <v>Weekday</v>
      </c>
      <c r="N55" s="16">
        <v>0.61250000000000004</v>
      </c>
      <c r="O55" s="6" t="s">
        <v>21</v>
      </c>
      <c r="P55" s="18">
        <v>71.48</v>
      </c>
      <c r="Q55" s="2">
        <v>4.7619047620000003</v>
      </c>
      <c r="R55" s="8">
        <v>3.5739999999999998</v>
      </c>
      <c r="S55" s="10">
        <v>6.5</v>
      </c>
      <c r="T55" s="33"/>
      <c r="U55" s="22">
        <f t="shared" si="0"/>
        <v>71.48</v>
      </c>
      <c r="V55" s="24">
        <f t="shared" si="10"/>
        <v>5718.4000000000005</v>
      </c>
      <c r="AH55" t="b">
        <f t="shared" si="11"/>
        <v>0</v>
      </c>
      <c r="AI55" t="b">
        <f t="shared" si="1"/>
        <v>1</v>
      </c>
      <c r="AJ55" t="b">
        <f t="shared" si="2"/>
        <v>0</v>
      </c>
      <c r="AK55" t="b">
        <f t="shared" si="3"/>
        <v>0</v>
      </c>
      <c r="AL55" t="str">
        <f t="shared" si="12"/>
        <v>Low</v>
      </c>
      <c r="AM55" t="str">
        <f t="shared" si="4"/>
        <v>Bad Product</v>
      </c>
      <c r="AN55">
        <f t="shared" si="5"/>
        <v>75.054000000000002</v>
      </c>
      <c r="AO55">
        <f t="shared" si="6"/>
        <v>17.87</v>
      </c>
      <c r="AP55" s="29" t="str">
        <f t="shared" si="13"/>
        <v>Medium</v>
      </c>
      <c r="AQ55">
        <f t="shared" si="14"/>
        <v>100382.037</v>
      </c>
      <c r="AR55">
        <f t="shared" ca="1" si="7"/>
        <v>0</v>
      </c>
      <c r="AS55">
        <f t="shared" si="8"/>
        <v>52928.295000000013</v>
      </c>
      <c r="AT55">
        <f t="shared" si="15"/>
        <v>327</v>
      </c>
    </row>
    <row r="56" spans="1:46" ht="15.75" customHeight="1" x14ac:dyDescent="0.2">
      <c r="A56" s="1"/>
      <c r="B56" s="6" t="s">
        <v>88</v>
      </c>
      <c r="C56" s="6" t="s">
        <v>22</v>
      </c>
      <c r="D56" s="6" t="s">
        <v>23</v>
      </c>
      <c r="E56" s="6" t="s">
        <v>18</v>
      </c>
      <c r="F56" s="6" t="s">
        <v>28</v>
      </c>
      <c r="G56" s="6" t="s">
        <v>43</v>
      </c>
      <c r="H56" s="21">
        <v>15.43</v>
      </c>
      <c r="I56" s="12">
        <v>1</v>
      </c>
      <c r="J56" s="8">
        <v>0.77149999999999996</v>
      </c>
      <c r="K56" s="8">
        <v>16.201499999999999</v>
      </c>
      <c r="L56" s="14">
        <v>43490</v>
      </c>
      <c r="M56" s="32" t="str">
        <f t="shared" si="9"/>
        <v>Weekday</v>
      </c>
      <c r="N56" s="16">
        <v>0.65694444444444444</v>
      </c>
      <c r="O56" s="6" t="s">
        <v>30</v>
      </c>
      <c r="P56" s="18">
        <v>15.43</v>
      </c>
      <c r="Q56" s="2">
        <v>4.7619047620000003</v>
      </c>
      <c r="R56" s="8">
        <v>0.77149999999999996</v>
      </c>
      <c r="S56" s="10">
        <v>6.1</v>
      </c>
      <c r="T56" s="33"/>
      <c r="U56" s="22">
        <f t="shared" si="0"/>
        <v>15.43</v>
      </c>
      <c r="V56" s="24">
        <f t="shared" si="10"/>
        <v>1234.4000000000001</v>
      </c>
      <c r="AH56" t="b">
        <f t="shared" si="11"/>
        <v>0</v>
      </c>
      <c r="AI56" t="b">
        <f t="shared" si="1"/>
        <v>1</v>
      </c>
      <c r="AJ56" t="b">
        <f t="shared" si="2"/>
        <v>0</v>
      </c>
      <c r="AK56" t="b">
        <f t="shared" si="3"/>
        <v>0</v>
      </c>
      <c r="AL56" t="str">
        <f t="shared" si="12"/>
        <v>Low</v>
      </c>
      <c r="AM56" t="str">
        <f t="shared" si="4"/>
        <v>Bad Product</v>
      </c>
      <c r="AN56">
        <f t="shared" si="5"/>
        <v>16.201499999999999</v>
      </c>
      <c r="AO56">
        <f t="shared" si="6"/>
        <v>15.43</v>
      </c>
      <c r="AP56" s="29" t="str">
        <f t="shared" si="13"/>
        <v>Low</v>
      </c>
      <c r="AQ56">
        <f t="shared" si="14"/>
        <v>100382.037</v>
      </c>
      <c r="AR56">
        <f t="shared" ca="1" si="7"/>
        <v>0</v>
      </c>
      <c r="AS56">
        <f t="shared" si="8"/>
        <v>52928.295000000013</v>
      </c>
      <c r="AT56">
        <f t="shared" si="15"/>
        <v>327</v>
      </c>
    </row>
    <row r="57" spans="1:46" ht="15.75" customHeight="1" x14ac:dyDescent="0.2">
      <c r="A57" s="1"/>
      <c r="B57" s="6" t="s">
        <v>89</v>
      </c>
      <c r="C57" s="6" t="s">
        <v>39</v>
      </c>
      <c r="D57" s="6" t="s">
        <v>40</v>
      </c>
      <c r="E57" s="6" t="s">
        <v>24</v>
      </c>
      <c r="F57" s="6" t="s">
        <v>28</v>
      </c>
      <c r="G57" s="6" t="s">
        <v>29</v>
      </c>
      <c r="H57" s="21">
        <v>16.16</v>
      </c>
      <c r="I57" s="12">
        <v>2</v>
      </c>
      <c r="J57" s="8">
        <v>1.6160000000000001</v>
      </c>
      <c r="K57" s="8">
        <v>33.936</v>
      </c>
      <c r="L57" s="14">
        <v>43531</v>
      </c>
      <c r="M57" s="32" t="str">
        <f t="shared" si="9"/>
        <v>Weekday</v>
      </c>
      <c r="N57" s="16">
        <v>0.49236111111111114</v>
      </c>
      <c r="O57" s="6" t="s">
        <v>21</v>
      </c>
      <c r="P57" s="18">
        <v>32.32</v>
      </c>
      <c r="Q57" s="2">
        <v>4.7619047620000003</v>
      </c>
      <c r="R57" s="8">
        <v>1.6160000000000001</v>
      </c>
      <c r="S57" s="10">
        <v>6.5</v>
      </c>
      <c r="T57" s="33"/>
      <c r="U57" s="22">
        <f t="shared" si="0"/>
        <v>32.32</v>
      </c>
      <c r="V57" s="24">
        <f t="shared" si="10"/>
        <v>2585.6</v>
      </c>
      <c r="AH57" t="b">
        <f t="shared" si="11"/>
        <v>0</v>
      </c>
      <c r="AI57" t="b">
        <f t="shared" si="1"/>
        <v>1</v>
      </c>
      <c r="AJ57" t="b">
        <f t="shared" si="2"/>
        <v>0</v>
      </c>
      <c r="AK57" t="b">
        <f t="shared" si="3"/>
        <v>0</v>
      </c>
      <c r="AL57" t="str">
        <f t="shared" si="12"/>
        <v>Low</v>
      </c>
      <c r="AM57" t="str">
        <f t="shared" si="4"/>
        <v>Bad Product</v>
      </c>
      <c r="AN57">
        <f t="shared" si="5"/>
        <v>33.936</v>
      </c>
      <c r="AO57">
        <f t="shared" si="6"/>
        <v>16.16</v>
      </c>
      <c r="AP57" s="29" t="str">
        <f t="shared" si="13"/>
        <v>Medium</v>
      </c>
      <c r="AQ57">
        <f t="shared" si="14"/>
        <v>100306.98299999999</v>
      </c>
      <c r="AR57">
        <f t="shared" ca="1" si="7"/>
        <v>0</v>
      </c>
      <c r="AS57">
        <f t="shared" si="8"/>
        <v>52928.295000000013</v>
      </c>
      <c r="AT57">
        <f t="shared" si="15"/>
        <v>327</v>
      </c>
    </row>
    <row r="58" spans="1:46" ht="15.75" customHeight="1" x14ac:dyDescent="0.2">
      <c r="A58" s="1"/>
      <c r="B58" s="6" t="s">
        <v>90</v>
      </c>
      <c r="C58" s="6" t="s">
        <v>22</v>
      </c>
      <c r="D58" s="6" t="s">
        <v>23</v>
      </c>
      <c r="E58" s="6" t="s">
        <v>24</v>
      </c>
      <c r="F58" s="6" t="s">
        <v>19</v>
      </c>
      <c r="G58" s="6" t="s">
        <v>25</v>
      </c>
      <c r="H58" s="21">
        <v>85.98</v>
      </c>
      <c r="I58" s="12">
        <v>8</v>
      </c>
      <c r="J58" s="8">
        <v>34.392000000000003</v>
      </c>
      <c r="K58" s="8">
        <v>722.23199999999997</v>
      </c>
      <c r="L58" s="14">
        <v>43524</v>
      </c>
      <c r="M58" s="32" t="str">
        <f t="shared" si="9"/>
        <v>Weekday</v>
      </c>
      <c r="N58" s="16">
        <v>0.79236111111111107</v>
      </c>
      <c r="O58" s="6" t="s">
        <v>26</v>
      </c>
      <c r="P58" s="18">
        <v>687.84</v>
      </c>
      <c r="Q58" s="2">
        <v>4.7619047620000003</v>
      </c>
      <c r="R58" s="8">
        <v>34.392000000000003</v>
      </c>
      <c r="S58" s="10">
        <v>8.1999999999999993</v>
      </c>
      <c r="T58" s="33"/>
      <c r="U58" s="22">
        <f t="shared" si="0"/>
        <v>687.84</v>
      </c>
      <c r="V58" s="24">
        <f t="shared" si="10"/>
        <v>55027.200000000004</v>
      </c>
      <c r="AH58" t="b">
        <f t="shared" si="11"/>
        <v>1</v>
      </c>
      <c r="AI58" t="b">
        <f t="shared" si="1"/>
        <v>1</v>
      </c>
      <c r="AJ58" t="b">
        <f t="shared" si="2"/>
        <v>0</v>
      </c>
      <c r="AK58" t="b">
        <f t="shared" si="3"/>
        <v>0</v>
      </c>
      <c r="AL58" t="str">
        <f t="shared" si="12"/>
        <v>High</v>
      </c>
      <c r="AM58" t="str">
        <f t="shared" si="4"/>
        <v>Good Product</v>
      </c>
      <c r="AN58">
        <f t="shared" si="5"/>
        <v>650.00879999999995</v>
      </c>
      <c r="AO58">
        <f t="shared" si="6"/>
        <v>81.680999999999997</v>
      </c>
      <c r="AP58" s="29" t="str">
        <f t="shared" si="13"/>
        <v>High</v>
      </c>
      <c r="AQ58">
        <f t="shared" si="14"/>
        <v>100306.98299999999</v>
      </c>
      <c r="AR58">
        <f t="shared" ca="1" si="7"/>
        <v>0</v>
      </c>
      <c r="AS58">
        <f t="shared" si="8"/>
        <v>52928.295000000013</v>
      </c>
      <c r="AT58">
        <f t="shared" si="15"/>
        <v>327</v>
      </c>
    </row>
    <row r="59" spans="1:46" ht="15.75" customHeight="1" x14ac:dyDescent="0.2">
      <c r="A59" s="1"/>
      <c r="B59" s="6" t="s">
        <v>91</v>
      </c>
      <c r="C59" s="6" t="s">
        <v>16</v>
      </c>
      <c r="D59" s="6" t="s">
        <v>17</v>
      </c>
      <c r="E59" s="6" t="s">
        <v>18</v>
      </c>
      <c r="F59" s="6" t="s">
        <v>28</v>
      </c>
      <c r="G59" s="6" t="s">
        <v>29</v>
      </c>
      <c r="H59" s="21">
        <v>44.34</v>
      </c>
      <c r="I59" s="12">
        <v>2</v>
      </c>
      <c r="J59" s="8">
        <v>4.4340000000000002</v>
      </c>
      <c r="K59" s="8">
        <v>93.114000000000004</v>
      </c>
      <c r="L59" s="14">
        <v>43551</v>
      </c>
      <c r="M59" s="32" t="str">
        <f t="shared" si="9"/>
        <v>Weekday</v>
      </c>
      <c r="N59" s="16">
        <v>0.47638888888888886</v>
      </c>
      <c r="O59" s="6" t="s">
        <v>26</v>
      </c>
      <c r="P59" s="18">
        <v>88.68</v>
      </c>
      <c r="Q59" s="2">
        <v>4.7619047620000003</v>
      </c>
      <c r="R59" s="8">
        <v>4.4340000000000002</v>
      </c>
      <c r="S59" s="10">
        <v>5.8</v>
      </c>
      <c r="T59" s="33"/>
      <c r="U59" s="22">
        <f t="shared" si="0"/>
        <v>88.68</v>
      </c>
      <c r="V59" s="24">
        <f t="shared" si="10"/>
        <v>7094.4000000000005</v>
      </c>
      <c r="AH59" t="b">
        <f t="shared" si="11"/>
        <v>0</v>
      </c>
      <c r="AI59" t="b">
        <f t="shared" si="1"/>
        <v>1</v>
      </c>
      <c r="AJ59" t="b">
        <f t="shared" si="2"/>
        <v>0</v>
      </c>
      <c r="AK59" t="b">
        <f t="shared" si="3"/>
        <v>0</v>
      </c>
      <c r="AL59" t="str">
        <f t="shared" si="12"/>
        <v>Low</v>
      </c>
      <c r="AM59" t="str">
        <f t="shared" si="4"/>
        <v>Bad Product</v>
      </c>
      <c r="AN59">
        <f t="shared" si="5"/>
        <v>93.114000000000004</v>
      </c>
      <c r="AO59">
        <f t="shared" si="6"/>
        <v>44.34</v>
      </c>
      <c r="AP59" s="29" t="str">
        <f t="shared" si="13"/>
        <v>Low</v>
      </c>
      <c r="AQ59">
        <f t="shared" si="14"/>
        <v>100273.04699999999</v>
      </c>
      <c r="AR59">
        <f t="shared" ca="1" si="7"/>
        <v>0</v>
      </c>
      <c r="AS59">
        <f t="shared" si="8"/>
        <v>52928.295000000013</v>
      </c>
      <c r="AT59">
        <f t="shared" si="15"/>
        <v>326</v>
      </c>
    </row>
    <row r="60" spans="1:46" ht="15.75" customHeight="1" x14ac:dyDescent="0.2">
      <c r="A60" s="1"/>
      <c r="B60" s="6" t="s">
        <v>92</v>
      </c>
      <c r="C60" s="6" t="s">
        <v>16</v>
      </c>
      <c r="D60" s="6" t="s">
        <v>17</v>
      </c>
      <c r="E60" s="6" t="s">
        <v>24</v>
      </c>
      <c r="F60" s="6" t="s">
        <v>28</v>
      </c>
      <c r="G60" s="6" t="s">
        <v>20</v>
      </c>
      <c r="H60" s="21">
        <v>89.6</v>
      </c>
      <c r="I60" s="12">
        <v>8</v>
      </c>
      <c r="J60" s="8">
        <v>35.840000000000003</v>
      </c>
      <c r="K60" s="8">
        <v>752.64</v>
      </c>
      <c r="L60" s="14">
        <v>43503</v>
      </c>
      <c r="M60" s="32" t="str">
        <f t="shared" si="9"/>
        <v>Weekday</v>
      </c>
      <c r="N60" s="16">
        <v>0.4777777777777778</v>
      </c>
      <c r="O60" s="6" t="s">
        <v>21</v>
      </c>
      <c r="P60" s="18">
        <v>716.8</v>
      </c>
      <c r="Q60" s="2">
        <v>4.7619047620000003</v>
      </c>
      <c r="R60" s="8">
        <v>35.840000000000003</v>
      </c>
      <c r="S60" s="10">
        <v>6.6</v>
      </c>
      <c r="T60" s="33"/>
      <c r="U60" s="22">
        <f t="shared" si="0"/>
        <v>716.8</v>
      </c>
      <c r="V60" s="24">
        <f t="shared" si="10"/>
        <v>57344</v>
      </c>
      <c r="AH60" t="b">
        <f t="shared" si="11"/>
        <v>0</v>
      </c>
      <c r="AI60" t="b">
        <f t="shared" si="1"/>
        <v>1</v>
      </c>
      <c r="AJ60" t="b">
        <f t="shared" si="2"/>
        <v>0</v>
      </c>
      <c r="AK60" t="b">
        <f t="shared" si="3"/>
        <v>0</v>
      </c>
      <c r="AL60" t="str">
        <f t="shared" si="12"/>
        <v>Low</v>
      </c>
      <c r="AM60" t="str">
        <f t="shared" si="4"/>
        <v>Bad Product</v>
      </c>
      <c r="AN60">
        <f t="shared" si="5"/>
        <v>677.37599999999998</v>
      </c>
      <c r="AO60">
        <f t="shared" si="6"/>
        <v>85.11999999999999</v>
      </c>
      <c r="AP60" s="29" t="str">
        <f t="shared" si="13"/>
        <v>Medium</v>
      </c>
      <c r="AQ60">
        <f t="shared" si="14"/>
        <v>100273.04699999999</v>
      </c>
      <c r="AR60">
        <f t="shared" ca="1" si="7"/>
        <v>0</v>
      </c>
      <c r="AS60">
        <f t="shared" si="8"/>
        <v>52928.295000000013</v>
      </c>
      <c r="AT60">
        <f t="shared" si="15"/>
        <v>325</v>
      </c>
    </row>
    <row r="61" spans="1:46" ht="15.75" customHeight="1" x14ac:dyDescent="0.2">
      <c r="A61" s="1"/>
      <c r="B61" s="6" t="s">
        <v>93</v>
      </c>
      <c r="C61" s="6" t="s">
        <v>16</v>
      </c>
      <c r="D61" s="6" t="s">
        <v>17</v>
      </c>
      <c r="E61" s="6" t="s">
        <v>18</v>
      </c>
      <c r="F61" s="6" t="s">
        <v>19</v>
      </c>
      <c r="G61" s="6" t="s">
        <v>29</v>
      </c>
      <c r="H61" s="21">
        <v>72.349999999999994</v>
      </c>
      <c r="I61" s="12">
        <v>10</v>
      </c>
      <c r="J61" s="8">
        <v>36.174999999999997</v>
      </c>
      <c r="K61" s="8">
        <v>759.67499999999995</v>
      </c>
      <c r="L61" s="14">
        <v>43485</v>
      </c>
      <c r="M61" s="32" t="str">
        <f t="shared" si="9"/>
        <v>Weekend</v>
      </c>
      <c r="N61" s="16">
        <v>0.66319444444444442</v>
      </c>
      <c r="O61" s="6" t="s">
        <v>26</v>
      </c>
      <c r="P61" s="18">
        <v>723.5</v>
      </c>
      <c r="Q61" s="2">
        <v>4.7619047620000003</v>
      </c>
      <c r="R61" s="8">
        <v>36.174999999999997</v>
      </c>
      <c r="S61" s="10">
        <v>5.4</v>
      </c>
      <c r="T61" s="33"/>
      <c r="U61" s="22">
        <f t="shared" si="0"/>
        <v>723.5</v>
      </c>
      <c r="V61" s="24">
        <f t="shared" si="10"/>
        <v>57880</v>
      </c>
      <c r="AH61" t="b">
        <f t="shared" si="11"/>
        <v>0</v>
      </c>
      <c r="AI61" t="b">
        <f t="shared" si="1"/>
        <v>1</v>
      </c>
      <c r="AJ61" t="b">
        <f t="shared" si="2"/>
        <v>0</v>
      </c>
      <c r="AK61" t="b">
        <f t="shared" si="3"/>
        <v>0</v>
      </c>
      <c r="AL61" t="str">
        <f t="shared" si="12"/>
        <v>Low</v>
      </c>
      <c r="AM61" t="str">
        <f t="shared" si="4"/>
        <v>Bad Product</v>
      </c>
      <c r="AN61">
        <f t="shared" si="5"/>
        <v>683.70749999999998</v>
      </c>
      <c r="AO61">
        <f t="shared" si="6"/>
        <v>68.732499999999987</v>
      </c>
      <c r="AP61" s="29" t="str">
        <f t="shared" si="13"/>
        <v>Low</v>
      </c>
      <c r="AQ61">
        <f t="shared" si="14"/>
        <v>100273.04699999999</v>
      </c>
      <c r="AR61">
        <f t="shared" ca="1" si="7"/>
        <v>0</v>
      </c>
      <c r="AS61">
        <f t="shared" si="8"/>
        <v>52928.295000000013</v>
      </c>
      <c r="AT61">
        <f t="shared" si="15"/>
        <v>325</v>
      </c>
    </row>
    <row r="62" spans="1:46" ht="15.75" customHeight="1" x14ac:dyDescent="0.2">
      <c r="A62" s="1"/>
      <c r="B62" s="6" t="s">
        <v>94</v>
      </c>
      <c r="C62" s="6" t="s">
        <v>22</v>
      </c>
      <c r="D62" s="6" t="s">
        <v>23</v>
      </c>
      <c r="E62" s="6" t="s">
        <v>24</v>
      </c>
      <c r="F62" s="6" t="s">
        <v>28</v>
      </c>
      <c r="G62" s="6" t="s">
        <v>25</v>
      </c>
      <c r="H62" s="21">
        <v>30.61</v>
      </c>
      <c r="I62" s="12">
        <v>6</v>
      </c>
      <c r="J62" s="8">
        <v>9.1829999999999998</v>
      </c>
      <c r="K62" s="8">
        <v>192.84299999999999</v>
      </c>
      <c r="L62" s="14">
        <v>43536</v>
      </c>
      <c r="M62" s="32" t="str">
        <f t="shared" si="9"/>
        <v>Weekday</v>
      </c>
      <c r="N62" s="16">
        <v>0.85833333333333328</v>
      </c>
      <c r="O62" s="6" t="s">
        <v>26</v>
      </c>
      <c r="P62" s="18">
        <v>183.66</v>
      </c>
      <c r="Q62" s="2">
        <v>4.7619047620000003</v>
      </c>
      <c r="R62" s="8">
        <v>9.1829999999999998</v>
      </c>
      <c r="S62" s="10">
        <v>9.3000000000000007</v>
      </c>
      <c r="T62" s="33"/>
      <c r="U62" s="22">
        <f t="shared" si="0"/>
        <v>183.66</v>
      </c>
      <c r="V62" s="24">
        <f t="shared" si="10"/>
        <v>14692.8</v>
      </c>
      <c r="AH62" t="b">
        <f t="shared" si="11"/>
        <v>1</v>
      </c>
      <c r="AI62" t="b">
        <f t="shared" si="1"/>
        <v>1</v>
      </c>
      <c r="AJ62" t="b">
        <f t="shared" si="2"/>
        <v>0</v>
      </c>
      <c r="AK62" t="b">
        <f t="shared" si="3"/>
        <v>0</v>
      </c>
      <c r="AL62" t="str">
        <f t="shared" si="12"/>
        <v>High</v>
      </c>
      <c r="AM62" t="str">
        <f t="shared" si="4"/>
        <v>Bad Product</v>
      </c>
      <c r="AN62">
        <f t="shared" si="5"/>
        <v>192.84299999999999</v>
      </c>
      <c r="AO62">
        <f t="shared" si="6"/>
        <v>30.61</v>
      </c>
      <c r="AP62" s="29" t="str">
        <f t="shared" si="13"/>
        <v>High</v>
      </c>
      <c r="AQ62">
        <f t="shared" si="14"/>
        <v>100273.04699999999</v>
      </c>
      <c r="AR62">
        <f t="shared" ca="1" si="7"/>
        <v>0</v>
      </c>
      <c r="AS62">
        <f t="shared" si="8"/>
        <v>52928.295000000013</v>
      </c>
      <c r="AT62">
        <f t="shared" si="15"/>
        <v>324</v>
      </c>
    </row>
    <row r="63" spans="1:46" ht="15.75" customHeight="1" x14ac:dyDescent="0.2">
      <c r="A63" s="1"/>
      <c r="B63" s="6" t="s">
        <v>95</v>
      </c>
      <c r="C63" s="6" t="s">
        <v>22</v>
      </c>
      <c r="D63" s="6" t="s">
        <v>23</v>
      </c>
      <c r="E63" s="6" t="s">
        <v>18</v>
      </c>
      <c r="F63" s="6" t="s">
        <v>19</v>
      </c>
      <c r="G63" s="6" t="s">
        <v>33</v>
      </c>
      <c r="H63" s="21">
        <v>24.74</v>
      </c>
      <c r="I63" s="12">
        <v>3</v>
      </c>
      <c r="J63" s="8">
        <v>3.7109999999999999</v>
      </c>
      <c r="K63" s="8">
        <v>77.930999999999997</v>
      </c>
      <c r="L63" s="14">
        <v>43511</v>
      </c>
      <c r="M63" s="32" t="str">
        <f t="shared" si="9"/>
        <v>Weekday</v>
      </c>
      <c r="N63" s="16">
        <v>0.74097222222222225</v>
      </c>
      <c r="O63" s="6" t="s">
        <v>30</v>
      </c>
      <c r="P63" s="18">
        <v>74.22</v>
      </c>
      <c r="Q63" s="2">
        <v>4.7619047620000003</v>
      </c>
      <c r="R63" s="8">
        <v>3.7109999999999999</v>
      </c>
      <c r="S63" s="10">
        <v>10</v>
      </c>
      <c r="T63" s="33"/>
      <c r="U63" s="22">
        <f t="shared" si="0"/>
        <v>74.22</v>
      </c>
      <c r="V63" s="24">
        <f t="shared" si="10"/>
        <v>5937.6</v>
      </c>
      <c r="AH63" t="b">
        <f t="shared" si="11"/>
        <v>1</v>
      </c>
      <c r="AI63" t="b">
        <f t="shared" si="1"/>
        <v>1</v>
      </c>
      <c r="AJ63" t="b">
        <f t="shared" si="2"/>
        <v>0</v>
      </c>
      <c r="AK63" t="b">
        <f t="shared" si="3"/>
        <v>0</v>
      </c>
      <c r="AL63" t="str">
        <f t="shared" si="12"/>
        <v>High</v>
      </c>
      <c r="AM63" t="str">
        <f t="shared" si="4"/>
        <v>Bad Product</v>
      </c>
      <c r="AN63">
        <f t="shared" si="5"/>
        <v>77.930999999999997</v>
      </c>
      <c r="AO63">
        <f t="shared" si="6"/>
        <v>24.74</v>
      </c>
      <c r="AP63" s="29" t="str">
        <f t="shared" si="13"/>
        <v>High</v>
      </c>
      <c r="AQ63">
        <f t="shared" si="14"/>
        <v>100273.04699999999</v>
      </c>
      <c r="AR63">
        <f t="shared" ca="1" si="7"/>
        <v>0</v>
      </c>
      <c r="AS63">
        <f t="shared" si="8"/>
        <v>52928.295000000013</v>
      </c>
      <c r="AT63">
        <f t="shared" si="15"/>
        <v>323</v>
      </c>
    </row>
    <row r="64" spans="1:46" ht="15.75" customHeight="1" x14ac:dyDescent="0.2">
      <c r="A64" s="1"/>
      <c r="B64" s="6" t="s">
        <v>96</v>
      </c>
      <c r="C64" s="6" t="s">
        <v>22</v>
      </c>
      <c r="D64" s="6" t="s">
        <v>23</v>
      </c>
      <c r="E64" s="6" t="s">
        <v>24</v>
      </c>
      <c r="F64" s="6" t="s">
        <v>28</v>
      </c>
      <c r="G64" s="6" t="s">
        <v>29</v>
      </c>
      <c r="H64" s="21">
        <v>55.73</v>
      </c>
      <c r="I64" s="12">
        <v>6</v>
      </c>
      <c r="J64" s="8">
        <v>16.719000000000001</v>
      </c>
      <c r="K64" s="8">
        <v>351.09899999999999</v>
      </c>
      <c r="L64" s="14">
        <v>43520</v>
      </c>
      <c r="M64" s="32" t="str">
        <f t="shared" si="9"/>
        <v>Weekend</v>
      </c>
      <c r="N64" s="16">
        <v>0.4548611111111111</v>
      </c>
      <c r="O64" s="6" t="s">
        <v>21</v>
      </c>
      <c r="P64" s="18">
        <v>334.38</v>
      </c>
      <c r="Q64" s="2">
        <v>4.7619047620000003</v>
      </c>
      <c r="R64" s="8">
        <v>16.719000000000001</v>
      </c>
      <c r="S64" s="10">
        <v>7</v>
      </c>
      <c r="T64" s="33"/>
      <c r="U64" s="22">
        <f t="shared" si="0"/>
        <v>334.38</v>
      </c>
      <c r="V64" s="24">
        <f t="shared" si="10"/>
        <v>26750.400000000001</v>
      </c>
      <c r="AH64" t="b">
        <f t="shared" si="11"/>
        <v>0</v>
      </c>
      <c r="AI64" t="b">
        <f t="shared" si="1"/>
        <v>1</v>
      </c>
      <c r="AJ64" t="b">
        <f t="shared" si="2"/>
        <v>0</v>
      </c>
      <c r="AK64" t="b">
        <f t="shared" si="3"/>
        <v>0</v>
      </c>
      <c r="AL64" t="str">
        <f t="shared" si="12"/>
        <v>Low</v>
      </c>
      <c r="AM64" t="str">
        <f t="shared" si="4"/>
        <v>Bad Product</v>
      </c>
      <c r="AN64">
        <f t="shared" si="5"/>
        <v>351.09899999999999</v>
      </c>
      <c r="AO64">
        <f t="shared" si="6"/>
        <v>55.73</v>
      </c>
      <c r="AP64" s="29" t="str">
        <f t="shared" si="13"/>
        <v>Medium</v>
      </c>
      <c r="AQ64">
        <f t="shared" si="14"/>
        <v>100273.04699999999</v>
      </c>
      <c r="AR64">
        <f t="shared" ca="1" si="7"/>
        <v>0</v>
      </c>
      <c r="AS64">
        <f t="shared" si="8"/>
        <v>52928.295000000013</v>
      </c>
      <c r="AT64">
        <f t="shared" si="15"/>
        <v>323</v>
      </c>
    </row>
    <row r="65" spans="1:46" ht="15.75" customHeight="1" x14ac:dyDescent="0.2">
      <c r="A65" s="1"/>
      <c r="B65" s="6" t="s">
        <v>97</v>
      </c>
      <c r="C65" s="6" t="s">
        <v>39</v>
      </c>
      <c r="D65" s="6" t="s">
        <v>40</v>
      </c>
      <c r="E65" s="6" t="s">
        <v>18</v>
      </c>
      <c r="F65" s="6" t="s">
        <v>19</v>
      </c>
      <c r="G65" s="6" t="s">
        <v>33</v>
      </c>
      <c r="H65" s="21">
        <v>55.07</v>
      </c>
      <c r="I65" s="12">
        <v>9</v>
      </c>
      <c r="J65" s="8">
        <v>24.781500000000001</v>
      </c>
      <c r="K65" s="8">
        <v>520.41150000000005</v>
      </c>
      <c r="L65" s="14">
        <v>43499</v>
      </c>
      <c r="M65" s="32" t="str">
        <f t="shared" si="9"/>
        <v>Weekend</v>
      </c>
      <c r="N65" s="16">
        <v>0.56944444444444442</v>
      </c>
      <c r="O65" s="6" t="s">
        <v>21</v>
      </c>
      <c r="P65" s="18">
        <v>495.63</v>
      </c>
      <c r="Q65" s="2">
        <v>4.7619047620000003</v>
      </c>
      <c r="R65" s="8">
        <v>24.781500000000001</v>
      </c>
      <c r="S65" s="10">
        <v>10</v>
      </c>
      <c r="T65" s="33"/>
      <c r="U65" s="22">
        <f t="shared" si="0"/>
        <v>495.63</v>
      </c>
      <c r="V65" s="24">
        <f t="shared" si="10"/>
        <v>39650.400000000001</v>
      </c>
      <c r="AH65" t="b">
        <f t="shared" si="11"/>
        <v>1</v>
      </c>
      <c r="AI65" t="b">
        <f t="shared" si="1"/>
        <v>1</v>
      </c>
      <c r="AJ65" t="b">
        <f t="shared" si="2"/>
        <v>0</v>
      </c>
      <c r="AK65" t="b">
        <f t="shared" si="3"/>
        <v>0</v>
      </c>
      <c r="AL65" t="str">
        <f t="shared" si="12"/>
        <v>High</v>
      </c>
      <c r="AM65" t="str">
        <f t="shared" si="4"/>
        <v>Good Product</v>
      </c>
      <c r="AN65">
        <f t="shared" si="5"/>
        <v>468.37035000000003</v>
      </c>
      <c r="AO65">
        <f t="shared" si="6"/>
        <v>52.316499999999998</v>
      </c>
      <c r="AP65" s="29" t="str">
        <f t="shared" si="13"/>
        <v>High</v>
      </c>
      <c r="AQ65">
        <f t="shared" si="14"/>
        <v>100273.04699999999</v>
      </c>
      <c r="AR65">
        <f t="shared" ca="1" si="7"/>
        <v>0</v>
      </c>
      <c r="AS65">
        <f t="shared" si="8"/>
        <v>52928.295000000013</v>
      </c>
      <c r="AT65">
        <f t="shared" si="15"/>
        <v>323</v>
      </c>
    </row>
    <row r="66" spans="1:46" ht="15.75" customHeight="1" x14ac:dyDescent="0.2">
      <c r="A66" s="1"/>
      <c r="B66" s="6" t="s">
        <v>98</v>
      </c>
      <c r="C66" s="6" t="s">
        <v>16</v>
      </c>
      <c r="D66" s="6" t="s">
        <v>17</v>
      </c>
      <c r="E66" s="6" t="s">
        <v>18</v>
      </c>
      <c r="F66" s="6" t="s">
        <v>28</v>
      </c>
      <c r="G66" s="6" t="s">
        <v>33</v>
      </c>
      <c r="H66" s="21">
        <v>15.81</v>
      </c>
      <c r="I66" s="12">
        <v>10</v>
      </c>
      <c r="J66" s="8">
        <v>7.9050000000000002</v>
      </c>
      <c r="K66" s="8">
        <v>166.005</v>
      </c>
      <c r="L66" s="14">
        <v>43530</v>
      </c>
      <c r="M66" s="32" t="str">
        <f t="shared" si="9"/>
        <v>Weekday</v>
      </c>
      <c r="N66" s="16">
        <v>0.51875000000000004</v>
      </c>
      <c r="O66" s="6" t="s">
        <v>30</v>
      </c>
      <c r="P66" s="18">
        <v>158.1</v>
      </c>
      <c r="Q66" s="2">
        <v>4.7619047620000003</v>
      </c>
      <c r="R66" s="8">
        <v>7.9050000000000002</v>
      </c>
      <c r="S66" s="10">
        <v>8.6</v>
      </c>
      <c r="T66" s="33"/>
      <c r="U66" s="22">
        <f t="shared" si="0"/>
        <v>158.1</v>
      </c>
      <c r="V66" s="24">
        <f t="shared" si="10"/>
        <v>12648</v>
      </c>
      <c r="AH66" t="b">
        <f t="shared" si="11"/>
        <v>1</v>
      </c>
      <c r="AI66" t="b">
        <f t="shared" si="1"/>
        <v>1</v>
      </c>
      <c r="AJ66" t="b">
        <f t="shared" si="2"/>
        <v>0</v>
      </c>
      <c r="AK66" t="b">
        <f t="shared" si="3"/>
        <v>0</v>
      </c>
      <c r="AL66" t="str">
        <f t="shared" si="12"/>
        <v>High</v>
      </c>
      <c r="AM66" t="str">
        <f t="shared" si="4"/>
        <v>Bad Product</v>
      </c>
      <c r="AN66">
        <f t="shared" si="5"/>
        <v>166.005</v>
      </c>
      <c r="AO66">
        <f t="shared" si="6"/>
        <v>15.019499999999999</v>
      </c>
      <c r="AP66" s="29" t="str">
        <f t="shared" si="13"/>
        <v>High</v>
      </c>
      <c r="AQ66">
        <f t="shared" si="14"/>
        <v>100273.04699999999</v>
      </c>
      <c r="AR66">
        <f t="shared" ca="1" si="7"/>
        <v>0</v>
      </c>
      <c r="AS66">
        <f t="shared" si="8"/>
        <v>52928.295000000013</v>
      </c>
      <c r="AT66">
        <f t="shared" si="15"/>
        <v>323</v>
      </c>
    </row>
    <row r="67" spans="1:46" ht="15.75" customHeight="1" x14ac:dyDescent="0.2">
      <c r="A67" s="1"/>
      <c r="B67" s="6" t="s">
        <v>99</v>
      </c>
      <c r="C67" s="6" t="s">
        <v>39</v>
      </c>
      <c r="D67" s="6" t="s">
        <v>40</v>
      </c>
      <c r="E67" s="6" t="s">
        <v>18</v>
      </c>
      <c r="F67" s="6" t="s">
        <v>28</v>
      </c>
      <c r="G67" s="6" t="s">
        <v>20</v>
      </c>
      <c r="H67" s="21">
        <v>75.739999999999995</v>
      </c>
      <c r="I67" s="12">
        <v>4</v>
      </c>
      <c r="J67" s="8">
        <v>15.148</v>
      </c>
      <c r="K67" s="8">
        <v>318.108</v>
      </c>
      <c r="L67" s="14">
        <v>43510</v>
      </c>
      <c r="M67" s="32" t="str">
        <f t="shared" si="9"/>
        <v>Weekday</v>
      </c>
      <c r="N67" s="16">
        <v>0.60763888888888884</v>
      </c>
      <c r="O67" s="6" t="s">
        <v>26</v>
      </c>
      <c r="P67" s="18">
        <v>302.95999999999998</v>
      </c>
      <c r="Q67" s="2">
        <v>4.7619047620000003</v>
      </c>
      <c r="R67" s="8">
        <v>15.148</v>
      </c>
      <c r="S67" s="10">
        <v>7.6</v>
      </c>
      <c r="T67" s="33"/>
      <c r="U67" s="22">
        <f t="shared" ref="U67:U130" si="16">H67*I67</f>
        <v>302.95999999999998</v>
      </c>
      <c r="V67" s="24">
        <f t="shared" si="10"/>
        <v>24236.799999999999</v>
      </c>
      <c r="AH67" t="b">
        <f t="shared" si="11"/>
        <v>0</v>
      </c>
      <c r="AI67" t="b">
        <f t="shared" ref="AI67:AI130" si="17">R67=J67</f>
        <v>1</v>
      </c>
      <c r="AJ67" t="b">
        <f t="shared" ref="AJ67:AJ130" si="18">AND(S67&gt;8,K67&gt;800)</f>
        <v>0</v>
      </c>
      <c r="AK67" t="b">
        <f t="shared" ref="AK67:AK130" si="19">OR(K67&gt;5000)</f>
        <v>0</v>
      </c>
      <c r="AL67" t="str">
        <f t="shared" si="12"/>
        <v>Low</v>
      </c>
      <c r="AM67" t="str">
        <f t="shared" ref="AM67:AM130" si="20">IF(AND(S67&gt;8, K67&gt;500),"Good Product", "Bad Product")</f>
        <v>Bad Product</v>
      </c>
      <c r="AN67">
        <f t="shared" ref="AN67:AN130" si="21">IF(K67&gt;500, K67*0.9,K67)</f>
        <v>318.108</v>
      </c>
      <c r="AO67">
        <f t="shared" ref="AO67:AO130" si="22">IF(I67&gt;7, H67*0.95,H67)</f>
        <v>75.739999999999995</v>
      </c>
      <c r="AP67" s="29" t="str">
        <f t="shared" si="13"/>
        <v>Medium</v>
      </c>
      <c r="AQ67">
        <f t="shared" si="14"/>
        <v>99752.635499999989</v>
      </c>
      <c r="AR67">
        <f t="shared" ref="AR67:AR130" ca="1" si="23">SUMIF(C67:C1066,"B",K1049:K1066)</f>
        <v>0</v>
      </c>
      <c r="AS67">
        <f t="shared" ref="AS67:AS130" si="24">SUMIFS(K:K,C:C,"B",F:F,"Female")</f>
        <v>52928.295000000013</v>
      </c>
      <c r="AT67">
        <f t="shared" si="15"/>
        <v>323</v>
      </c>
    </row>
    <row r="68" spans="1:46" ht="15.75" customHeight="1" x14ac:dyDescent="0.2">
      <c r="A68" s="1"/>
      <c r="B68" s="6" t="s">
        <v>100</v>
      </c>
      <c r="C68" s="6" t="s">
        <v>16</v>
      </c>
      <c r="D68" s="6" t="s">
        <v>17</v>
      </c>
      <c r="E68" s="6" t="s">
        <v>18</v>
      </c>
      <c r="F68" s="6" t="s">
        <v>28</v>
      </c>
      <c r="G68" s="6" t="s">
        <v>20</v>
      </c>
      <c r="H68" s="21">
        <v>15.87</v>
      </c>
      <c r="I68" s="12">
        <v>10</v>
      </c>
      <c r="J68" s="8">
        <v>7.9349999999999996</v>
      </c>
      <c r="K68" s="8">
        <v>166.63499999999999</v>
      </c>
      <c r="L68" s="14">
        <v>43537</v>
      </c>
      <c r="M68" s="32" t="str">
        <f t="shared" ref="M68:M131" si="25">IF(WEEKDAY(L68,2)&gt;=6, "Weekend", "Weekday")</f>
        <v>Weekday</v>
      </c>
      <c r="N68" s="16">
        <v>0.69444444444444442</v>
      </c>
      <c r="O68" s="6" t="s">
        <v>26</v>
      </c>
      <c r="P68" s="18">
        <v>158.69999999999999</v>
      </c>
      <c r="Q68" s="2">
        <v>4.7619047620000003</v>
      </c>
      <c r="R68" s="8">
        <v>7.9349999999999996</v>
      </c>
      <c r="S68" s="10">
        <v>5.8</v>
      </c>
      <c r="T68" s="33"/>
      <c r="U68" s="22">
        <f t="shared" si="16"/>
        <v>158.69999999999999</v>
      </c>
      <c r="V68" s="24">
        <f t="shared" ref="V68:V131" si="26">U68*$Y$5</f>
        <v>12696</v>
      </c>
      <c r="AH68" t="b">
        <f t="shared" ref="AH68:AH131" si="27">S68&gt;8</f>
        <v>0</v>
      </c>
      <c r="AI68" t="b">
        <f t="shared" si="17"/>
        <v>1</v>
      </c>
      <c r="AJ68" t="b">
        <f t="shared" si="18"/>
        <v>0</v>
      </c>
      <c r="AK68" t="b">
        <f t="shared" si="19"/>
        <v>0</v>
      </c>
      <c r="AL68" t="str">
        <f t="shared" ref="AL68:AL131" si="28">IF(S68&gt;8, "High", "Low")</f>
        <v>Low</v>
      </c>
      <c r="AM68" t="str">
        <f t="shared" si="20"/>
        <v>Bad Product</v>
      </c>
      <c r="AN68">
        <f t="shared" si="21"/>
        <v>166.63499999999999</v>
      </c>
      <c r="AO68">
        <f t="shared" si="22"/>
        <v>15.076499999999999</v>
      </c>
      <c r="AP68" s="29" t="str">
        <f t="shared" ref="AP68:AP131" si="29">IF(S68&gt;8, "High", IF(S68&lt;6.5,"Low","Medium"))</f>
        <v>Low</v>
      </c>
      <c r="AQ68">
        <f t="shared" ref="AQ68:AQ131" si="30">SUMIF(C67:C1066, "B",K67:K1066)</f>
        <v>99752.635499999989</v>
      </c>
      <c r="AR68">
        <f t="shared" ca="1" si="23"/>
        <v>0</v>
      </c>
      <c r="AS68">
        <f t="shared" si="24"/>
        <v>52928.295000000013</v>
      </c>
      <c r="AT68">
        <f t="shared" si="15"/>
        <v>322</v>
      </c>
    </row>
    <row r="69" spans="1:46" ht="15.75" customHeight="1" x14ac:dyDescent="0.2">
      <c r="A69" s="1"/>
      <c r="B69" s="6" t="s">
        <v>101</v>
      </c>
      <c r="C69" s="6" t="s">
        <v>22</v>
      </c>
      <c r="D69" s="6" t="s">
        <v>23</v>
      </c>
      <c r="E69" s="6" t="s">
        <v>24</v>
      </c>
      <c r="F69" s="6" t="s">
        <v>19</v>
      </c>
      <c r="G69" s="6" t="s">
        <v>20</v>
      </c>
      <c r="H69" s="21">
        <v>33.47</v>
      </c>
      <c r="I69" s="12">
        <v>2</v>
      </c>
      <c r="J69" s="8">
        <v>3.347</v>
      </c>
      <c r="K69" s="8">
        <v>70.287000000000006</v>
      </c>
      <c r="L69" s="14">
        <v>43506</v>
      </c>
      <c r="M69" s="32" t="str">
        <f t="shared" si="25"/>
        <v>Weekend</v>
      </c>
      <c r="N69" s="16">
        <v>0.65486111111111112</v>
      </c>
      <c r="O69" s="6" t="s">
        <v>21</v>
      </c>
      <c r="P69" s="18">
        <v>66.94</v>
      </c>
      <c r="Q69" s="2">
        <v>4.7619047620000003</v>
      </c>
      <c r="R69" s="8">
        <v>3.347</v>
      </c>
      <c r="S69" s="10">
        <v>6.7</v>
      </c>
      <c r="T69" s="33"/>
      <c r="U69" s="22">
        <f t="shared" si="16"/>
        <v>66.94</v>
      </c>
      <c r="V69" s="24">
        <f t="shared" si="26"/>
        <v>5355.2</v>
      </c>
      <c r="AH69" t="b">
        <f t="shared" si="27"/>
        <v>0</v>
      </c>
      <c r="AI69" t="b">
        <f t="shared" si="17"/>
        <v>1</v>
      </c>
      <c r="AJ69" t="b">
        <f t="shared" si="18"/>
        <v>0</v>
      </c>
      <c r="AK69" t="b">
        <f t="shared" si="19"/>
        <v>0</v>
      </c>
      <c r="AL69" t="str">
        <f t="shared" si="28"/>
        <v>Low</v>
      </c>
      <c r="AM69" t="str">
        <f t="shared" si="20"/>
        <v>Bad Product</v>
      </c>
      <c r="AN69">
        <f t="shared" si="21"/>
        <v>70.287000000000006</v>
      </c>
      <c r="AO69">
        <f t="shared" si="22"/>
        <v>33.47</v>
      </c>
      <c r="AP69" s="29" t="str">
        <f t="shared" si="29"/>
        <v>Medium</v>
      </c>
      <c r="AQ69">
        <f t="shared" si="30"/>
        <v>99434.527499999982</v>
      </c>
      <c r="AR69">
        <f t="shared" ca="1" si="23"/>
        <v>0</v>
      </c>
      <c r="AS69">
        <f t="shared" si="24"/>
        <v>52928.295000000013</v>
      </c>
      <c r="AT69">
        <f t="shared" ref="AT69:AT132" si="31">COUNTIF(O69:O1067, "Cash")</f>
        <v>321</v>
      </c>
    </row>
    <row r="70" spans="1:46" ht="15.75" customHeight="1" x14ac:dyDescent="0.2">
      <c r="A70" s="1"/>
      <c r="B70" s="6" t="s">
        <v>102</v>
      </c>
      <c r="C70" s="6" t="s">
        <v>39</v>
      </c>
      <c r="D70" s="6" t="s">
        <v>40</v>
      </c>
      <c r="E70" s="6" t="s">
        <v>18</v>
      </c>
      <c r="F70" s="6" t="s">
        <v>19</v>
      </c>
      <c r="G70" s="6" t="s">
        <v>43</v>
      </c>
      <c r="H70" s="21">
        <v>97.61</v>
      </c>
      <c r="I70" s="12">
        <v>6</v>
      </c>
      <c r="J70" s="8">
        <v>29.283000000000001</v>
      </c>
      <c r="K70" s="8">
        <v>614.94299999999998</v>
      </c>
      <c r="L70" s="14">
        <v>43472</v>
      </c>
      <c r="M70" s="32" t="str">
        <f t="shared" si="25"/>
        <v>Weekday</v>
      </c>
      <c r="N70" s="16">
        <v>0.62569444444444444</v>
      </c>
      <c r="O70" s="6" t="s">
        <v>21</v>
      </c>
      <c r="P70" s="18">
        <v>585.66</v>
      </c>
      <c r="Q70" s="2">
        <v>4.7619047620000003</v>
      </c>
      <c r="R70" s="8">
        <v>29.283000000000001</v>
      </c>
      <c r="S70" s="10">
        <v>9.9</v>
      </c>
      <c r="T70" s="33"/>
      <c r="U70" s="22">
        <f t="shared" si="16"/>
        <v>585.66</v>
      </c>
      <c r="V70" s="24">
        <f t="shared" si="26"/>
        <v>46852.799999999996</v>
      </c>
      <c r="AH70" t="b">
        <f t="shared" si="27"/>
        <v>1</v>
      </c>
      <c r="AI70" t="b">
        <f t="shared" si="17"/>
        <v>1</v>
      </c>
      <c r="AJ70" t="b">
        <f t="shared" si="18"/>
        <v>0</v>
      </c>
      <c r="AK70" t="b">
        <f t="shared" si="19"/>
        <v>0</v>
      </c>
      <c r="AL70" t="str">
        <f t="shared" si="28"/>
        <v>High</v>
      </c>
      <c r="AM70" t="str">
        <f t="shared" si="20"/>
        <v>Good Product</v>
      </c>
      <c r="AN70">
        <f t="shared" si="21"/>
        <v>553.44870000000003</v>
      </c>
      <c r="AO70">
        <f t="shared" si="22"/>
        <v>97.61</v>
      </c>
      <c r="AP70" s="29" t="str">
        <f t="shared" si="29"/>
        <v>High</v>
      </c>
      <c r="AQ70">
        <f t="shared" si="30"/>
        <v>99434.527499999982</v>
      </c>
      <c r="AR70">
        <f t="shared" ca="1" si="23"/>
        <v>0</v>
      </c>
      <c r="AS70">
        <f t="shared" si="24"/>
        <v>52928.295000000013</v>
      </c>
      <c r="AT70">
        <f t="shared" si="31"/>
        <v>321</v>
      </c>
    </row>
    <row r="71" spans="1:46" ht="15.75" customHeight="1" x14ac:dyDescent="0.2">
      <c r="A71" s="1"/>
      <c r="B71" s="6" t="s">
        <v>103</v>
      </c>
      <c r="C71" s="6" t="s">
        <v>16</v>
      </c>
      <c r="D71" s="6" t="s">
        <v>17</v>
      </c>
      <c r="E71" s="6" t="s">
        <v>24</v>
      </c>
      <c r="F71" s="6" t="s">
        <v>28</v>
      </c>
      <c r="G71" s="6" t="s">
        <v>33</v>
      </c>
      <c r="H71" s="21">
        <v>78.77</v>
      </c>
      <c r="I71" s="12">
        <v>10</v>
      </c>
      <c r="J71" s="8">
        <v>39.384999999999998</v>
      </c>
      <c r="K71" s="8">
        <v>827.08500000000004</v>
      </c>
      <c r="L71" s="14">
        <v>43489</v>
      </c>
      <c r="M71" s="32" t="str">
        <f t="shared" si="25"/>
        <v>Weekday</v>
      </c>
      <c r="N71" s="16">
        <v>0.41944444444444445</v>
      </c>
      <c r="O71" s="6" t="s">
        <v>26</v>
      </c>
      <c r="P71" s="18">
        <v>787.7</v>
      </c>
      <c r="Q71" s="2">
        <v>4.7619047620000003</v>
      </c>
      <c r="R71" s="8">
        <v>39.384999999999998</v>
      </c>
      <c r="S71" s="10">
        <v>6.4</v>
      </c>
      <c r="T71" s="33"/>
      <c r="U71" s="22">
        <f t="shared" si="16"/>
        <v>787.69999999999993</v>
      </c>
      <c r="V71" s="24">
        <f t="shared" si="26"/>
        <v>63015.999999999993</v>
      </c>
      <c r="AH71" t="b">
        <f t="shared" si="27"/>
        <v>0</v>
      </c>
      <c r="AI71" t="b">
        <f t="shared" si="17"/>
        <v>1</v>
      </c>
      <c r="AJ71" t="b">
        <f t="shared" si="18"/>
        <v>0</v>
      </c>
      <c r="AK71" t="b">
        <f t="shared" si="19"/>
        <v>0</v>
      </c>
      <c r="AL71" t="str">
        <f t="shared" si="28"/>
        <v>Low</v>
      </c>
      <c r="AM71" t="str">
        <f t="shared" si="20"/>
        <v>Bad Product</v>
      </c>
      <c r="AN71">
        <f t="shared" si="21"/>
        <v>744.37650000000008</v>
      </c>
      <c r="AO71">
        <f t="shared" si="22"/>
        <v>74.831499999999991</v>
      </c>
      <c r="AP71" s="29" t="str">
        <f t="shared" si="29"/>
        <v>Low</v>
      </c>
      <c r="AQ71">
        <f t="shared" si="30"/>
        <v>99434.527499999982</v>
      </c>
      <c r="AR71">
        <f t="shared" ca="1" si="23"/>
        <v>0</v>
      </c>
      <c r="AS71">
        <f t="shared" si="24"/>
        <v>52928.295000000013</v>
      </c>
      <c r="AT71">
        <f t="shared" si="31"/>
        <v>321</v>
      </c>
    </row>
    <row r="72" spans="1:46" ht="15.75" customHeight="1" x14ac:dyDescent="0.2">
      <c r="A72" s="1"/>
      <c r="B72" s="6" t="s">
        <v>104</v>
      </c>
      <c r="C72" s="6" t="s">
        <v>16</v>
      </c>
      <c r="D72" s="6" t="s">
        <v>17</v>
      </c>
      <c r="E72" s="6" t="s">
        <v>18</v>
      </c>
      <c r="F72" s="6" t="s">
        <v>19</v>
      </c>
      <c r="G72" s="6" t="s">
        <v>20</v>
      </c>
      <c r="H72" s="21">
        <v>18.329999999999998</v>
      </c>
      <c r="I72" s="12">
        <v>1</v>
      </c>
      <c r="J72" s="8">
        <v>0.91649999999999998</v>
      </c>
      <c r="K72" s="8">
        <v>19.246500000000001</v>
      </c>
      <c r="L72" s="14">
        <v>43498</v>
      </c>
      <c r="M72" s="32" t="str">
        <f t="shared" si="25"/>
        <v>Weekend</v>
      </c>
      <c r="N72" s="16">
        <v>0.78472222222222221</v>
      </c>
      <c r="O72" s="6" t="s">
        <v>26</v>
      </c>
      <c r="P72" s="18">
        <v>18.329999999999998</v>
      </c>
      <c r="Q72" s="2">
        <v>4.7619047620000003</v>
      </c>
      <c r="R72" s="8">
        <v>0.91649999999999998</v>
      </c>
      <c r="S72" s="10">
        <v>4.3</v>
      </c>
      <c r="T72" s="33"/>
      <c r="U72" s="22">
        <f t="shared" si="16"/>
        <v>18.329999999999998</v>
      </c>
      <c r="V72" s="24">
        <f t="shared" si="26"/>
        <v>1466.3999999999999</v>
      </c>
      <c r="AH72" t="b">
        <f t="shared" si="27"/>
        <v>0</v>
      </c>
      <c r="AI72" t="b">
        <f t="shared" si="17"/>
        <v>1</v>
      </c>
      <c r="AJ72" t="b">
        <f t="shared" si="18"/>
        <v>0</v>
      </c>
      <c r="AK72" t="b">
        <f t="shared" si="19"/>
        <v>0</v>
      </c>
      <c r="AL72" t="str">
        <f t="shared" si="28"/>
        <v>Low</v>
      </c>
      <c r="AM72" t="str">
        <f t="shared" si="20"/>
        <v>Bad Product</v>
      </c>
      <c r="AN72">
        <f t="shared" si="21"/>
        <v>19.246500000000001</v>
      </c>
      <c r="AO72">
        <f t="shared" si="22"/>
        <v>18.329999999999998</v>
      </c>
      <c r="AP72" s="29" t="str">
        <f t="shared" si="29"/>
        <v>Low</v>
      </c>
      <c r="AQ72">
        <f t="shared" si="30"/>
        <v>98819.584499999968</v>
      </c>
      <c r="AR72">
        <f t="shared" ca="1" si="23"/>
        <v>0</v>
      </c>
      <c r="AS72">
        <f t="shared" si="24"/>
        <v>52928.295000000013</v>
      </c>
      <c r="AT72">
        <f t="shared" si="31"/>
        <v>320</v>
      </c>
    </row>
    <row r="73" spans="1:46" ht="15.75" customHeight="1" x14ac:dyDescent="0.2">
      <c r="A73" s="1"/>
      <c r="B73" s="6" t="s">
        <v>105</v>
      </c>
      <c r="C73" s="6" t="s">
        <v>22</v>
      </c>
      <c r="D73" s="6" t="s">
        <v>23</v>
      </c>
      <c r="E73" s="6" t="s">
        <v>24</v>
      </c>
      <c r="F73" s="6" t="s">
        <v>28</v>
      </c>
      <c r="G73" s="6" t="s">
        <v>41</v>
      </c>
      <c r="H73" s="21">
        <v>89.48</v>
      </c>
      <c r="I73" s="12">
        <v>10</v>
      </c>
      <c r="J73" s="8">
        <v>44.74</v>
      </c>
      <c r="K73" s="8">
        <v>939.54</v>
      </c>
      <c r="L73" s="14">
        <v>43471</v>
      </c>
      <c r="M73" s="32" t="str">
        <f t="shared" si="25"/>
        <v>Weekend</v>
      </c>
      <c r="N73" s="16">
        <v>0.53194444444444444</v>
      </c>
      <c r="O73" s="6" t="s">
        <v>30</v>
      </c>
      <c r="P73" s="18">
        <v>894.8</v>
      </c>
      <c r="Q73" s="2">
        <v>4.7619047620000003</v>
      </c>
      <c r="R73" s="8">
        <v>44.74</v>
      </c>
      <c r="S73" s="10">
        <v>9.6</v>
      </c>
      <c r="T73" s="33"/>
      <c r="U73" s="22">
        <f t="shared" si="16"/>
        <v>894.80000000000007</v>
      </c>
      <c r="V73" s="24">
        <f t="shared" si="26"/>
        <v>71584</v>
      </c>
      <c r="AH73" t="b">
        <f t="shared" si="27"/>
        <v>1</v>
      </c>
      <c r="AI73" t="b">
        <f t="shared" si="17"/>
        <v>1</v>
      </c>
      <c r="AJ73" t="b">
        <f t="shared" si="18"/>
        <v>1</v>
      </c>
      <c r="AK73" t="b">
        <f t="shared" si="19"/>
        <v>0</v>
      </c>
      <c r="AL73" t="str">
        <f t="shared" si="28"/>
        <v>High</v>
      </c>
      <c r="AM73" t="str">
        <f t="shared" si="20"/>
        <v>Good Product</v>
      </c>
      <c r="AN73">
        <f t="shared" si="21"/>
        <v>845.58600000000001</v>
      </c>
      <c r="AO73">
        <f t="shared" si="22"/>
        <v>85.006</v>
      </c>
      <c r="AP73" s="29" t="str">
        <f t="shared" si="29"/>
        <v>High</v>
      </c>
      <c r="AQ73">
        <f t="shared" si="30"/>
        <v>98819.584499999968</v>
      </c>
      <c r="AR73">
        <f t="shared" ca="1" si="23"/>
        <v>0</v>
      </c>
      <c r="AS73">
        <f t="shared" si="24"/>
        <v>52928.295000000013</v>
      </c>
      <c r="AT73">
        <f t="shared" si="31"/>
        <v>319</v>
      </c>
    </row>
    <row r="74" spans="1:46" ht="15.75" customHeight="1" x14ac:dyDescent="0.2">
      <c r="A74" s="1"/>
      <c r="B74" s="6" t="s">
        <v>106</v>
      </c>
      <c r="C74" s="6" t="s">
        <v>22</v>
      </c>
      <c r="D74" s="6" t="s">
        <v>23</v>
      </c>
      <c r="E74" s="6" t="s">
        <v>24</v>
      </c>
      <c r="F74" s="6" t="s">
        <v>28</v>
      </c>
      <c r="G74" s="6" t="s">
        <v>43</v>
      </c>
      <c r="H74" s="21">
        <v>62.12</v>
      </c>
      <c r="I74" s="12">
        <v>10</v>
      </c>
      <c r="J74" s="8">
        <v>31.06</v>
      </c>
      <c r="K74" s="8">
        <v>652.26</v>
      </c>
      <c r="L74" s="14">
        <v>43507</v>
      </c>
      <c r="M74" s="32" t="str">
        <f t="shared" si="25"/>
        <v>Weekday</v>
      </c>
      <c r="N74" s="16">
        <v>0.67986111111111114</v>
      </c>
      <c r="O74" s="6" t="s">
        <v>26</v>
      </c>
      <c r="P74" s="18">
        <v>621.20000000000005</v>
      </c>
      <c r="Q74" s="2">
        <v>4.7619047620000003</v>
      </c>
      <c r="R74" s="8">
        <v>31.06</v>
      </c>
      <c r="S74" s="10">
        <v>5.9</v>
      </c>
      <c r="T74" s="33"/>
      <c r="U74" s="22">
        <f t="shared" si="16"/>
        <v>621.19999999999993</v>
      </c>
      <c r="V74" s="24">
        <f t="shared" si="26"/>
        <v>49695.999999999993</v>
      </c>
      <c r="AH74" t="b">
        <f t="shared" si="27"/>
        <v>0</v>
      </c>
      <c r="AI74" t="b">
        <f t="shared" si="17"/>
        <v>1</v>
      </c>
      <c r="AJ74" t="b">
        <f t="shared" si="18"/>
        <v>0</v>
      </c>
      <c r="AK74" t="b">
        <f t="shared" si="19"/>
        <v>0</v>
      </c>
      <c r="AL74" t="str">
        <f t="shared" si="28"/>
        <v>Low</v>
      </c>
      <c r="AM74" t="str">
        <f t="shared" si="20"/>
        <v>Bad Product</v>
      </c>
      <c r="AN74">
        <f t="shared" si="21"/>
        <v>587.03399999999999</v>
      </c>
      <c r="AO74">
        <f t="shared" si="22"/>
        <v>59.013999999999996</v>
      </c>
      <c r="AP74" s="29" t="str">
        <f t="shared" si="29"/>
        <v>Low</v>
      </c>
      <c r="AQ74">
        <f t="shared" si="30"/>
        <v>98819.584499999968</v>
      </c>
      <c r="AR74">
        <f t="shared" ca="1" si="23"/>
        <v>0</v>
      </c>
      <c r="AS74">
        <f t="shared" si="24"/>
        <v>52928.295000000013</v>
      </c>
      <c r="AT74">
        <f t="shared" si="31"/>
        <v>319</v>
      </c>
    </row>
    <row r="75" spans="1:46" ht="15.75" customHeight="1" x14ac:dyDescent="0.2">
      <c r="A75" s="1"/>
      <c r="B75" s="6" t="s">
        <v>107</v>
      </c>
      <c r="C75" s="6" t="s">
        <v>39</v>
      </c>
      <c r="D75" s="6" t="s">
        <v>40</v>
      </c>
      <c r="E75" s="6" t="s">
        <v>18</v>
      </c>
      <c r="F75" s="6" t="s">
        <v>19</v>
      </c>
      <c r="G75" s="6" t="s">
        <v>41</v>
      </c>
      <c r="H75" s="21">
        <v>48.52</v>
      </c>
      <c r="I75" s="12">
        <v>3</v>
      </c>
      <c r="J75" s="8">
        <v>7.2779999999999996</v>
      </c>
      <c r="K75" s="8">
        <v>152.83799999999999</v>
      </c>
      <c r="L75" s="14">
        <v>43529</v>
      </c>
      <c r="M75" s="32" t="str">
        <f t="shared" si="25"/>
        <v>Weekday</v>
      </c>
      <c r="N75" s="16">
        <v>0.76180555555555551</v>
      </c>
      <c r="O75" s="6" t="s">
        <v>21</v>
      </c>
      <c r="P75" s="18">
        <v>145.56</v>
      </c>
      <c r="Q75" s="2">
        <v>4.7619047620000003</v>
      </c>
      <c r="R75" s="8">
        <v>7.2779999999999996</v>
      </c>
      <c r="S75" s="10">
        <v>4</v>
      </c>
      <c r="T75" s="33"/>
      <c r="U75" s="22">
        <f t="shared" si="16"/>
        <v>145.56</v>
      </c>
      <c r="V75" s="24">
        <f t="shared" si="26"/>
        <v>11644.8</v>
      </c>
      <c r="AH75" t="b">
        <f t="shared" si="27"/>
        <v>0</v>
      </c>
      <c r="AI75" t="b">
        <f t="shared" si="17"/>
        <v>1</v>
      </c>
      <c r="AJ75" t="b">
        <f t="shared" si="18"/>
        <v>0</v>
      </c>
      <c r="AK75" t="b">
        <f t="shared" si="19"/>
        <v>0</v>
      </c>
      <c r="AL75" t="str">
        <f t="shared" si="28"/>
        <v>Low</v>
      </c>
      <c r="AM75" t="str">
        <f t="shared" si="20"/>
        <v>Bad Product</v>
      </c>
      <c r="AN75">
        <f t="shared" si="21"/>
        <v>152.83799999999999</v>
      </c>
      <c r="AO75">
        <f t="shared" si="22"/>
        <v>48.52</v>
      </c>
      <c r="AP75" s="29" t="str">
        <f t="shared" si="29"/>
        <v>Low</v>
      </c>
      <c r="AQ75">
        <f t="shared" si="30"/>
        <v>98819.584499999968</v>
      </c>
      <c r="AR75">
        <f t="shared" ca="1" si="23"/>
        <v>0</v>
      </c>
      <c r="AS75">
        <f t="shared" si="24"/>
        <v>52928.295000000013</v>
      </c>
      <c r="AT75">
        <f t="shared" si="31"/>
        <v>318</v>
      </c>
    </row>
    <row r="76" spans="1:46" ht="15.75" customHeight="1" x14ac:dyDescent="0.2">
      <c r="A76" s="1"/>
      <c r="B76" s="6" t="s">
        <v>108</v>
      </c>
      <c r="C76" s="6" t="s">
        <v>22</v>
      </c>
      <c r="D76" s="6" t="s">
        <v>23</v>
      </c>
      <c r="E76" s="6" t="s">
        <v>24</v>
      </c>
      <c r="F76" s="6" t="s">
        <v>19</v>
      </c>
      <c r="G76" s="6" t="s">
        <v>25</v>
      </c>
      <c r="H76" s="21">
        <v>75.91</v>
      </c>
      <c r="I76" s="12">
        <v>6</v>
      </c>
      <c r="J76" s="8">
        <v>22.773</v>
      </c>
      <c r="K76" s="8">
        <v>478.233</v>
      </c>
      <c r="L76" s="14">
        <v>43533</v>
      </c>
      <c r="M76" s="32" t="str">
        <f t="shared" si="25"/>
        <v>Weekend</v>
      </c>
      <c r="N76" s="16">
        <v>0.76458333333333328</v>
      </c>
      <c r="O76" s="6" t="s">
        <v>26</v>
      </c>
      <c r="P76" s="18">
        <v>455.46</v>
      </c>
      <c r="Q76" s="2">
        <v>4.7619047620000003</v>
      </c>
      <c r="R76" s="8">
        <v>22.773</v>
      </c>
      <c r="S76" s="10">
        <v>8.6999999999999993</v>
      </c>
      <c r="T76" s="33"/>
      <c r="U76" s="22">
        <f t="shared" si="16"/>
        <v>455.46</v>
      </c>
      <c r="V76" s="24">
        <f t="shared" si="26"/>
        <v>36436.799999999996</v>
      </c>
      <c r="AH76" t="b">
        <f t="shared" si="27"/>
        <v>1</v>
      </c>
      <c r="AI76" t="b">
        <f t="shared" si="17"/>
        <v>1</v>
      </c>
      <c r="AJ76" t="b">
        <f t="shared" si="18"/>
        <v>0</v>
      </c>
      <c r="AK76" t="b">
        <f t="shared" si="19"/>
        <v>0</v>
      </c>
      <c r="AL76" t="str">
        <f t="shared" si="28"/>
        <v>High</v>
      </c>
      <c r="AM76" t="str">
        <f t="shared" si="20"/>
        <v>Bad Product</v>
      </c>
      <c r="AN76">
        <f t="shared" si="21"/>
        <v>478.233</v>
      </c>
      <c r="AO76">
        <f t="shared" si="22"/>
        <v>75.91</v>
      </c>
      <c r="AP76" s="29" t="str">
        <f t="shared" si="29"/>
        <v>High</v>
      </c>
      <c r="AQ76">
        <f t="shared" si="30"/>
        <v>98819.584499999968</v>
      </c>
      <c r="AR76">
        <f t="shared" ca="1" si="23"/>
        <v>0</v>
      </c>
      <c r="AS76">
        <f t="shared" si="24"/>
        <v>52928.295000000013</v>
      </c>
      <c r="AT76">
        <f t="shared" si="31"/>
        <v>318</v>
      </c>
    </row>
    <row r="77" spans="1:46" ht="15.75" customHeight="1" x14ac:dyDescent="0.2">
      <c r="A77" s="1"/>
      <c r="B77" s="6" t="s">
        <v>109</v>
      </c>
      <c r="C77" s="6" t="s">
        <v>16</v>
      </c>
      <c r="D77" s="6" t="s">
        <v>17</v>
      </c>
      <c r="E77" s="6" t="s">
        <v>24</v>
      </c>
      <c r="F77" s="6" t="s">
        <v>28</v>
      </c>
      <c r="G77" s="6" t="s">
        <v>29</v>
      </c>
      <c r="H77" s="21">
        <v>74.67</v>
      </c>
      <c r="I77" s="12">
        <v>9</v>
      </c>
      <c r="J77" s="8">
        <v>33.601500000000001</v>
      </c>
      <c r="K77" s="8">
        <v>705.63149999999996</v>
      </c>
      <c r="L77" s="14">
        <v>43487</v>
      </c>
      <c r="M77" s="32" t="str">
        <f t="shared" si="25"/>
        <v>Weekday</v>
      </c>
      <c r="N77" s="16">
        <v>0.4548611111111111</v>
      </c>
      <c r="O77" s="6" t="s">
        <v>21</v>
      </c>
      <c r="P77" s="18">
        <v>672.03</v>
      </c>
      <c r="Q77" s="2">
        <v>4.7619047620000003</v>
      </c>
      <c r="R77" s="8">
        <v>33.601500000000001</v>
      </c>
      <c r="S77" s="10">
        <v>9.4</v>
      </c>
      <c r="T77" s="33"/>
      <c r="U77" s="22">
        <f t="shared" si="16"/>
        <v>672.03</v>
      </c>
      <c r="V77" s="24">
        <f t="shared" si="26"/>
        <v>53762.399999999994</v>
      </c>
      <c r="AH77" t="b">
        <f t="shared" si="27"/>
        <v>1</v>
      </c>
      <c r="AI77" t="b">
        <f t="shared" si="17"/>
        <v>1</v>
      </c>
      <c r="AJ77" t="b">
        <f t="shared" si="18"/>
        <v>0</v>
      </c>
      <c r="AK77" t="b">
        <f t="shared" si="19"/>
        <v>0</v>
      </c>
      <c r="AL77" t="str">
        <f t="shared" si="28"/>
        <v>High</v>
      </c>
      <c r="AM77" t="str">
        <f t="shared" si="20"/>
        <v>Good Product</v>
      </c>
      <c r="AN77">
        <f t="shared" si="21"/>
        <v>635.06835000000001</v>
      </c>
      <c r="AO77">
        <f t="shared" si="22"/>
        <v>70.936499999999995</v>
      </c>
      <c r="AP77" s="29" t="str">
        <f t="shared" si="29"/>
        <v>High</v>
      </c>
      <c r="AQ77">
        <f t="shared" si="30"/>
        <v>98666.746499999965</v>
      </c>
      <c r="AR77">
        <f t="shared" ca="1" si="23"/>
        <v>0</v>
      </c>
      <c r="AS77">
        <f t="shared" si="24"/>
        <v>52928.295000000013</v>
      </c>
      <c r="AT77">
        <f t="shared" si="31"/>
        <v>317</v>
      </c>
    </row>
    <row r="78" spans="1:46" ht="15.75" customHeight="1" x14ac:dyDescent="0.2">
      <c r="A78" s="1"/>
      <c r="B78" s="6" t="s">
        <v>110</v>
      </c>
      <c r="C78" s="6" t="s">
        <v>22</v>
      </c>
      <c r="D78" s="6" t="s">
        <v>23</v>
      </c>
      <c r="E78" s="6" t="s">
        <v>24</v>
      </c>
      <c r="F78" s="6" t="s">
        <v>19</v>
      </c>
      <c r="G78" s="6" t="s">
        <v>25</v>
      </c>
      <c r="H78" s="21">
        <v>41.65</v>
      </c>
      <c r="I78" s="12">
        <v>10</v>
      </c>
      <c r="J78" s="8">
        <v>20.824999999999999</v>
      </c>
      <c r="K78" s="8">
        <v>437.32499999999999</v>
      </c>
      <c r="L78" s="14">
        <v>43478</v>
      </c>
      <c r="M78" s="32" t="str">
        <f t="shared" si="25"/>
        <v>Weekend</v>
      </c>
      <c r="N78" s="16">
        <v>0.71111111111111114</v>
      </c>
      <c r="O78" s="6" t="s">
        <v>30</v>
      </c>
      <c r="P78" s="18">
        <v>416.5</v>
      </c>
      <c r="Q78" s="2">
        <v>4.7619047620000003</v>
      </c>
      <c r="R78" s="8">
        <v>20.824999999999999</v>
      </c>
      <c r="S78" s="10">
        <v>5.4</v>
      </c>
      <c r="T78" s="33"/>
      <c r="U78" s="22">
        <f t="shared" si="16"/>
        <v>416.5</v>
      </c>
      <c r="V78" s="24">
        <f t="shared" si="26"/>
        <v>33320</v>
      </c>
      <c r="AH78" t="b">
        <f t="shared" si="27"/>
        <v>0</v>
      </c>
      <c r="AI78" t="b">
        <f t="shared" si="17"/>
        <v>1</v>
      </c>
      <c r="AJ78" t="b">
        <f t="shared" si="18"/>
        <v>0</v>
      </c>
      <c r="AK78" t="b">
        <f t="shared" si="19"/>
        <v>0</v>
      </c>
      <c r="AL78" t="str">
        <f t="shared" si="28"/>
        <v>Low</v>
      </c>
      <c r="AM78" t="str">
        <f t="shared" si="20"/>
        <v>Bad Product</v>
      </c>
      <c r="AN78">
        <f t="shared" si="21"/>
        <v>437.32499999999999</v>
      </c>
      <c r="AO78">
        <f t="shared" si="22"/>
        <v>39.567499999999995</v>
      </c>
      <c r="AP78" s="29" t="str">
        <f t="shared" si="29"/>
        <v>Low</v>
      </c>
      <c r="AQ78">
        <f t="shared" si="30"/>
        <v>98666.746499999965</v>
      </c>
      <c r="AR78">
        <f t="shared" ca="1" si="23"/>
        <v>0</v>
      </c>
      <c r="AS78">
        <f t="shared" si="24"/>
        <v>52928.295000000013</v>
      </c>
      <c r="AT78">
        <f t="shared" si="31"/>
        <v>317</v>
      </c>
    </row>
    <row r="79" spans="1:46" ht="15.75" customHeight="1" x14ac:dyDescent="0.2">
      <c r="A79" s="1"/>
      <c r="B79" s="6" t="s">
        <v>111</v>
      </c>
      <c r="C79" s="6" t="s">
        <v>22</v>
      </c>
      <c r="D79" s="6" t="s">
        <v>23</v>
      </c>
      <c r="E79" s="6" t="s">
        <v>18</v>
      </c>
      <c r="F79" s="6" t="s">
        <v>28</v>
      </c>
      <c r="G79" s="6" t="s">
        <v>43</v>
      </c>
      <c r="H79" s="21">
        <v>49.04</v>
      </c>
      <c r="I79" s="12">
        <v>9</v>
      </c>
      <c r="J79" s="8">
        <v>22.068000000000001</v>
      </c>
      <c r="K79" s="8">
        <v>463.428</v>
      </c>
      <c r="L79" s="14">
        <v>43474</v>
      </c>
      <c r="M79" s="32" t="str">
        <f t="shared" si="25"/>
        <v>Weekday</v>
      </c>
      <c r="N79" s="16">
        <v>0.59722222222222221</v>
      </c>
      <c r="O79" s="6" t="s">
        <v>30</v>
      </c>
      <c r="P79" s="18">
        <v>441.36</v>
      </c>
      <c r="Q79" s="2">
        <v>4.7619047620000003</v>
      </c>
      <c r="R79" s="8">
        <v>22.068000000000001</v>
      </c>
      <c r="S79" s="10">
        <v>8.6</v>
      </c>
      <c r="T79" s="33"/>
      <c r="U79" s="22">
        <f t="shared" si="16"/>
        <v>441.36</v>
      </c>
      <c r="V79" s="24">
        <f t="shared" si="26"/>
        <v>35308.800000000003</v>
      </c>
      <c r="AH79" t="b">
        <f t="shared" si="27"/>
        <v>1</v>
      </c>
      <c r="AI79" t="b">
        <f t="shared" si="17"/>
        <v>1</v>
      </c>
      <c r="AJ79" t="b">
        <f t="shared" si="18"/>
        <v>0</v>
      </c>
      <c r="AK79" t="b">
        <f t="shared" si="19"/>
        <v>0</v>
      </c>
      <c r="AL79" t="str">
        <f t="shared" si="28"/>
        <v>High</v>
      </c>
      <c r="AM79" t="str">
        <f t="shared" si="20"/>
        <v>Bad Product</v>
      </c>
      <c r="AN79">
        <f t="shared" si="21"/>
        <v>463.428</v>
      </c>
      <c r="AO79">
        <f t="shared" si="22"/>
        <v>46.587999999999994</v>
      </c>
      <c r="AP79" s="29" t="str">
        <f t="shared" si="29"/>
        <v>High</v>
      </c>
      <c r="AQ79">
        <f t="shared" si="30"/>
        <v>98666.746499999965</v>
      </c>
      <c r="AR79">
        <f t="shared" ca="1" si="23"/>
        <v>0</v>
      </c>
      <c r="AS79">
        <f t="shared" si="24"/>
        <v>52928.295000000013</v>
      </c>
      <c r="AT79">
        <f t="shared" si="31"/>
        <v>317</v>
      </c>
    </row>
    <row r="80" spans="1:46" ht="15.75" customHeight="1" x14ac:dyDescent="0.2">
      <c r="A80" s="1"/>
      <c r="B80" s="6" t="s">
        <v>112</v>
      </c>
      <c r="C80" s="6" t="s">
        <v>16</v>
      </c>
      <c r="D80" s="6" t="s">
        <v>17</v>
      </c>
      <c r="E80" s="6" t="s">
        <v>18</v>
      </c>
      <c r="F80" s="6" t="s">
        <v>19</v>
      </c>
      <c r="G80" s="6" t="s">
        <v>43</v>
      </c>
      <c r="H80" s="21">
        <v>20.010000000000002</v>
      </c>
      <c r="I80" s="12">
        <v>9</v>
      </c>
      <c r="J80" s="8">
        <v>9.0045000000000002</v>
      </c>
      <c r="K80" s="8">
        <v>189.09450000000001</v>
      </c>
      <c r="L80" s="14">
        <v>43477</v>
      </c>
      <c r="M80" s="32" t="str">
        <f t="shared" si="25"/>
        <v>Weekend</v>
      </c>
      <c r="N80" s="16">
        <v>0.65833333333333333</v>
      </c>
      <c r="O80" s="6" t="s">
        <v>30</v>
      </c>
      <c r="P80" s="18">
        <v>180.09</v>
      </c>
      <c r="Q80" s="2">
        <v>4.7619047620000003</v>
      </c>
      <c r="R80" s="8">
        <v>9.0045000000000002</v>
      </c>
      <c r="S80" s="10">
        <v>5.7</v>
      </c>
      <c r="T80" s="33"/>
      <c r="U80" s="22">
        <f t="shared" si="16"/>
        <v>180.09</v>
      </c>
      <c r="V80" s="24">
        <f t="shared" si="26"/>
        <v>14407.2</v>
      </c>
      <c r="AH80" t="b">
        <f t="shared" si="27"/>
        <v>0</v>
      </c>
      <c r="AI80" t="b">
        <f t="shared" si="17"/>
        <v>1</v>
      </c>
      <c r="AJ80" t="b">
        <f t="shared" si="18"/>
        <v>0</v>
      </c>
      <c r="AK80" t="b">
        <f t="shared" si="19"/>
        <v>0</v>
      </c>
      <c r="AL80" t="str">
        <f t="shared" si="28"/>
        <v>Low</v>
      </c>
      <c r="AM80" t="str">
        <f t="shared" si="20"/>
        <v>Bad Product</v>
      </c>
      <c r="AN80">
        <f t="shared" si="21"/>
        <v>189.09450000000001</v>
      </c>
      <c r="AO80">
        <f t="shared" si="22"/>
        <v>19.009499999999999</v>
      </c>
      <c r="AP80" s="29" t="str">
        <f t="shared" si="29"/>
        <v>Low</v>
      </c>
      <c r="AQ80">
        <f t="shared" si="30"/>
        <v>98666.746499999965</v>
      </c>
      <c r="AR80">
        <f t="shared" ca="1" si="23"/>
        <v>0</v>
      </c>
      <c r="AS80">
        <f t="shared" si="24"/>
        <v>52928.295000000013</v>
      </c>
      <c r="AT80">
        <f t="shared" si="31"/>
        <v>317</v>
      </c>
    </row>
    <row r="81" spans="1:46" ht="15.75" customHeight="1" x14ac:dyDescent="0.2">
      <c r="A81" s="1"/>
      <c r="B81" s="6" t="s">
        <v>113</v>
      </c>
      <c r="C81" s="6" t="s">
        <v>22</v>
      </c>
      <c r="D81" s="6" t="s">
        <v>23</v>
      </c>
      <c r="E81" s="6" t="s">
        <v>18</v>
      </c>
      <c r="F81" s="6" t="s">
        <v>19</v>
      </c>
      <c r="G81" s="6" t="s">
        <v>41</v>
      </c>
      <c r="H81" s="21">
        <v>78.31</v>
      </c>
      <c r="I81" s="12">
        <v>10</v>
      </c>
      <c r="J81" s="8">
        <v>39.155000000000001</v>
      </c>
      <c r="K81" s="8">
        <v>822.255</v>
      </c>
      <c r="L81" s="14">
        <v>43529</v>
      </c>
      <c r="M81" s="32" t="str">
        <f t="shared" si="25"/>
        <v>Weekday</v>
      </c>
      <c r="N81" s="16">
        <v>0.68333333333333335</v>
      </c>
      <c r="O81" s="6" t="s">
        <v>21</v>
      </c>
      <c r="P81" s="18">
        <v>783.1</v>
      </c>
      <c r="Q81" s="2">
        <v>4.7619047620000003</v>
      </c>
      <c r="R81" s="8">
        <v>39.155000000000001</v>
      </c>
      <c r="S81" s="10">
        <v>6.6</v>
      </c>
      <c r="T81" s="33"/>
      <c r="U81" s="22">
        <f t="shared" si="16"/>
        <v>783.1</v>
      </c>
      <c r="V81" s="24">
        <f t="shared" si="26"/>
        <v>62648</v>
      </c>
      <c r="AH81" t="b">
        <f t="shared" si="27"/>
        <v>0</v>
      </c>
      <c r="AI81" t="b">
        <f t="shared" si="17"/>
        <v>1</v>
      </c>
      <c r="AJ81" t="b">
        <f t="shared" si="18"/>
        <v>0</v>
      </c>
      <c r="AK81" t="b">
        <f t="shared" si="19"/>
        <v>0</v>
      </c>
      <c r="AL81" t="str">
        <f t="shared" si="28"/>
        <v>Low</v>
      </c>
      <c r="AM81" t="str">
        <f t="shared" si="20"/>
        <v>Bad Product</v>
      </c>
      <c r="AN81">
        <f t="shared" si="21"/>
        <v>740.02949999999998</v>
      </c>
      <c r="AO81">
        <f t="shared" si="22"/>
        <v>74.394499999999994</v>
      </c>
      <c r="AP81" s="29" t="str">
        <f t="shared" si="29"/>
        <v>Medium</v>
      </c>
      <c r="AQ81">
        <f t="shared" si="30"/>
        <v>98666.746499999965</v>
      </c>
      <c r="AR81">
        <f t="shared" ca="1" si="23"/>
        <v>0</v>
      </c>
      <c r="AS81">
        <f t="shared" si="24"/>
        <v>52928.295000000013</v>
      </c>
      <c r="AT81">
        <f t="shared" si="31"/>
        <v>317</v>
      </c>
    </row>
    <row r="82" spans="1:46" ht="15.75" customHeight="1" x14ac:dyDescent="0.2">
      <c r="A82" s="1"/>
      <c r="B82" s="6" t="s">
        <v>114</v>
      </c>
      <c r="C82" s="6" t="s">
        <v>22</v>
      </c>
      <c r="D82" s="6" t="s">
        <v>23</v>
      </c>
      <c r="E82" s="6" t="s">
        <v>24</v>
      </c>
      <c r="F82" s="6" t="s">
        <v>19</v>
      </c>
      <c r="G82" s="6" t="s">
        <v>20</v>
      </c>
      <c r="H82" s="21">
        <v>20.38</v>
      </c>
      <c r="I82" s="12">
        <v>5</v>
      </c>
      <c r="J82" s="8">
        <v>5.0949999999999998</v>
      </c>
      <c r="K82" s="8">
        <v>106.995</v>
      </c>
      <c r="L82" s="14">
        <v>43487</v>
      </c>
      <c r="M82" s="32" t="str">
        <f t="shared" si="25"/>
        <v>Weekday</v>
      </c>
      <c r="N82" s="16">
        <v>0.78888888888888886</v>
      </c>
      <c r="O82" s="6" t="s">
        <v>26</v>
      </c>
      <c r="P82" s="18">
        <v>101.9</v>
      </c>
      <c r="Q82" s="2">
        <v>4.7619047620000003</v>
      </c>
      <c r="R82" s="8">
        <v>5.0949999999999998</v>
      </c>
      <c r="S82" s="10">
        <v>6</v>
      </c>
      <c r="T82" s="33"/>
      <c r="U82" s="22">
        <f t="shared" si="16"/>
        <v>101.89999999999999</v>
      </c>
      <c r="V82" s="24">
        <f t="shared" si="26"/>
        <v>8151.9999999999991</v>
      </c>
      <c r="AH82" t="b">
        <f t="shared" si="27"/>
        <v>0</v>
      </c>
      <c r="AI82" t="b">
        <f t="shared" si="17"/>
        <v>1</v>
      </c>
      <c r="AJ82" t="b">
        <f t="shared" si="18"/>
        <v>0</v>
      </c>
      <c r="AK82" t="b">
        <f t="shared" si="19"/>
        <v>0</v>
      </c>
      <c r="AL82" t="str">
        <f t="shared" si="28"/>
        <v>Low</v>
      </c>
      <c r="AM82" t="str">
        <f t="shared" si="20"/>
        <v>Bad Product</v>
      </c>
      <c r="AN82">
        <f t="shared" si="21"/>
        <v>106.995</v>
      </c>
      <c r="AO82">
        <f t="shared" si="22"/>
        <v>20.38</v>
      </c>
      <c r="AP82" s="29" t="str">
        <f t="shared" si="29"/>
        <v>Low</v>
      </c>
      <c r="AQ82">
        <f t="shared" si="30"/>
        <v>98666.746499999965</v>
      </c>
      <c r="AR82">
        <f t="shared" ca="1" si="23"/>
        <v>0</v>
      </c>
      <c r="AS82">
        <f t="shared" si="24"/>
        <v>52928.295000000013</v>
      </c>
      <c r="AT82">
        <f t="shared" si="31"/>
        <v>317</v>
      </c>
    </row>
    <row r="83" spans="1:46" ht="15.75" customHeight="1" x14ac:dyDescent="0.2">
      <c r="A83" s="1"/>
      <c r="B83" s="6" t="s">
        <v>115</v>
      </c>
      <c r="C83" s="6" t="s">
        <v>22</v>
      </c>
      <c r="D83" s="6" t="s">
        <v>23</v>
      </c>
      <c r="E83" s="6" t="s">
        <v>24</v>
      </c>
      <c r="F83" s="6" t="s">
        <v>19</v>
      </c>
      <c r="G83" s="6" t="s">
        <v>20</v>
      </c>
      <c r="H83" s="21">
        <v>99.19</v>
      </c>
      <c r="I83" s="12">
        <v>6</v>
      </c>
      <c r="J83" s="8">
        <v>29.757000000000001</v>
      </c>
      <c r="K83" s="8">
        <v>624.89700000000005</v>
      </c>
      <c r="L83" s="14">
        <v>43486</v>
      </c>
      <c r="M83" s="32" t="str">
        <f t="shared" si="25"/>
        <v>Weekday</v>
      </c>
      <c r="N83" s="16">
        <v>0.61250000000000004</v>
      </c>
      <c r="O83" s="6" t="s">
        <v>30</v>
      </c>
      <c r="P83" s="18">
        <v>595.14</v>
      </c>
      <c r="Q83" s="2">
        <v>4.7619047620000003</v>
      </c>
      <c r="R83" s="8">
        <v>29.757000000000001</v>
      </c>
      <c r="S83" s="10">
        <v>5.5</v>
      </c>
      <c r="T83" s="33"/>
      <c r="U83" s="22">
        <f t="shared" si="16"/>
        <v>595.14</v>
      </c>
      <c r="V83" s="24">
        <f t="shared" si="26"/>
        <v>47611.199999999997</v>
      </c>
      <c r="AH83" t="b">
        <f t="shared" si="27"/>
        <v>0</v>
      </c>
      <c r="AI83" t="b">
        <f t="shared" si="17"/>
        <v>1</v>
      </c>
      <c r="AJ83" t="b">
        <f t="shared" si="18"/>
        <v>0</v>
      </c>
      <c r="AK83" t="b">
        <f t="shared" si="19"/>
        <v>0</v>
      </c>
      <c r="AL83" t="str">
        <f t="shared" si="28"/>
        <v>Low</v>
      </c>
      <c r="AM83" t="str">
        <f t="shared" si="20"/>
        <v>Bad Product</v>
      </c>
      <c r="AN83">
        <f t="shared" si="21"/>
        <v>562.40730000000008</v>
      </c>
      <c r="AO83">
        <f t="shared" si="22"/>
        <v>99.19</v>
      </c>
      <c r="AP83" s="29" t="str">
        <f t="shared" si="29"/>
        <v>Low</v>
      </c>
      <c r="AQ83">
        <f t="shared" si="30"/>
        <v>98666.746499999965</v>
      </c>
      <c r="AR83">
        <f t="shared" ca="1" si="23"/>
        <v>0</v>
      </c>
      <c r="AS83">
        <f t="shared" si="24"/>
        <v>52928.295000000013</v>
      </c>
      <c r="AT83">
        <f t="shared" si="31"/>
        <v>316</v>
      </c>
    </row>
    <row r="84" spans="1:46" ht="15.75" customHeight="1" x14ac:dyDescent="0.2">
      <c r="A84" s="1"/>
      <c r="B84" s="6" t="s">
        <v>116</v>
      </c>
      <c r="C84" s="6" t="s">
        <v>39</v>
      </c>
      <c r="D84" s="6" t="s">
        <v>40</v>
      </c>
      <c r="E84" s="6" t="s">
        <v>24</v>
      </c>
      <c r="F84" s="6" t="s">
        <v>19</v>
      </c>
      <c r="G84" s="6" t="s">
        <v>41</v>
      </c>
      <c r="H84" s="21">
        <v>96.68</v>
      </c>
      <c r="I84" s="12">
        <v>3</v>
      </c>
      <c r="J84" s="8">
        <v>14.502000000000001</v>
      </c>
      <c r="K84" s="8">
        <v>304.54199999999997</v>
      </c>
      <c r="L84" s="14">
        <v>43491</v>
      </c>
      <c r="M84" s="32" t="str">
        <f t="shared" si="25"/>
        <v>Weekend</v>
      </c>
      <c r="N84" s="16">
        <v>0.8305555555555556</v>
      </c>
      <c r="O84" s="6" t="s">
        <v>21</v>
      </c>
      <c r="P84" s="18">
        <v>290.04000000000002</v>
      </c>
      <c r="Q84" s="2">
        <v>4.7619047620000003</v>
      </c>
      <c r="R84" s="8">
        <v>14.502000000000001</v>
      </c>
      <c r="S84" s="10">
        <v>6.4</v>
      </c>
      <c r="T84" s="33"/>
      <c r="U84" s="22">
        <f t="shared" si="16"/>
        <v>290.04000000000002</v>
      </c>
      <c r="V84" s="24">
        <f t="shared" si="26"/>
        <v>23203.200000000001</v>
      </c>
      <c r="AH84" t="b">
        <f t="shared" si="27"/>
        <v>0</v>
      </c>
      <c r="AI84" t="b">
        <f t="shared" si="17"/>
        <v>1</v>
      </c>
      <c r="AJ84" t="b">
        <f t="shared" si="18"/>
        <v>0</v>
      </c>
      <c r="AK84" t="b">
        <f t="shared" si="19"/>
        <v>0</v>
      </c>
      <c r="AL84" t="str">
        <f t="shared" si="28"/>
        <v>Low</v>
      </c>
      <c r="AM84" t="str">
        <f t="shared" si="20"/>
        <v>Bad Product</v>
      </c>
      <c r="AN84">
        <f t="shared" si="21"/>
        <v>304.54199999999997</v>
      </c>
      <c r="AO84">
        <f t="shared" si="22"/>
        <v>96.68</v>
      </c>
      <c r="AP84" s="29" t="str">
        <f t="shared" si="29"/>
        <v>Low</v>
      </c>
      <c r="AQ84">
        <f t="shared" si="30"/>
        <v>98666.746499999965</v>
      </c>
      <c r="AR84">
        <f t="shared" ca="1" si="23"/>
        <v>0</v>
      </c>
      <c r="AS84">
        <f t="shared" si="24"/>
        <v>52928.295000000013</v>
      </c>
      <c r="AT84">
        <f t="shared" si="31"/>
        <v>316</v>
      </c>
    </row>
    <row r="85" spans="1:46" ht="15.75" customHeight="1" x14ac:dyDescent="0.2">
      <c r="A85" s="1"/>
      <c r="B85" s="6" t="s">
        <v>117</v>
      </c>
      <c r="C85" s="6" t="s">
        <v>22</v>
      </c>
      <c r="D85" s="6" t="s">
        <v>23</v>
      </c>
      <c r="E85" s="6" t="s">
        <v>24</v>
      </c>
      <c r="F85" s="6" t="s">
        <v>28</v>
      </c>
      <c r="G85" s="6" t="s">
        <v>41</v>
      </c>
      <c r="H85" s="21">
        <v>19.25</v>
      </c>
      <c r="I85" s="12">
        <v>8</v>
      </c>
      <c r="J85" s="8">
        <v>7.7</v>
      </c>
      <c r="K85" s="8">
        <v>161.69999999999999</v>
      </c>
      <c r="L85" s="14">
        <v>43488</v>
      </c>
      <c r="M85" s="32" t="str">
        <f t="shared" si="25"/>
        <v>Weekday</v>
      </c>
      <c r="N85" s="16">
        <v>0.77569444444444446</v>
      </c>
      <c r="O85" s="6" t="s">
        <v>21</v>
      </c>
      <c r="P85" s="18">
        <v>154</v>
      </c>
      <c r="Q85" s="2">
        <v>4.7619047620000003</v>
      </c>
      <c r="R85" s="8">
        <v>7.7</v>
      </c>
      <c r="S85" s="10">
        <v>6.6</v>
      </c>
      <c r="T85" s="33"/>
      <c r="U85" s="22">
        <f t="shared" si="16"/>
        <v>154</v>
      </c>
      <c r="V85" s="24">
        <f t="shared" si="26"/>
        <v>12320</v>
      </c>
      <c r="AH85" t="b">
        <f t="shared" si="27"/>
        <v>0</v>
      </c>
      <c r="AI85" t="b">
        <f t="shared" si="17"/>
        <v>1</v>
      </c>
      <c r="AJ85" t="b">
        <f t="shared" si="18"/>
        <v>0</v>
      </c>
      <c r="AK85" t="b">
        <f t="shared" si="19"/>
        <v>0</v>
      </c>
      <c r="AL85" t="str">
        <f t="shared" si="28"/>
        <v>Low</v>
      </c>
      <c r="AM85" t="str">
        <f t="shared" si="20"/>
        <v>Bad Product</v>
      </c>
      <c r="AN85">
        <f t="shared" si="21"/>
        <v>161.69999999999999</v>
      </c>
      <c r="AO85">
        <f t="shared" si="22"/>
        <v>18.287499999999998</v>
      </c>
      <c r="AP85" s="29" t="str">
        <f t="shared" si="29"/>
        <v>Medium</v>
      </c>
      <c r="AQ85">
        <f t="shared" si="30"/>
        <v>98666.746499999965</v>
      </c>
      <c r="AR85">
        <f t="shared" ca="1" si="23"/>
        <v>0</v>
      </c>
      <c r="AS85">
        <f t="shared" si="24"/>
        <v>52928.295000000013</v>
      </c>
      <c r="AT85">
        <f t="shared" si="31"/>
        <v>316</v>
      </c>
    </row>
    <row r="86" spans="1:46" ht="15.75" customHeight="1" x14ac:dyDescent="0.2">
      <c r="A86" s="1"/>
      <c r="B86" s="6" t="s">
        <v>118</v>
      </c>
      <c r="C86" s="6" t="s">
        <v>22</v>
      </c>
      <c r="D86" s="6" t="s">
        <v>23</v>
      </c>
      <c r="E86" s="6" t="s">
        <v>18</v>
      </c>
      <c r="F86" s="6" t="s">
        <v>19</v>
      </c>
      <c r="G86" s="6" t="s">
        <v>41</v>
      </c>
      <c r="H86" s="21">
        <v>80.36</v>
      </c>
      <c r="I86" s="12">
        <v>4</v>
      </c>
      <c r="J86" s="8">
        <v>16.071999999999999</v>
      </c>
      <c r="K86" s="8">
        <v>337.512</v>
      </c>
      <c r="L86" s="14">
        <v>43519</v>
      </c>
      <c r="M86" s="32" t="str">
        <f t="shared" si="25"/>
        <v>Weekend</v>
      </c>
      <c r="N86" s="16">
        <v>0.78125</v>
      </c>
      <c r="O86" s="6" t="s">
        <v>30</v>
      </c>
      <c r="P86" s="18">
        <v>321.44</v>
      </c>
      <c r="Q86" s="2">
        <v>4.7619047620000003</v>
      </c>
      <c r="R86" s="8">
        <v>16.071999999999999</v>
      </c>
      <c r="S86" s="10">
        <v>8.3000000000000007</v>
      </c>
      <c r="T86" s="33"/>
      <c r="U86" s="22">
        <f t="shared" si="16"/>
        <v>321.44</v>
      </c>
      <c r="V86" s="24">
        <f t="shared" si="26"/>
        <v>25715.200000000001</v>
      </c>
      <c r="AH86" t="b">
        <f t="shared" si="27"/>
        <v>1</v>
      </c>
      <c r="AI86" t="b">
        <f t="shared" si="17"/>
        <v>1</v>
      </c>
      <c r="AJ86" t="b">
        <f t="shared" si="18"/>
        <v>0</v>
      </c>
      <c r="AK86" t="b">
        <f t="shared" si="19"/>
        <v>0</v>
      </c>
      <c r="AL86" t="str">
        <f t="shared" si="28"/>
        <v>High</v>
      </c>
      <c r="AM86" t="str">
        <f t="shared" si="20"/>
        <v>Bad Product</v>
      </c>
      <c r="AN86">
        <f t="shared" si="21"/>
        <v>337.512</v>
      </c>
      <c r="AO86">
        <f t="shared" si="22"/>
        <v>80.36</v>
      </c>
      <c r="AP86" s="29" t="str">
        <f t="shared" si="29"/>
        <v>High</v>
      </c>
      <c r="AQ86">
        <f t="shared" si="30"/>
        <v>98362.204499999963</v>
      </c>
      <c r="AR86">
        <f t="shared" ca="1" si="23"/>
        <v>0</v>
      </c>
      <c r="AS86">
        <f t="shared" si="24"/>
        <v>52928.295000000013</v>
      </c>
      <c r="AT86">
        <f t="shared" si="31"/>
        <v>316</v>
      </c>
    </row>
    <row r="87" spans="1:46" ht="15.75" customHeight="1" x14ac:dyDescent="0.2">
      <c r="A87" s="1"/>
      <c r="B87" s="6" t="s">
        <v>119</v>
      </c>
      <c r="C87" s="6" t="s">
        <v>22</v>
      </c>
      <c r="D87" s="6" t="s">
        <v>23</v>
      </c>
      <c r="E87" s="6" t="s">
        <v>18</v>
      </c>
      <c r="F87" s="6" t="s">
        <v>28</v>
      </c>
      <c r="G87" s="6" t="s">
        <v>33</v>
      </c>
      <c r="H87" s="21">
        <v>48.91</v>
      </c>
      <c r="I87" s="12">
        <v>5</v>
      </c>
      <c r="J87" s="8">
        <v>12.227499999999999</v>
      </c>
      <c r="K87" s="8">
        <v>256.77749999999997</v>
      </c>
      <c r="L87" s="14">
        <v>43533</v>
      </c>
      <c r="M87" s="32" t="str">
        <f t="shared" si="25"/>
        <v>Weekend</v>
      </c>
      <c r="N87" s="16">
        <v>0.4284722222222222</v>
      </c>
      <c r="O87" s="6" t="s">
        <v>26</v>
      </c>
      <c r="P87" s="18">
        <v>244.55</v>
      </c>
      <c r="Q87" s="2">
        <v>4.7619047620000003</v>
      </c>
      <c r="R87" s="8">
        <v>12.227499999999999</v>
      </c>
      <c r="S87" s="10">
        <v>6.6</v>
      </c>
      <c r="T87" s="33"/>
      <c r="U87" s="22">
        <f t="shared" si="16"/>
        <v>244.54999999999998</v>
      </c>
      <c r="V87" s="24">
        <f t="shared" si="26"/>
        <v>19564</v>
      </c>
      <c r="AH87" t="b">
        <f t="shared" si="27"/>
        <v>0</v>
      </c>
      <c r="AI87" t="b">
        <f t="shared" si="17"/>
        <v>1</v>
      </c>
      <c r="AJ87" t="b">
        <f t="shared" si="18"/>
        <v>0</v>
      </c>
      <c r="AK87" t="b">
        <f t="shared" si="19"/>
        <v>0</v>
      </c>
      <c r="AL87" t="str">
        <f t="shared" si="28"/>
        <v>Low</v>
      </c>
      <c r="AM87" t="str">
        <f t="shared" si="20"/>
        <v>Bad Product</v>
      </c>
      <c r="AN87">
        <f t="shared" si="21"/>
        <v>256.77749999999997</v>
      </c>
      <c r="AO87">
        <f t="shared" si="22"/>
        <v>48.91</v>
      </c>
      <c r="AP87" s="29" t="str">
        <f t="shared" si="29"/>
        <v>Medium</v>
      </c>
      <c r="AQ87">
        <f t="shared" si="30"/>
        <v>98362.204499999963</v>
      </c>
      <c r="AR87">
        <f t="shared" ca="1" si="23"/>
        <v>0</v>
      </c>
      <c r="AS87">
        <f t="shared" si="24"/>
        <v>52928.295000000013</v>
      </c>
      <c r="AT87">
        <f t="shared" si="31"/>
        <v>316</v>
      </c>
    </row>
    <row r="88" spans="1:46" ht="15.75" customHeight="1" x14ac:dyDescent="0.2">
      <c r="A88" s="1"/>
      <c r="B88" s="6" t="s">
        <v>120</v>
      </c>
      <c r="C88" s="6" t="s">
        <v>22</v>
      </c>
      <c r="D88" s="6" t="s">
        <v>23</v>
      </c>
      <c r="E88" s="6" t="s">
        <v>24</v>
      </c>
      <c r="F88" s="6" t="s">
        <v>19</v>
      </c>
      <c r="G88" s="6" t="s">
        <v>33</v>
      </c>
      <c r="H88" s="21">
        <v>83.06</v>
      </c>
      <c r="I88" s="12">
        <v>7</v>
      </c>
      <c r="J88" s="8">
        <v>29.071000000000002</v>
      </c>
      <c r="K88" s="8">
        <v>610.49099999999999</v>
      </c>
      <c r="L88" s="14">
        <v>43529</v>
      </c>
      <c r="M88" s="32" t="str">
        <f t="shared" si="25"/>
        <v>Weekday</v>
      </c>
      <c r="N88" s="16">
        <v>0.60486111111111107</v>
      </c>
      <c r="O88" s="6" t="s">
        <v>21</v>
      </c>
      <c r="P88" s="18">
        <v>581.41999999999996</v>
      </c>
      <c r="Q88" s="2">
        <v>4.7619047620000003</v>
      </c>
      <c r="R88" s="8">
        <v>29.071000000000002</v>
      </c>
      <c r="S88" s="10">
        <v>4</v>
      </c>
      <c r="T88" s="33"/>
      <c r="U88" s="22">
        <f t="shared" si="16"/>
        <v>581.42000000000007</v>
      </c>
      <c r="V88" s="24">
        <f t="shared" si="26"/>
        <v>46513.600000000006</v>
      </c>
      <c r="AH88" t="b">
        <f t="shared" si="27"/>
        <v>0</v>
      </c>
      <c r="AI88" t="b">
        <f t="shared" si="17"/>
        <v>1</v>
      </c>
      <c r="AJ88" t="b">
        <f t="shared" si="18"/>
        <v>0</v>
      </c>
      <c r="AK88" t="b">
        <f t="shared" si="19"/>
        <v>0</v>
      </c>
      <c r="AL88" t="str">
        <f t="shared" si="28"/>
        <v>Low</v>
      </c>
      <c r="AM88" t="str">
        <f t="shared" si="20"/>
        <v>Bad Product</v>
      </c>
      <c r="AN88">
        <f t="shared" si="21"/>
        <v>549.44190000000003</v>
      </c>
      <c r="AO88">
        <f t="shared" si="22"/>
        <v>83.06</v>
      </c>
      <c r="AP88" s="29" t="str">
        <f t="shared" si="29"/>
        <v>Low</v>
      </c>
      <c r="AQ88">
        <f t="shared" si="30"/>
        <v>98362.204499999963</v>
      </c>
      <c r="AR88">
        <f t="shared" ca="1" si="23"/>
        <v>0</v>
      </c>
      <c r="AS88">
        <f t="shared" si="24"/>
        <v>52928.295000000013</v>
      </c>
      <c r="AT88">
        <f t="shared" si="31"/>
        <v>315</v>
      </c>
    </row>
    <row r="89" spans="1:46" ht="15.75" customHeight="1" x14ac:dyDescent="0.2">
      <c r="A89" s="1"/>
      <c r="B89" s="6" t="s">
        <v>121</v>
      </c>
      <c r="C89" s="6" t="s">
        <v>22</v>
      </c>
      <c r="D89" s="6" t="s">
        <v>23</v>
      </c>
      <c r="E89" s="6" t="s">
        <v>24</v>
      </c>
      <c r="F89" s="6" t="s">
        <v>28</v>
      </c>
      <c r="G89" s="6" t="s">
        <v>43</v>
      </c>
      <c r="H89" s="21">
        <v>76.52</v>
      </c>
      <c r="I89" s="12">
        <v>5</v>
      </c>
      <c r="J89" s="8">
        <v>19.13</v>
      </c>
      <c r="K89" s="8">
        <v>401.73</v>
      </c>
      <c r="L89" s="14">
        <v>43549</v>
      </c>
      <c r="M89" s="32" t="str">
        <f t="shared" si="25"/>
        <v>Weekday</v>
      </c>
      <c r="N89" s="16">
        <v>0.43263888888888891</v>
      </c>
      <c r="O89" s="6" t="s">
        <v>26</v>
      </c>
      <c r="P89" s="18">
        <v>382.6</v>
      </c>
      <c r="Q89" s="2">
        <v>4.7619047620000003</v>
      </c>
      <c r="R89" s="8">
        <v>19.13</v>
      </c>
      <c r="S89" s="10">
        <v>9.9</v>
      </c>
      <c r="T89" s="33"/>
      <c r="U89" s="22">
        <f t="shared" si="16"/>
        <v>382.59999999999997</v>
      </c>
      <c r="V89" s="24">
        <f t="shared" si="26"/>
        <v>30607.999999999996</v>
      </c>
      <c r="AH89" t="b">
        <f t="shared" si="27"/>
        <v>1</v>
      </c>
      <c r="AI89" t="b">
        <f t="shared" si="17"/>
        <v>1</v>
      </c>
      <c r="AJ89" t="b">
        <f t="shared" si="18"/>
        <v>0</v>
      </c>
      <c r="AK89" t="b">
        <f t="shared" si="19"/>
        <v>0</v>
      </c>
      <c r="AL89" t="str">
        <f t="shared" si="28"/>
        <v>High</v>
      </c>
      <c r="AM89" t="str">
        <f t="shared" si="20"/>
        <v>Bad Product</v>
      </c>
      <c r="AN89">
        <f t="shared" si="21"/>
        <v>401.73</v>
      </c>
      <c r="AO89">
        <f t="shared" si="22"/>
        <v>76.52</v>
      </c>
      <c r="AP89" s="29" t="str">
        <f t="shared" si="29"/>
        <v>High</v>
      </c>
      <c r="AQ89">
        <f t="shared" si="30"/>
        <v>98362.204499999963</v>
      </c>
      <c r="AR89">
        <f t="shared" ca="1" si="23"/>
        <v>0</v>
      </c>
      <c r="AS89">
        <f t="shared" si="24"/>
        <v>52928.295000000013</v>
      </c>
      <c r="AT89">
        <f t="shared" si="31"/>
        <v>315</v>
      </c>
    </row>
    <row r="90" spans="1:46" ht="15.75" customHeight="1" x14ac:dyDescent="0.2">
      <c r="A90" s="1"/>
      <c r="B90" s="6" t="s">
        <v>122</v>
      </c>
      <c r="C90" s="6" t="s">
        <v>16</v>
      </c>
      <c r="D90" s="6" t="s">
        <v>17</v>
      </c>
      <c r="E90" s="6" t="s">
        <v>18</v>
      </c>
      <c r="F90" s="6" t="s">
        <v>28</v>
      </c>
      <c r="G90" s="6" t="s">
        <v>41</v>
      </c>
      <c r="H90" s="21">
        <v>49.38</v>
      </c>
      <c r="I90" s="12">
        <v>7</v>
      </c>
      <c r="J90" s="8">
        <v>17.283000000000001</v>
      </c>
      <c r="K90" s="8">
        <v>362.94299999999998</v>
      </c>
      <c r="L90" s="14">
        <v>43551</v>
      </c>
      <c r="M90" s="32" t="str">
        <f t="shared" si="25"/>
        <v>Weekday</v>
      </c>
      <c r="N90" s="16">
        <v>0.85763888888888884</v>
      </c>
      <c r="O90" s="6" t="s">
        <v>30</v>
      </c>
      <c r="P90" s="18">
        <v>345.66</v>
      </c>
      <c r="Q90" s="2">
        <v>4.7619047620000003</v>
      </c>
      <c r="R90" s="8">
        <v>17.283000000000001</v>
      </c>
      <c r="S90" s="10">
        <v>7.3</v>
      </c>
      <c r="T90" s="33"/>
      <c r="U90" s="22">
        <f t="shared" si="16"/>
        <v>345.66</v>
      </c>
      <c r="V90" s="24">
        <f t="shared" si="26"/>
        <v>27652.800000000003</v>
      </c>
      <c r="AH90" t="b">
        <f t="shared" si="27"/>
        <v>0</v>
      </c>
      <c r="AI90" t="b">
        <f t="shared" si="17"/>
        <v>1</v>
      </c>
      <c r="AJ90" t="b">
        <f t="shared" si="18"/>
        <v>0</v>
      </c>
      <c r="AK90" t="b">
        <f t="shared" si="19"/>
        <v>0</v>
      </c>
      <c r="AL90" t="str">
        <f t="shared" si="28"/>
        <v>Low</v>
      </c>
      <c r="AM90" t="str">
        <f t="shared" si="20"/>
        <v>Bad Product</v>
      </c>
      <c r="AN90">
        <f t="shared" si="21"/>
        <v>362.94299999999998</v>
      </c>
      <c r="AO90">
        <f t="shared" si="22"/>
        <v>49.38</v>
      </c>
      <c r="AP90" s="29" t="str">
        <f t="shared" si="29"/>
        <v>Medium</v>
      </c>
      <c r="AQ90">
        <f t="shared" si="30"/>
        <v>98362.204499999963</v>
      </c>
      <c r="AR90">
        <f t="shared" ca="1" si="23"/>
        <v>0</v>
      </c>
      <c r="AS90">
        <f t="shared" si="24"/>
        <v>52928.295000000013</v>
      </c>
      <c r="AT90">
        <f t="shared" si="31"/>
        <v>314</v>
      </c>
    </row>
    <row r="91" spans="1:46" ht="15.75" customHeight="1" x14ac:dyDescent="0.2">
      <c r="A91" s="1"/>
      <c r="B91" s="6" t="s">
        <v>123</v>
      </c>
      <c r="C91" s="6" t="s">
        <v>16</v>
      </c>
      <c r="D91" s="6" t="s">
        <v>17</v>
      </c>
      <c r="E91" s="6" t="s">
        <v>24</v>
      </c>
      <c r="F91" s="6" t="s">
        <v>28</v>
      </c>
      <c r="G91" s="6" t="s">
        <v>33</v>
      </c>
      <c r="H91" s="21">
        <v>42.47</v>
      </c>
      <c r="I91" s="12">
        <v>1</v>
      </c>
      <c r="J91" s="8">
        <v>2.1234999999999999</v>
      </c>
      <c r="K91" s="8">
        <v>44.593499999999999</v>
      </c>
      <c r="L91" s="14">
        <v>43467</v>
      </c>
      <c r="M91" s="32" t="str">
        <f t="shared" si="25"/>
        <v>Weekday</v>
      </c>
      <c r="N91" s="16">
        <v>0.70625000000000004</v>
      </c>
      <c r="O91" s="6" t="s">
        <v>26</v>
      </c>
      <c r="P91" s="18">
        <v>42.47</v>
      </c>
      <c r="Q91" s="2">
        <v>4.7619047620000003</v>
      </c>
      <c r="R91" s="8">
        <v>2.1234999999999999</v>
      </c>
      <c r="S91" s="10">
        <v>5.7</v>
      </c>
      <c r="T91" s="33"/>
      <c r="U91" s="22">
        <f t="shared" si="16"/>
        <v>42.47</v>
      </c>
      <c r="V91" s="24">
        <f t="shared" si="26"/>
        <v>3397.6</v>
      </c>
      <c r="AH91" t="b">
        <f t="shared" si="27"/>
        <v>0</v>
      </c>
      <c r="AI91" t="b">
        <f t="shared" si="17"/>
        <v>1</v>
      </c>
      <c r="AJ91" t="b">
        <f t="shared" si="18"/>
        <v>0</v>
      </c>
      <c r="AK91" t="b">
        <f t="shared" si="19"/>
        <v>0</v>
      </c>
      <c r="AL91" t="str">
        <f t="shared" si="28"/>
        <v>Low</v>
      </c>
      <c r="AM91" t="str">
        <f t="shared" si="20"/>
        <v>Bad Product</v>
      </c>
      <c r="AN91">
        <f t="shared" si="21"/>
        <v>44.593499999999999</v>
      </c>
      <c r="AO91">
        <f t="shared" si="22"/>
        <v>42.47</v>
      </c>
      <c r="AP91" s="29" t="str">
        <f t="shared" si="29"/>
        <v>Low</v>
      </c>
      <c r="AQ91">
        <f t="shared" si="30"/>
        <v>98362.204499999963</v>
      </c>
      <c r="AR91">
        <f t="shared" ca="1" si="23"/>
        <v>0</v>
      </c>
      <c r="AS91">
        <f t="shared" si="24"/>
        <v>52928.295000000013</v>
      </c>
      <c r="AT91">
        <f t="shared" si="31"/>
        <v>314</v>
      </c>
    </row>
    <row r="92" spans="1:46" ht="15.75" customHeight="1" x14ac:dyDescent="0.2">
      <c r="A92" s="1"/>
      <c r="B92" s="6" t="s">
        <v>124</v>
      </c>
      <c r="C92" s="6" t="s">
        <v>39</v>
      </c>
      <c r="D92" s="6" t="s">
        <v>40</v>
      </c>
      <c r="E92" s="6" t="s">
        <v>24</v>
      </c>
      <c r="F92" s="6" t="s">
        <v>19</v>
      </c>
      <c r="G92" s="6" t="s">
        <v>20</v>
      </c>
      <c r="H92" s="21">
        <v>76.989999999999995</v>
      </c>
      <c r="I92" s="12">
        <v>6</v>
      </c>
      <c r="J92" s="8">
        <v>23.097000000000001</v>
      </c>
      <c r="K92" s="8">
        <v>485.03699999999998</v>
      </c>
      <c r="L92" s="14">
        <v>43523</v>
      </c>
      <c r="M92" s="32" t="str">
        <f t="shared" si="25"/>
        <v>Weekday</v>
      </c>
      <c r="N92" s="16">
        <v>0.74652777777777779</v>
      </c>
      <c r="O92" s="6" t="s">
        <v>26</v>
      </c>
      <c r="P92" s="18">
        <v>461.94</v>
      </c>
      <c r="Q92" s="2">
        <v>4.7619047620000003</v>
      </c>
      <c r="R92" s="8">
        <v>23.097000000000001</v>
      </c>
      <c r="S92" s="10">
        <v>6.1</v>
      </c>
      <c r="T92" s="33"/>
      <c r="U92" s="22">
        <f t="shared" si="16"/>
        <v>461.93999999999994</v>
      </c>
      <c r="V92" s="24">
        <f t="shared" si="26"/>
        <v>36955.199999999997</v>
      </c>
      <c r="AH92" t="b">
        <f t="shared" si="27"/>
        <v>0</v>
      </c>
      <c r="AI92" t="b">
        <f t="shared" si="17"/>
        <v>1</v>
      </c>
      <c r="AJ92" t="b">
        <f t="shared" si="18"/>
        <v>0</v>
      </c>
      <c r="AK92" t="b">
        <f t="shared" si="19"/>
        <v>0</v>
      </c>
      <c r="AL92" t="str">
        <f t="shared" si="28"/>
        <v>Low</v>
      </c>
      <c r="AM92" t="str">
        <f t="shared" si="20"/>
        <v>Bad Product</v>
      </c>
      <c r="AN92">
        <f t="shared" si="21"/>
        <v>485.03699999999998</v>
      </c>
      <c r="AO92">
        <f t="shared" si="22"/>
        <v>76.989999999999995</v>
      </c>
      <c r="AP92" s="29" t="str">
        <f t="shared" si="29"/>
        <v>Low</v>
      </c>
      <c r="AQ92">
        <f t="shared" si="30"/>
        <v>98362.204499999963</v>
      </c>
      <c r="AR92">
        <f t="shared" ca="1" si="23"/>
        <v>0</v>
      </c>
      <c r="AS92">
        <f t="shared" si="24"/>
        <v>52928.295000000013</v>
      </c>
      <c r="AT92">
        <f t="shared" si="31"/>
        <v>313</v>
      </c>
    </row>
    <row r="93" spans="1:46" ht="15.75" customHeight="1" x14ac:dyDescent="0.2">
      <c r="A93" s="1"/>
      <c r="B93" s="6" t="s">
        <v>125</v>
      </c>
      <c r="C93" s="6" t="s">
        <v>22</v>
      </c>
      <c r="D93" s="6" t="s">
        <v>23</v>
      </c>
      <c r="E93" s="6" t="s">
        <v>18</v>
      </c>
      <c r="F93" s="6" t="s">
        <v>19</v>
      </c>
      <c r="G93" s="6" t="s">
        <v>29</v>
      </c>
      <c r="H93" s="21">
        <v>47.38</v>
      </c>
      <c r="I93" s="12">
        <v>4</v>
      </c>
      <c r="J93" s="8">
        <v>9.4760000000000009</v>
      </c>
      <c r="K93" s="8">
        <v>198.99600000000001</v>
      </c>
      <c r="L93" s="14">
        <v>43488</v>
      </c>
      <c r="M93" s="32" t="str">
        <f t="shared" si="25"/>
        <v>Weekday</v>
      </c>
      <c r="N93" s="16">
        <v>0.43402777777777779</v>
      </c>
      <c r="O93" s="6" t="s">
        <v>26</v>
      </c>
      <c r="P93" s="18">
        <v>189.52</v>
      </c>
      <c r="Q93" s="2">
        <v>4.7619047620000003</v>
      </c>
      <c r="R93" s="8">
        <v>9.4760000000000009</v>
      </c>
      <c r="S93" s="10">
        <v>7.1</v>
      </c>
      <c r="T93" s="33"/>
      <c r="U93" s="22">
        <f t="shared" si="16"/>
        <v>189.52</v>
      </c>
      <c r="V93" s="24">
        <f t="shared" si="26"/>
        <v>15161.6</v>
      </c>
      <c r="AH93" t="b">
        <f t="shared" si="27"/>
        <v>0</v>
      </c>
      <c r="AI93" t="b">
        <f t="shared" si="17"/>
        <v>1</v>
      </c>
      <c r="AJ93" t="b">
        <f t="shared" si="18"/>
        <v>0</v>
      </c>
      <c r="AK93" t="b">
        <f t="shared" si="19"/>
        <v>0</v>
      </c>
      <c r="AL93" t="str">
        <f t="shared" si="28"/>
        <v>Low</v>
      </c>
      <c r="AM93" t="str">
        <f t="shared" si="20"/>
        <v>Bad Product</v>
      </c>
      <c r="AN93">
        <f t="shared" si="21"/>
        <v>198.99600000000001</v>
      </c>
      <c r="AO93">
        <f t="shared" si="22"/>
        <v>47.38</v>
      </c>
      <c r="AP93" s="29" t="str">
        <f t="shared" si="29"/>
        <v>Medium</v>
      </c>
      <c r="AQ93">
        <f t="shared" si="30"/>
        <v>98362.204499999963</v>
      </c>
      <c r="AR93">
        <f t="shared" ca="1" si="23"/>
        <v>0</v>
      </c>
      <c r="AS93">
        <f t="shared" si="24"/>
        <v>52928.295000000013</v>
      </c>
      <c r="AT93">
        <f t="shared" si="31"/>
        <v>312</v>
      </c>
    </row>
    <row r="94" spans="1:46" ht="15.75" customHeight="1" x14ac:dyDescent="0.2">
      <c r="A94" s="1"/>
      <c r="B94" s="6" t="s">
        <v>126</v>
      </c>
      <c r="C94" s="6" t="s">
        <v>22</v>
      </c>
      <c r="D94" s="6" t="s">
        <v>23</v>
      </c>
      <c r="E94" s="6" t="s">
        <v>24</v>
      </c>
      <c r="F94" s="6" t="s">
        <v>19</v>
      </c>
      <c r="G94" s="6" t="s">
        <v>33</v>
      </c>
      <c r="H94" s="21">
        <v>44.86</v>
      </c>
      <c r="I94" s="12">
        <v>10</v>
      </c>
      <c r="J94" s="8">
        <v>22.43</v>
      </c>
      <c r="K94" s="8">
        <v>471.03</v>
      </c>
      <c r="L94" s="14">
        <v>43491</v>
      </c>
      <c r="M94" s="32" t="str">
        <f t="shared" si="25"/>
        <v>Weekend</v>
      </c>
      <c r="N94" s="16">
        <v>0.82916666666666672</v>
      </c>
      <c r="O94" s="6" t="s">
        <v>21</v>
      </c>
      <c r="P94" s="18">
        <v>448.6</v>
      </c>
      <c r="Q94" s="2">
        <v>4.7619047620000003</v>
      </c>
      <c r="R94" s="8">
        <v>22.43</v>
      </c>
      <c r="S94" s="10">
        <v>8.1999999999999993</v>
      </c>
      <c r="T94" s="33"/>
      <c r="U94" s="22">
        <f t="shared" si="16"/>
        <v>448.6</v>
      </c>
      <c r="V94" s="24">
        <f t="shared" si="26"/>
        <v>35888</v>
      </c>
      <c r="AH94" t="b">
        <f t="shared" si="27"/>
        <v>1</v>
      </c>
      <c r="AI94" t="b">
        <f t="shared" si="17"/>
        <v>1</v>
      </c>
      <c r="AJ94" t="b">
        <f t="shared" si="18"/>
        <v>0</v>
      </c>
      <c r="AK94" t="b">
        <f t="shared" si="19"/>
        <v>0</v>
      </c>
      <c r="AL94" t="str">
        <f t="shared" si="28"/>
        <v>High</v>
      </c>
      <c r="AM94" t="str">
        <f t="shared" si="20"/>
        <v>Bad Product</v>
      </c>
      <c r="AN94">
        <f t="shared" si="21"/>
        <v>471.03</v>
      </c>
      <c r="AO94">
        <f t="shared" si="22"/>
        <v>42.616999999999997</v>
      </c>
      <c r="AP94" s="29" t="str">
        <f t="shared" si="29"/>
        <v>High</v>
      </c>
      <c r="AQ94">
        <f t="shared" si="30"/>
        <v>97877.167499999981</v>
      </c>
      <c r="AR94">
        <f t="shared" ca="1" si="23"/>
        <v>0</v>
      </c>
      <c r="AS94">
        <f t="shared" si="24"/>
        <v>52928.295000000013</v>
      </c>
      <c r="AT94">
        <f t="shared" si="31"/>
        <v>311</v>
      </c>
    </row>
    <row r="95" spans="1:46" ht="15.75" customHeight="1" x14ac:dyDescent="0.2">
      <c r="A95" s="1"/>
      <c r="B95" s="6" t="s">
        <v>127</v>
      </c>
      <c r="C95" s="6" t="s">
        <v>16</v>
      </c>
      <c r="D95" s="6" t="s">
        <v>17</v>
      </c>
      <c r="E95" s="6" t="s">
        <v>18</v>
      </c>
      <c r="F95" s="6" t="s">
        <v>19</v>
      </c>
      <c r="G95" s="6" t="s">
        <v>33</v>
      </c>
      <c r="H95" s="21">
        <v>21.98</v>
      </c>
      <c r="I95" s="12">
        <v>7</v>
      </c>
      <c r="J95" s="8">
        <v>7.6929999999999996</v>
      </c>
      <c r="K95" s="8">
        <v>161.553</v>
      </c>
      <c r="L95" s="14">
        <v>43475</v>
      </c>
      <c r="M95" s="32" t="str">
        <f t="shared" si="25"/>
        <v>Weekday</v>
      </c>
      <c r="N95" s="16">
        <v>0.6958333333333333</v>
      </c>
      <c r="O95" s="6" t="s">
        <v>21</v>
      </c>
      <c r="P95" s="18">
        <v>153.86000000000001</v>
      </c>
      <c r="Q95" s="2">
        <v>4.7619047620000003</v>
      </c>
      <c r="R95" s="8">
        <v>7.6929999999999996</v>
      </c>
      <c r="S95" s="10">
        <v>5.0999999999999996</v>
      </c>
      <c r="T95" s="33"/>
      <c r="U95" s="22">
        <f t="shared" si="16"/>
        <v>153.86000000000001</v>
      </c>
      <c r="V95" s="24">
        <f t="shared" si="26"/>
        <v>12308.800000000001</v>
      </c>
      <c r="AH95" t="b">
        <f t="shared" si="27"/>
        <v>0</v>
      </c>
      <c r="AI95" t="b">
        <f t="shared" si="17"/>
        <v>1</v>
      </c>
      <c r="AJ95" t="b">
        <f t="shared" si="18"/>
        <v>0</v>
      </c>
      <c r="AK95" t="b">
        <f t="shared" si="19"/>
        <v>0</v>
      </c>
      <c r="AL95" t="str">
        <f t="shared" si="28"/>
        <v>Low</v>
      </c>
      <c r="AM95" t="str">
        <f t="shared" si="20"/>
        <v>Bad Product</v>
      </c>
      <c r="AN95">
        <f t="shared" si="21"/>
        <v>161.553</v>
      </c>
      <c r="AO95">
        <f t="shared" si="22"/>
        <v>21.98</v>
      </c>
      <c r="AP95" s="29" t="str">
        <f t="shared" si="29"/>
        <v>Low</v>
      </c>
      <c r="AQ95">
        <f t="shared" si="30"/>
        <v>97877.167499999981</v>
      </c>
      <c r="AR95">
        <f t="shared" ca="1" si="23"/>
        <v>0</v>
      </c>
      <c r="AS95">
        <f t="shared" si="24"/>
        <v>52928.295000000013</v>
      </c>
      <c r="AT95">
        <f t="shared" si="31"/>
        <v>311</v>
      </c>
    </row>
    <row r="96" spans="1:46" ht="15.75" customHeight="1" x14ac:dyDescent="0.2">
      <c r="A96" s="1"/>
      <c r="B96" s="6" t="s">
        <v>128</v>
      </c>
      <c r="C96" s="6" t="s">
        <v>39</v>
      </c>
      <c r="D96" s="6" t="s">
        <v>40</v>
      </c>
      <c r="E96" s="6" t="s">
        <v>18</v>
      </c>
      <c r="F96" s="6" t="s">
        <v>28</v>
      </c>
      <c r="G96" s="6" t="s">
        <v>20</v>
      </c>
      <c r="H96" s="21">
        <v>64.36</v>
      </c>
      <c r="I96" s="12">
        <v>9</v>
      </c>
      <c r="J96" s="8">
        <v>28.962</v>
      </c>
      <c r="K96" s="8">
        <v>608.202</v>
      </c>
      <c r="L96" s="14">
        <v>43536</v>
      </c>
      <c r="M96" s="32" t="str">
        <f t="shared" si="25"/>
        <v>Weekday</v>
      </c>
      <c r="N96" s="16">
        <v>0.50624999999999998</v>
      </c>
      <c r="O96" s="6" t="s">
        <v>30</v>
      </c>
      <c r="P96" s="18">
        <v>579.24</v>
      </c>
      <c r="Q96" s="2">
        <v>4.7619047620000003</v>
      </c>
      <c r="R96" s="8">
        <v>28.962</v>
      </c>
      <c r="S96" s="10">
        <v>8.6</v>
      </c>
      <c r="T96" s="33"/>
      <c r="U96" s="22">
        <f t="shared" si="16"/>
        <v>579.24</v>
      </c>
      <c r="V96" s="24">
        <f t="shared" si="26"/>
        <v>46339.199999999997</v>
      </c>
      <c r="AH96" t="b">
        <f t="shared" si="27"/>
        <v>1</v>
      </c>
      <c r="AI96" t="b">
        <f t="shared" si="17"/>
        <v>1</v>
      </c>
      <c r="AJ96" t="b">
        <f t="shared" si="18"/>
        <v>0</v>
      </c>
      <c r="AK96" t="b">
        <f t="shared" si="19"/>
        <v>0</v>
      </c>
      <c r="AL96" t="str">
        <f t="shared" si="28"/>
        <v>High</v>
      </c>
      <c r="AM96" t="str">
        <f t="shared" si="20"/>
        <v>Good Product</v>
      </c>
      <c r="AN96">
        <f t="shared" si="21"/>
        <v>547.3818</v>
      </c>
      <c r="AO96">
        <f t="shared" si="22"/>
        <v>61.141999999999996</v>
      </c>
      <c r="AP96" s="29" t="str">
        <f t="shared" si="29"/>
        <v>High</v>
      </c>
      <c r="AQ96">
        <f t="shared" si="30"/>
        <v>97877.167499999981</v>
      </c>
      <c r="AR96">
        <f t="shared" ca="1" si="23"/>
        <v>0</v>
      </c>
      <c r="AS96">
        <f t="shared" si="24"/>
        <v>52928.295000000013</v>
      </c>
      <c r="AT96">
        <f t="shared" si="31"/>
        <v>311</v>
      </c>
    </row>
    <row r="97" spans="1:46" ht="15.75" customHeight="1" x14ac:dyDescent="0.2">
      <c r="A97" s="1"/>
      <c r="B97" s="6" t="s">
        <v>129</v>
      </c>
      <c r="C97" s="6" t="s">
        <v>22</v>
      </c>
      <c r="D97" s="6" t="s">
        <v>23</v>
      </c>
      <c r="E97" s="6" t="s">
        <v>24</v>
      </c>
      <c r="F97" s="6" t="s">
        <v>28</v>
      </c>
      <c r="G97" s="6" t="s">
        <v>20</v>
      </c>
      <c r="H97" s="21">
        <v>89.75</v>
      </c>
      <c r="I97" s="12">
        <v>1</v>
      </c>
      <c r="J97" s="8">
        <v>4.4874999999999998</v>
      </c>
      <c r="K97" s="8">
        <v>94.237499999999997</v>
      </c>
      <c r="L97" s="14">
        <v>43502</v>
      </c>
      <c r="M97" s="32" t="str">
        <f t="shared" si="25"/>
        <v>Weekday</v>
      </c>
      <c r="N97" s="16">
        <v>0.83680555555555558</v>
      </c>
      <c r="O97" s="6" t="s">
        <v>30</v>
      </c>
      <c r="P97" s="18">
        <v>89.75</v>
      </c>
      <c r="Q97" s="2">
        <v>4.7619047620000003</v>
      </c>
      <c r="R97" s="8">
        <v>4.4874999999999998</v>
      </c>
      <c r="S97" s="10">
        <v>6.6</v>
      </c>
      <c r="T97" s="33"/>
      <c r="U97" s="22">
        <f t="shared" si="16"/>
        <v>89.75</v>
      </c>
      <c r="V97" s="24">
        <f t="shared" si="26"/>
        <v>7180</v>
      </c>
      <c r="AH97" t="b">
        <f t="shared" si="27"/>
        <v>0</v>
      </c>
      <c r="AI97" t="b">
        <f t="shared" si="17"/>
        <v>1</v>
      </c>
      <c r="AJ97" t="b">
        <f t="shared" si="18"/>
        <v>0</v>
      </c>
      <c r="AK97" t="b">
        <f t="shared" si="19"/>
        <v>0</v>
      </c>
      <c r="AL97" t="str">
        <f t="shared" si="28"/>
        <v>Low</v>
      </c>
      <c r="AM97" t="str">
        <f t="shared" si="20"/>
        <v>Bad Product</v>
      </c>
      <c r="AN97">
        <f t="shared" si="21"/>
        <v>94.237499999999997</v>
      </c>
      <c r="AO97">
        <f t="shared" si="22"/>
        <v>89.75</v>
      </c>
      <c r="AP97" s="29" t="str">
        <f t="shared" si="29"/>
        <v>Medium</v>
      </c>
      <c r="AQ97">
        <f t="shared" si="30"/>
        <v>97877.167499999981</v>
      </c>
      <c r="AR97">
        <f t="shared" ca="1" si="23"/>
        <v>0</v>
      </c>
      <c r="AS97">
        <f t="shared" si="24"/>
        <v>52928.295000000013</v>
      </c>
      <c r="AT97">
        <f t="shared" si="31"/>
        <v>311</v>
      </c>
    </row>
    <row r="98" spans="1:46" ht="15.75" customHeight="1" x14ac:dyDescent="0.2">
      <c r="A98" s="1"/>
      <c r="B98" s="6" t="s">
        <v>130</v>
      </c>
      <c r="C98" s="6" t="s">
        <v>16</v>
      </c>
      <c r="D98" s="6" t="s">
        <v>17</v>
      </c>
      <c r="E98" s="6" t="s">
        <v>24</v>
      </c>
      <c r="F98" s="6" t="s">
        <v>28</v>
      </c>
      <c r="G98" s="6" t="s">
        <v>25</v>
      </c>
      <c r="H98" s="21">
        <v>97.16</v>
      </c>
      <c r="I98" s="12">
        <v>1</v>
      </c>
      <c r="J98" s="8">
        <v>4.8579999999999997</v>
      </c>
      <c r="K98" s="8">
        <v>102.018</v>
      </c>
      <c r="L98" s="14">
        <v>43532</v>
      </c>
      <c r="M98" s="32" t="str">
        <f t="shared" si="25"/>
        <v>Weekday</v>
      </c>
      <c r="N98" s="16">
        <v>0.85972222222222228</v>
      </c>
      <c r="O98" s="6" t="s">
        <v>21</v>
      </c>
      <c r="P98" s="18">
        <v>97.16</v>
      </c>
      <c r="Q98" s="2">
        <v>4.7619047620000003</v>
      </c>
      <c r="R98" s="8">
        <v>4.8579999999999997</v>
      </c>
      <c r="S98" s="10">
        <v>7.2</v>
      </c>
      <c r="T98" s="33"/>
      <c r="U98" s="22">
        <f t="shared" si="16"/>
        <v>97.16</v>
      </c>
      <c r="V98" s="24">
        <f t="shared" si="26"/>
        <v>7772.7999999999993</v>
      </c>
      <c r="AH98" t="b">
        <f t="shared" si="27"/>
        <v>0</v>
      </c>
      <c r="AI98" t="b">
        <f t="shared" si="17"/>
        <v>1</v>
      </c>
      <c r="AJ98" t="b">
        <f t="shared" si="18"/>
        <v>0</v>
      </c>
      <c r="AK98" t="b">
        <f t="shared" si="19"/>
        <v>0</v>
      </c>
      <c r="AL98" t="str">
        <f t="shared" si="28"/>
        <v>Low</v>
      </c>
      <c r="AM98" t="str">
        <f t="shared" si="20"/>
        <v>Bad Product</v>
      </c>
      <c r="AN98">
        <f t="shared" si="21"/>
        <v>102.018</v>
      </c>
      <c r="AO98">
        <f t="shared" si="22"/>
        <v>97.16</v>
      </c>
      <c r="AP98" s="29" t="str">
        <f t="shared" si="29"/>
        <v>Medium</v>
      </c>
      <c r="AQ98">
        <f t="shared" si="30"/>
        <v>97268.965499999962</v>
      </c>
      <c r="AR98">
        <f t="shared" ca="1" si="23"/>
        <v>0</v>
      </c>
      <c r="AS98">
        <f t="shared" si="24"/>
        <v>52928.295000000013</v>
      </c>
      <c r="AT98">
        <f t="shared" si="31"/>
        <v>311</v>
      </c>
    </row>
    <row r="99" spans="1:46" ht="15.75" customHeight="1" x14ac:dyDescent="0.2">
      <c r="A99" s="1"/>
      <c r="B99" s="6" t="s">
        <v>131</v>
      </c>
      <c r="C99" s="6" t="s">
        <v>39</v>
      </c>
      <c r="D99" s="6" t="s">
        <v>40</v>
      </c>
      <c r="E99" s="6" t="s">
        <v>24</v>
      </c>
      <c r="F99" s="6" t="s">
        <v>28</v>
      </c>
      <c r="G99" s="6" t="s">
        <v>20</v>
      </c>
      <c r="H99" s="21">
        <v>87.87</v>
      </c>
      <c r="I99" s="12">
        <v>10</v>
      </c>
      <c r="J99" s="8">
        <v>43.935000000000002</v>
      </c>
      <c r="K99" s="8">
        <v>922.63499999999999</v>
      </c>
      <c r="L99" s="14">
        <v>43553</v>
      </c>
      <c r="M99" s="32" t="str">
        <f t="shared" si="25"/>
        <v>Weekday</v>
      </c>
      <c r="N99" s="16">
        <v>0.43402777777777779</v>
      </c>
      <c r="O99" s="6" t="s">
        <v>21</v>
      </c>
      <c r="P99" s="18">
        <v>878.7</v>
      </c>
      <c r="Q99" s="2">
        <v>4.7619047620000003</v>
      </c>
      <c r="R99" s="8">
        <v>43.935000000000002</v>
      </c>
      <c r="S99" s="10">
        <v>5.0999999999999996</v>
      </c>
      <c r="T99" s="33"/>
      <c r="U99" s="22">
        <f t="shared" si="16"/>
        <v>878.7</v>
      </c>
      <c r="V99" s="24">
        <f t="shared" si="26"/>
        <v>70296</v>
      </c>
      <c r="AH99" t="b">
        <f t="shared" si="27"/>
        <v>0</v>
      </c>
      <c r="AI99" t="b">
        <f t="shared" si="17"/>
        <v>1</v>
      </c>
      <c r="AJ99" t="b">
        <f t="shared" si="18"/>
        <v>0</v>
      </c>
      <c r="AK99" t="b">
        <f t="shared" si="19"/>
        <v>0</v>
      </c>
      <c r="AL99" t="str">
        <f t="shared" si="28"/>
        <v>Low</v>
      </c>
      <c r="AM99" t="str">
        <f t="shared" si="20"/>
        <v>Bad Product</v>
      </c>
      <c r="AN99">
        <f t="shared" si="21"/>
        <v>830.37149999999997</v>
      </c>
      <c r="AO99">
        <f t="shared" si="22"/>
        <v>83.476500000000001</v>
      </c>
      <c r="AP99" s="29" t="str">
        <f t="shared" si="29"/>
        <v>Low</v>
      </c>
      <c r="AQ99">
        <f t="shared" si="30"/>
        <v>97268.965499999962</v>
      </c>
      <c r="AR99">
        <f t="shared" ca="1" si="23"/>
        <v>0</v>
      </c>
      <c r="AS99">
        <f t="shared" si="24"/>
        <v>52928.295000000013</v>
      </c>
      <c r="AT99">
        <f t="shared" si="31"/>
        <v>311</v>
      </c>
    </row>
    <row r="100" spans="1:46" ht="15.75" customHeight="1" x14ac:dyDescent="0.2">
      <c r="A100" s="1"/>
      <c r="B100" s="6" t="s">
        <v>132</v>
      </c>
      <c r="C100" s="6" t="s">
        <v>22</v>
      </c>
      <c r="D100" s="6" t="s">
        <v>23</v>
      </c>
      <c r="E100" s="6" t="s">
        <v>24</v>
      </c>
      <c r="F100" s="6" t="s">
        <v>19</v>
      </c>
      <c r="G100" s="6" t="s">
        <v>25</v>
      </c>
      <c r="H100" s="21">
        <v>12.45</v>
      </c>
      <c r="I100" s="12">
        <v>6</v>
      </c>
      <c r="J100" s="8">
        <v>3.7349999999999999</v>
      </c>
      <c r="K100" s="8">
        <v>78.435000000000002</v>
      </c>
      <c r="L100" s="14">
        <v>43505</v>
      </c>
      <c r="M100" s="32" t="str">
        <f t="shared" si="25"/>
        <v>Weekend</v>
      </c>
      <c r="N100" s="16">
        <v>0.5493055555555556</v>
      </c>
      <c r="O100" s="6" t="s">
        <v>26</v>
      </c>
      <c r="P100" s="18">
        <v>74.7</v>
      </c>
      <c r="Q100" s="2">
        <v>4.7619047620000003</v>
      </c>
      <c r="R100" s="8">
        <v>3.7349999999999999</v>
      </c>
      <c r="S100" s="10">
        <v>4.0999999999999996</v>
      </c>
      <c r="T100" s="33"/>
      <c r="U100" s="22">
        <f t="shared" si="16"/>
        <v>74.699999999999989</v>
      </c>
      <c r="V100" s="24">
        <f t="shared" si="26"/>
        <v>5975.9999999999991</v>
      </c>
      <c r="AH100" t="b">
        <f t="shared" si="27"/>
        <v>0</v>
      </c>
      <c r="AI100" t="b">
        <f t="shared" si="17"/>
        <v>1</v>
      </c>
      <c r="AJ100" t="b">
        <f t="shared" si="18"/>
        <v>0</v>
      </c>
      <c r="AK100" t="b">
        <f t="shared" si="19"/>
        <v>0</v>
      </c>
      <c r="AL100" t="str">
        <f t="shared" si="28"/>
        <v>Low</v>
      </c>
      <c r="AM100" t="str">
        <f t="shared" si="20"/>
        <v>Bad Product</v>
      </c>
      <c r="AN100">
        <f t="shared" si="21"/>
        <v>78.435000000000002</v>
      </c>
      <c r="AO100">
        <f t="shared" si="22"/>
        <v>12.45</v>
      </c>
      <c r="AP100" s="29" t="str">
        <f t="shared" si="29"/>
        <v>Low</v>
      </c>
      <c r="AQ100">
        <f t="shared" si="30"/>
        <v>97268.965499999962</v>
      </c>
      <c r="AR100">
        <f t="shared" ca="1" si="23"/>
        <v>0</v>
      </c>
      <c r="AS100">
        <f t="shared" si="24"/>
        <v>52928.295000000013</v>
      </c>
      <c r="AT100">
        <f t="shared" si="31"/>
        <v>311</v>
      </c>
    </row>
    <row r="101" spans="1:46" ht="15.75" customHeight="1" x14ac:dyDescent="0.2">
      <c r="A101" s="1"/>
      <c r="B101" s="6" t="s">
        <v>133</v>
      </c>
      <c r="C101" s="6" t="s">
        <v>16</v>
      </c>
      <c r="D101" s="6" t="s">
        <v>17</v>
      </c>
      <c r="E101" s="6" t="s">
        <v>24</v>
      </c>
      <c r="F101" s="6" t="s">
        <v>28</v>
      </c>
      <c r="G101" s="6" t="s">
        <v>41</v>
      </c>
      <c r="H101" s="21">
        <v>52.75</v>
      </c>
      <c r="I101" s="12">
        <v>3</v>
      </c>
      <c r="J101" s="8">
        <v>7.9124999999999996</v>
      </c>
      <c r="K101" s="8">
        <v>166.16249999999999</v>
      </c>
      <c r="L101" s="14">
        <v>43547</v>
      </c>
      <c r="M101" s="32" t="str">
        <f t="shared" si="25"/>
        <v>Weekend</v>
      </c>
      <c r="N101" s="16">
        <v>0.42777777777777776</v>
      </c>
      <c r="O101" s="6" t="s">
        <v>21</v>
      </c>
      <c r="P101" s="18">
        <v>158.25</v>
      </c>
      <c r="Q101" s="2">
        <v>4.7619047620000003</v>
      </c>
      <c r="R101" s="8">
        <v>7.9124999999999996</v>
      </c>
      <c r="S101" s="10">
        <v>9.3000000000000007</v>
      </c>
      <c r="T101" s="33"/>
      <c r="U101" s="22">
        <f t="shared" si="16"/>
        <v>158.25</v>
      </c>
      <c r="V101" s="24">
        <f t="shared" si="26"/>
        <v>12660</v>
      </c>
      <c r="AH101" t="b">
        <f t="shared" si="27"/>
        <v>1</v>
      </c>
      <c r="AI101" t="b">
        <f t="shared" si="17"/>
        <v>1</v>
      </c>
      <c r="AJ101" t="b">
        <f t="shared" si="18"/>
        <v>0</v>
      </c>
      <c r="AK101" t="b">
        <f t="shared" si="19"/>
        <v>0</v>
      </c>
      <c r="AL101" t="str">
        <f t="shared" si="28"/>
        <v>High</v>
      </c>
      <c r="AM101" t="str">
        <f t="shared" si="20"/>
        <v>Bad Product</v>
      </c>
      <c r="AN101">
        <f t="shared" si="21"/>
        <v>166.16249999999999</v>
      </c>
      <c r="AO101">
        <f t="shared" si="22"/>
        <v>52.75</v>
      </c>
      <c r="AP101" s="29" t="str">
        <f t="shared" si="29"/>
        <v>High</v>
      </c>
      <c r="AQ101">
        <f t="shared" si="30"/>
        <v>96346.330499999982</v>
      </c>
      <c r="AR101">
        <f t="shared" ca="1" si="23"/>
        <v>0</v>
      </c>
      <c r="AS101">
        <f t="shared" si="24"/>
        <v>52928.295000000013</v>
      </c>
      <c r="AT101">
        <f t="shared" si="31"/>
        <v>310</v>
      </c>
    </row>
    <row r="102" spans="1:46" ht="15.75" customHeight="1" x14ac:dyDescent="0.2">
      <c r="A102" s="1"/>
      <c r="B102" s="6" t="s">
        <v>134</v>
      </c>
      <c r="C102" s="6" t="s">
        <v>39</v>
      </c>
      <c r="D102" s="6" t="s">
        <v>40</v>
      </c>
      <c r="E102" s="6" t="s">
        <v>24</v>
      </c>
      <c r="F102" s="6" t="s">
        <v>28</v>
      </c>
      <c r="G102" s="6" t="s">
        <v>29</v>
      </c>
      <c r="H102" s="21">
        <v>82.7</v>
      </c>
      <c r="I102" s="12">
        <v>6</v>
      </c>
      <c r="J102" s="8">
        <v>24.81</v>
      </c>
      <c r="K102" s="8">
        <v>521.01</v>
      </c>
      <c r="L102" s="14">
        <v>43529</v>
      </c>
      <c r="M102" s="32" t="str">
        <f t="shared" si="25"/>
        <v>Weekday</v>
      </c>
      <c r="N102" s="16">
        <v>0.75972222222222219</v>
      </c>
      <c r="O102" s="6" t="s">
        <v>26</v>
      </c>
      <c r="P102" s="18">
        <v>496.2</v>
      </c>
      <c r="Q102" s="2">
        <v>4.7619047620000003</v>
      </c>
      <c r="R102" s="8">
        <v>24.81</v>
      </c>
      <c r="S102" s="10">
        <v>7.4</v>
      </c>
      <c r="T102" s="33"/>
      <c r="U102" s="22">
        <f t="shared" si="16"/>
        <v>496.20000000000005</v>
      </c>
      <c r="V102" s="24">
        <f t="shared" si="26"/>
        <v>39696</v>
      </c>
      <c r="AH102" t="b">
        <f t="shared" si="27"/>
        <v>0</v>
      </c>
      <c r="AI102" t="b">
        <f t="shared" si="17"/>
        <v>1</v>
      </c>
      <c r="AJ102" t="b">
        <f t="shared" si="18"/>
        <v>0</v>
      </c>
      <c r="AK102" t="b">
        <f t="shared" si="19"/>
        <v>0</v>
      </c>
      <c r="AL102" t="str">
        <f t="shared" si="28"/>
        <v>Low</v>
      </c>
      <c r="AM102" t="str">
        <f t="shared" si="20"/>
        <v>Bad Product</v>
      </c>
      <c r="AN102">
        <f t="shared" si="21"/>
        <v>468.90899999999999</v>
      </c>
      <c r="AO102">
        <f t="shared" si="22"/>
        <v>82.7</v>
      </c>
      <c r="AP102" s="29" t="str">
        <f t="shared" si="29"/>
        <v>Medium</v>
      </c>
      <c r="AQ102">
        <f t="shared" si="30"/>
        <v>96346.330499999982</v>
      </c>
      <c r="AR102">
        <f t="shared" ca="1" si="23"/>
        <v>0</v>
      </c>
      <c r="AS102">
        <f t="shared" si="24"/>
        <v>52928.295000000013</v>
      </c>
      <c r="AT102">
        <f t="shared" si="31"/>
        <v>310</v>
      </c>
    </row>
    <row r="103" spans="1:46" ht="15.75" customHeight="1" x14ac:dyDescent="0.2">
      <c r="A103" s="1"/>
      <c r="B103" s="6" t="s">
        <v>135</v>
      </c>
      <c r="C103" s="6" t="s">
        <v>22</v>
      </c>
      <c r="D103" s="6" t="s">
        <v>23</v>
      </c>
      <c r="E103" s="6" t="s">
        <v>18</v>
      </c>
      <c r="F103" s="6" t="s">
        <v>28</v>
      </c>
      <c r="G103" s="6" t="s">
        <v>43</v>
      </c>
      <c r="H103" s="21">
        <v>48.71</v>
      </c>
      <c r="I103" s="12">
        <v>1</v>
      </c>
      <c r="J103" s="8">
        <v>2.4355000000000002</v>
      </c>
      <c r="K103" s="8">
        <v>51.145499999999998</v>
      </c>
      <c r="L103" s="14">
        <v>43550</v>
      </c>
      <c r="M103" s="32" t="str">
        <f t="shared" si="25"/>
        <v>Weekday</v>
      </c>
      <c r="N103" s="16">
        <v>0.80555555555555558</v>
      </c>
      <c r="O103" s="6" t="s">
        <v>26</v>
      </c>
      <c r="P103" s="18">
        <v>48.71</v>
      </c>
      <c r="Q103" s="2">
        <v>4.7619047620000003</v>
      </c>
      <c r="R103" s="8">
        <v>2.4355000000000002</v>
      </c>
      <c r="S103" s="10">
        <v>4.0999999999999996</v>
      </c>
      <c r="T103" s="33"/>
      <c r="U103" s="22">
        <f t="shared" si="16"/>
        <v>48.71</v>
      </c>
      <c r="V103" s="24">
        <f t="shared" si="26"/>
        <v>3896.8</v>
      </c>
      <c r="AH103" t="b">
        <f t="shared" si="27"/>
        <v>0</v>
      </c>
      <c r="AI103" t="b">
        <f t="shared" si="17"/>
        <v>1</v>
      </c>
      <c r="AJ103" t="b">
        <f t="shared" si="18"/>
        <v>0</v>
      </c>
      <c r="AK103" t="b">
        <f t="shared" si="19"/>
        <v>0</v>
      </c>
      <c r="AL103" t="str">
        <f t="shared" si="28"/>
        <v>Low</v>
      </c>
      <c r="AM103" t="str">
        <f t="shared" si="20"/>
        <v>Bad Product</v>
      </c>
      <c r="AN103">
        <f t="shared" si="21"/>
        <v>51.145499999999998</v>
      </c>
      <c r="AO103">
        <f t="shared" si="22"/>
        <v>48.71</v>
      </c>
      <c r="AP103" s="29" t="str">
        <f t="shared" si="29"/>
        <v>Low</v>
      </c>
      <c r="AQ103">
        <f t="shared" si="30"/>
        <v>96346.330499999982</v>
      </c>
      <c r="AR103">
        <f t="shared" ca="1" si="23"/>
        <v>0</v>
      </c>
      <c r="AS103">
        <f t="shared" si="24"/>
        <v>52928.295000000013</v>
      </c>
      <c r="AT103">
        <f t="shared" si="31"/>
        <v>309</v>
      </c>
    </row>
    <row r="104" spans="1:46" ht="15.75" customHeight="1" x14ac:dyDescent="0.2">
      <c r="A104" s="1"/>
      <c r="B104" s="6" t="s">
        <v>136</v>
      </c>
      <c r="C104" s="6" t="s">
        <v>22</v>
      </c>
      <c r="D104" s="6" t="s">
        <v>23</v>
      </c>
      <c r="E104" s="6" t="s">
        <v>24</v>
      </c>
      <c r="F104" s="6" t="s">
        <v>28</v>
      </c>
      <c r="G104" s="6" t="s">
        <v>43</v>
      </c>
      <c r="H104" s="21">
        <v>78.55</v>
      </c>
      <c r="I104" s="12">
        <v>9</v>
      </c>
      <c r="J104" s="8">
        <v>35.347499999999997</v>
      </c>
      <c r="K104" s="8">
        <v>742.29750000000001</v>
      </c>
      <c r="L104" s="14">
        <v>43525</v>
      </c>
      <c r="M104" s="32" t="str">
        <f t="shared" si="25"/>
        <v>Weekday</v>
      </c>
      <c r="N104" s="16">
        <v>0.55694444444444446</v>
      </c>
      <c r="O104" s="6" t="s">
        <v>26</v>
      </c>
      <c r="P104" s="18">
        <v>706.95</v>
      </c>
      <c r="Q104" s="2">
        <v>4.7619047620000003</v>
      </c>
      <c r="R104" s="8">
        <v>35.347499999999997</v>
      </c>
      <c r="S104" s="10">
        <v>7.2</v>
      </c>
      <c r="T104" s="33"/>
      <c r="U104" s="22">
        <f t="shared" si="16"/>
        <v>706.94999999999993</v>
      </c>
      <c r="V104" s="24">
        <f t="shared" si="26"/>
        <v>56555.999999999993</v>
      </c>
      <c r="AH104" t="b">
        <f t="shared" si="27"/>
        <v>0</v>
      </c>
      <c r="AI104" t="b">
        <f t="shared" si="17"/>
        <v>1</v>
      </c>
      <c r="AJ104" t="b">
        <f t="shared" si="18"/>
        <v>0</v>
      </c>
      <c r="AK104" t="b">
        <f t="shared" si="19"/>
        <v>0</v>
      </c>
      <c r="AL104" t="str">
        <f t="shared" si="28"/>
        <v>Low</v>
      </c>
      <c r="AM104" t="str">
        <f t="shared" si="20"/>
        <v>Bad Product</v>
      </c>
      <c r="AN104">
        <f t="shared" si="21"/>
        <v>668.06775000000005</v>
      </c>
      <c r="AO104">
        <f t="shared" si="22"/>
        <v>74.622499999999988</v>
      </c>
      <c r="AP104" s="29" t="str">
        <f t="shared" si="29"/>
        <v>Medium</v>
      </c>
      <c r="AQ104">
        <f t="shared" si="30"/>
        <v>95825.320499999973</v>
      </c>
      <c r="AR104">
        <f t="shared" ca="1" si="23"/>
        <v>0</v>
      </c>
      <c r="AS104">
        <f t="shared" si="24"/>
        <v>52928.295000000013</v>
      </c>
      <c r="AT104">
        <f t="shared" si="31"/>
        <v>308</v>
      </c>
    </row>
    <row r="105" spans="1:46" ht="15.75" customHeight="1" x14ac:dyDescent="0.2">
      <c r="A105" s="1"/>
      <c r="B105" s="6" t="s">
        <v>137</v>
      </c>
      <c r="C105" s="6" t="s">
        <v>22</v>
      </c>
      <c r="D105" s="6" t="s">
        <v>23</v>
      </c>
      <c r="E105" s="6" t="s">
        <v>24</v>
      </c>
      <c r="F105" s="6" t="s">
        <v>19</v>
      </c>
      <c r="G105" s="6" t="s">
        <v>25</v>
      </c>
      <c r="H105" s="21">
        <v>23.07</v>
      </c>
      <c r="I105" s="12">
        <v>9</v>
      </c>
      <c r="J105" s="8">
        <v>10.381500000000001</v>
      </c>
      <c r="K105" s="8">
        <v>218.01150000000001</v>
      </c>
      <c r="L105" s="14">
        <v>43497</v>
      </c>
      <c r="M105" s="32" t="str">
        <f t="shared" si="25"/>
        <v>Weekday</v>
      </c>
      <c r="N105" s="16">
        <v>0.47708333333333336</v>
      </c>
      <c r="O105" s="6" t="s">
        <v>26</v>
      </c>
      <c r="P105" s="18">
        <v>207.63</v>
      </c>
      <c r="Q105" s="2">
        <v>4.7619047620000003</v>
      </c>
      <c r="R105" s="8">
        <v>10.381500000000001</v>
      </c>
      <c r="S105" s="10">
        <v>4.9000000000000004</v>
      </c>
      <c r="T105" s="33"/>
      <c r="U105" s="22">
        <f t="shared" si="16"/>
        <v>207.63</v>
      </c>
      <c r="V105" s="24">
        <f t="shared" si="26"/>
        <v>16610.400000000001</v>
      </c>
      <c r="AH105" t="b">
        <f t="shared" si="27"/>
        <v>0</v>
      </c>
      <c r="AI105" t="b">
        <f t="shared" si="17"/>
        <v>1</v>
      </c>
      <c r="AJ105" t="b">
        <f t="shared" si="18"/>
        <v>0</v>
      </c>
      <c r="AK105" t="b">
        <f t="shared" si="19"/>
        <v>0</v>
      </c>
      <c r="AL105" t="str">
        <f t="shared" si="28"/>
        <v>Low</v>
      </c>
      <c r="AM105" t="str">
        <f t="shared" si="20"/>
        <v>Bad Product</v>
      </c>
      <c r="AN105">
        <f t="shared" si="21"/>
        <v>218.01150000000001</v>
      </c>
      <c r="AO105">
        <f t="shared" si="22"/>
        <v>21.916499999999999</v>
      </c>
      <c r="AP105" s="29" t="str">
        <f t="shared" si="29"/>
        <v>Low</v>
      </c>
      <c r="AQ105">
        <f t="shared" si="30"/>
        <v>95825.320499999973</v>
      </c>
      <c r="AR105">
        <f t="shared" ca="1" si="23"/>
        <v>0</v>
      </c>
      <c r="AS105">
        <f t="shared" si="24"/>
        <v>52928.295000000013</v>
      </c>
      <c r="AT105">
        <f t="shared" si="31"/>
        <v>307</v>
      </c>
    </row>
    <row r="106" spans="1:46" ht="15.75" customHeight="1" x14ac:dyDescent="0.2">
      <c r="A106" s="1"/>
      <c r="B106" s="6" t="s">
        <v>138</v>
      </c>
      <c r="C106" s="6" t="s">
        <v>16</v>
      </c>
      <c r="D106" s="6" t="s">
        <v>17</v>
      </c>
      <c r="E106" s="6" t="s">
        <v>24</v>
      </c>
      <c r="F106" s="6" t="s">
        <v>28</v>
      </c>
      <c r="G106" s="6" t="s">
        <v>41</v>
      </c>
      <c r="H106" s="21">
        <v>58.26</v>
      </c>
      <c r="I106" s="12">
        <v>6</v>
      </c>
      <c r="J106" s="8">
        <v>17.478000000000002</v>
      </c>
      <c r="K106" s="8">
        <v>367.03800000000001</v>
      </c>
      <c r="L106" s="14">
        <v>43552</v>
      </c>
      <c r="M106" s="32" t="str">
        <f t="shared" si="25"/>
        <v>Weekday</v>
      </c>
      <c r="N106" s="16">
        <v>0.69722222222222219</v>
      </c>
      <c r="O106" s="6" t="s">
        <v>26</v>
      </c>
      <c r="P106" s="18">
        <v>349.56</v>
      </c>
      <c r="Q106" s="2">
        <v>4.7619047620000003</v>
      </c>
      <c r="R106" s="8">
        <v>17.478000000000002</v>
      </c>
      <c r="S106" s="10">
        <v>9.9</v>
      </c>
      <c r="T106" s="33"/>
      <c r="U106" s="22">
        <f t="shared" si="16"/>
        <v>349.56</v>
      </c>
      <c r="V106" s="24">
        <f t="shared" si="26"/>
        <v>27964.799999999999</v>
      </c>
      <c r="AH106" t="b">
        <f t="shared" si="27"/>
        <v>1</v>
      </c>
      <c r="AI106" t="b">
        <f t="shared" si="17"/>
        <v>1</v>
      </c>
      <c r="AJ106" t="b">
        <f t="shared" si="18"/>
        <v>0</v>
      </c>
      <c r="AK106" t="b">
        <f t="shared" si="19"/>
        <v>0</v>
      </c>
      <c r="AL106" t="str">
        <f t="shared" si="28"/>
        <v>High</v>
      </c>
      <c r="AM106" t="str">
        <f t="shared" si="20"/>
        <v>Bad Product</v>
      </c>
      <c r="AN106">
        <f t="shared" si="21"/>
        <v>367.03800000000001</v>
      </c>
      <c r="AO106">
        <f t="shared" si="22"/>
        <v>58.26</v>
      </c>
      <c r="AP106" s="29" t="str">
        <f t="shared" si="29"/>
        <v>High</v>
      </c>
      <c r="AQ106">
        <f t="shared" si="30"/>
        <v>95825.320499999973</v>
      </c>
      <c r="AR106">
        <f t="shared" ca="1" si="23"/>
        <v>0</v>
      </c>
      <c r="AS106">
        <f t="shared" si="24"/>
        <v>52928.295000000013</v>
      </c>
      <c r="AT106">
        <f t="shared" si="31"/>
        <v>306</v>
      </c>
    </row>
    <row r="107" spans="1:46" ht="15.75" customHeight="1" x14ac:dyDescent="0.2">
      <c r="A107" s="1"/>
      <c r="B107" s="6" t="s">
        <v>139</v>
      </c>
      <c r="C107" s="6" t="s">
        <v>39</v>
      </c>
      <c r="D107" s="6" t="s">
        <v>40</v>
      </c>
      <c r="E107" s="6" t="s">
        <v>24</v>
      </c>
      <c r="F107" s="6" t="s">
        <v>28</v>
      </c>
      <c r="G107" s="6" t="s">
        <v>20</v>
      </c>
      <c r="H107" s="21">
        <v>30.35</v>
      </c>
      <c r="I107" s="12">
        <v>7</v>
      </c>
      <c r="J107" s="8">
        <v>10.6225</v>
      </c>
      <c r="K107" s="8">
        <v>223.07249999999999</v>
      </c>
      <c r="L107" s="14">
        <v>43543</v>
      </c>
      <c r="M107" s="32" t="str">
        <f t="shared" si="25"/>
        <v>Weekday</v>
      </c>
      <c r="N107" s="16">
        <v>0.7631944444444444</v>
      </c>
      <c r="O107" s="6" t="s">
        <v>26</v>
      </c>
      <c r="P107" s="18">
        <v>212.45</v>
      </c>
      <c r="Q107" s="2">
        <v>4.7619047620000003</v>
      </c>
      <c r="R107" s="8">
        <v>10.6225</v>
      </c>
      <c r="S107" s="10">
        <v>8</v>
      </c>
      <c r="T107" s="33"/>
      <c r="U107" s="22">
        <f t="shared" si="16"/>
        <v>212.45000000000002</v>
      </c>
      <c r="V107" s="24">
        <f t="shared" si="26"/>
        <v>16996</v>
      </c>
      <c r="AH107" t="b">
        <f t="shared" si="27"/>
        <v>0</v>
      </c>
      <c r="AI107" t="b">
        <f t="shared" si="17"/>
        <v>1</v>
      </c>
      <c r="AJ107" t="b">
        <f t="shared" si="18"/>
        <v>0</v>
      </c>
      <c r="AK107" t="b">
        <f t="shared" si="19"/>
        <v>0</v>
      </c>
      <c r="AL107" t="str">
        <f t="shared" si="28"/>
        <v>Low</v>
      </c>
      <c r="AM107" t="str">
        <f t="shared" si="20"/>
        <v>Bad Product</v>
      </c>
      <c r="AN107">
        <f t="shared" si="21"/>
        <v>223.07249999999999</v>
      </c>
      <c r="AO107">
        <f t="shared" si="22"/>
        <v>30.35</v>
      </c>
      <c r="AP107" s="29" t="str">
        <f t="shared" si="29"/>
        <v>Medium</v>
      </c>
      <c r="AQ107">
        <f t="shared" si="30"/>
        <v>95825.320499999973</v>
      </c>
      <c r="AR107">
        <f t="shared" ca="1" si="23"/>
        <v>0</v>
      </c>
      <c r="AS107">
        <f t="shared" si="24"/>
        <v>52928.295000000013</v>
      </c>
      <c r="AT107">
        <f t="shared" si="31"/>
        <v>305</v>
      </c>
    </row>
    <row r="108" spans="1:46" ht="15.75" customHeight="1" x14ac:dyDescent="0.2">
      <c r="A108" s="1"/>
      <c r="B108" s="6" t="s">
        <v>140</v>
      </c>
      <c r="C108" s="6" t="s">
        <v>16</v>
      </c>
      <c r="D108" s="6" t="s">
        <v>17</v>
      </c>
      <c r="E108" s="6" t="s">
        <v>18</v>
      </c>
      <c r="F108" s="6" t="s">
        <v>28</v>
      </c>
      <c r="G108" s="6" t="s">
        <v>25</v>
      </c>
      <c r="H108" s="21">
        <v>88.67</v>
      </c>
      <c r="I108" s="12">
        <v>10</v>
      </c>
      <c r="J108" s="8">
        <v>44.335000000000001</v>
      </c>
      <c r="K108" s="8">
        <v>931.03499999999997</v>
      </c>
      <c r="L108" s="14">
        <v>43477</v>
      </c>
      <c r="M108" s="32" t="str">
        <f t="shared" si="25"/>
        <v>Weekend</v>
      </c>
      <c r="N108" s="16">
        <v>0.61805555555555558</v>
      </c>
      <c r="O108" s="6" t="s">
        <v>21</v>
      </c>
      <c r="P108" s="18">
        <v>886.7</v>
      </c>
      <c r="Q108" s="2">
        <v>4.7619047620000003</v>
      </c>
      <c r="R108" s="8">
        <v>44.335000000000001</v>
      </c>
      <c r="S108" s="10">
        <v>7.3</v>
      </c>
      <c r="T108" s="33"/>
      <c r="U108" s="22">
        <f t="shared" si="16"/>
        <v>886.7</v>
      </c>
      <c r="V108" s="24">
        <f t="shared" si="26"/>
        <v>70936</v>
      </c>
      <c r="AH108" t="b">
        <f t="shared" si="27"/>
        <v>0</v>
      </c>
      <c r="AI108" t="b">
        <f t="shared" si="17"/>
        <v>1</v>
      </c>
      <c r="AJ108" t="b">
        <f t="shared" si="18"/>
        <v>0</v>
      </c>
      <c r="AK108" t="b">
        <f t="shared" si="19"/>
        <v>0</v>
      </c>
      <c r="AL108" t="str">
        <f t="shared" si="28"/>
        <v>Low</v>
      </c>
      <c r="AM108" t="str">
        <f t="shared" si="20"/>
        <v>Bad Product</v>
      </c>
      <c r="AN108">
        <f t="shared" si="21"/>
        <v>837.93150000000003</v>
      </c>
      <c r="AO108">
        <f t="shared" si="22"/>
        <v>84.236499999999992</v>
      </c>
      <c r="AP108" s="29" t="str">
        <f t="shared" si="29"/>
        <v>Medium</v>
      </c>
      <c r="AQ108">
        <f t="shared" si="30"/>
        <v>95825.320499999973</v>
      </c>
      <c r="AR108">
        <f t="shared" ca="1" si="23"/>
        <v>0</v>
      </c>
      <c r="AS108">
        <f t="shared" si="24"/>
        <v>52928.295000000013</v>
      </c>
      <c r="AT108">
        <f t="shared" si="31"/>
        <v>304</v>
      </c>
    </row>
    <row r="109" spans="1:46" ht="15.75" customHeight="1" x14ac:dyDescent="0.2">
      <c r="A109" s="1"/>
      <c r="B109" s="6" t="s">
        <v>141</v>
      </c>
      <c r="C109" s="6" t="s">
        <v>22</v>
      </c>
      <c r="D109" s="6" t="s">
        <v>23</v>
      </c>
      <c r="E109" s="6" t="s">
        <v>24</v>
      </c>
      <c r="F109" s="6" t="s">
        <v>28</v>
      </c>
      <c r="G109" s="6" t="s">
        <v>43</v>
      </c>
      <c r="H109" s="21">
        <v>27.38</v>
      </c>
      <c r="I109" s="12">
        <v>6</v>
      </c>
      <c r="J109" s="8">
        <v>8.2140000000000004</v>
      </c>
      <c r="K109" s="8">
        <v>172.494</v>
      </c>
      <c r="L109" s="14">
        <v>43470</v>
      </c>
      <c r="M109" s="32" t="str">
        <f t="shared" si="25"/>
        <v>Weekend</v>
      </c>
      <c r="N109" s="16">
        <v>0.87083333333333335</v>
      </c>
      <c r="O109" s="6" t="s">
        <v>30</v>
      </c>
      <c r="P109" s="18">
        <v>164.28</v>
      </c>
      <c r="Q109" s="2">
        <v>4.7619047620000003</v>
      </c>
      <c r="R109" s="8">
        <v>8.2140000000000004</v>
      </c>
      <c r="S109" s="10">
        <v>7.9</v>
      </c>
      <c r="T109" s="33"/>
      <c r="U109" s="22">
        <f t="shared" si="16"/>
        <v>164.28</v>
      </c>
      <c r="V109" s="24">
        <f t="shared" si="26"/>
        <v>13142.4</v>
      </c>
      <c r="AH109" t="b">
        <f t="shared" si="27"/>
        <v>0</v>
      </c>
      <c r="AI109" t="b">
        <f t="shared" si="17"/>
        <v>1</v>
      </c>
      <c r="AJ109" t="b">
        <f t="shared" si="18"/>
        <v>0</v>
      </c>
      <c r="AK109" t="b">
        <f t="shared" si="19"/>
        <v>0</v>
      </c>
      <c r="AL109" t="str">
        <f t="shared" si="28"/>
        <v>Low</v>
      </c>
      <c r="AM109" t="str">
        <f t="shared" si="20"/>
        <v>Bad Product</v>
      </c>
      <c r="AN109">
        <f t="shared" si="21"/>
        <v>172.494</v>
      </c>
      <c r="AO109">
        <f t="shared" si="22"/>
        <v>27.38</v>
      </c>
      <c r="AP109" s="29" t="str">
        <f t="shared" si="29"/>
        <v>Medium</v>
      </c>
      <c r="AQ109">
        <f t="shared" si="30"/>
        <v>95602.247999999963</v>
      </c>
      <c r="AR109">
        <f t="shared" ca="1" si="23"/>
        <v>0</v>
      </c>
      <c r="AS109">
        <f t="shared" si="24"/>
        <v>52928.295000000013</v>
      </c>
      <c r="AT109">
        <f t="shared" si="31"/>
        <v>304</v>
      </c>
    </row>
    <row r="110" spans="1:46" ht="15.75" customHeight="1" x14ac:dyDescent="0.2">
      <c r="A110" s="1"/>
      <c r="B110" s="6" t="s">
        <v>142</v>
      </c>
      <c r="C110" s="6" t="s">
        <v>16</v>
      </c>
      <c r="D110" s="6" t="s">
        <v>17</v>
      </c>
      <c r="E110" s="6" t="s">
        <v>24</v>
      </c>
      <c r="F110" s="6" t="s">
        <v>28</v>
      </c>
      <c r="G110" s="6" t="s">
        <v>33</v>
      </c>
      <c r="H110" s="21">
        <v>62.13</v>
      </c>
      <c r="I110" s="12">
        <v>6</v>
      </c>
      <c r="J110" s="8">
        <v>18.638999999999999</v>
      </c>
      <c r="K110" s="8">
        <v>391.41899999999998</v>
      </c>
      <c r="L110" s="14">
        <v>43546</v>
      </c>
      <c r="M110" s="32" t="str">
        <f t="shared" si="25"/>
        <v>Weekday</v>
      </c>
      <c r="N110" s="16">
        <v>0.84652777777777777</v>
      </c>
      <c r="O110" s="6" t="s">
        <v>26</v>
      </c>
      <c r="P110" s="18">
        <v>372.78</v>
      </c>
      <c r="Q110" s="2">
        <v>4.7619047620000003</v>
      </c>
      <c r="R110" s="8">
        <v>18.638999999999999</v>
      </c>
      <c r="S110" s="10">
        <v>7.4</v>
      </c>
      <c r="T110" s="33"/>
      <c r="U110" s="22">
        <f t="shared" si="16"/>
        <v>372.78000000000003</v>
      </c>
      <c r="V110" s="24">
        <f t="shared" si="26"/>
        <v>29822.400000000001</v>
      </c>
      <c r="AH110" t="b">
        <f t="shared" si="27"/>
        <v>0</v>
      </c>
      <c r="AI110" t="b">
        <f t="shared" si="17"/>
        <v>1</v>
      </c>
      <c r="AJ110" t="b">
        <f t="shared" si="18"/>
        <v>0</v>
      </c>
      <c r="AK110" t="b">
        <f t="shared" si="19"/>
        <v>0</v>
      </c>
      <c r="AL110" t="str">
        <f t="shared" si="28"/>
        <v>Low</v>
      </c>
      <c r="AM110" t="str">
        <f t="shared" si="20"/>
        <v>Bad Product</v>
      </c>
      <c r="AN110">
        <f t="shared" si="21"/>
        <v>391.41899999999998</v>
      </c>
      <c r="AO110">
        <f t="shared" si="22"/>
        <v>62.13</v>
      </c>
      <c r="AP110" s="29" t="str">
        <f t="shared" si="29"/>
        <v>Medium</v>
      </c>
      <c r="AQ110">
        <f t="shared" si="30"/>
        <v>95602.247999999963</v>
      </c>
      <c r="AR110">
        <f t="shared" ca="1" si="23"/>
        <v>0</v>
      </c>
      <c r="AS110">
        <f t="shared" si="24"/>
        <v>52928.295000000013</v>
      </c>
      <c r="AT110">
        <f t="shared" si="31"/>
        <v>304</v>
      </c>
    </row>
    <row r="111" spans="1:46" ht="15.75" customHeight="1" x14ac:dyDescent="0.2">
      <c r="A111" s="1"/>
      <c r="B111" s="6" t="s">
        <v>143</v>
      </c>
      <c r="C111" s="6" t="s">
        <v>22</v>
      </c>
      <c r="D111" s="6" t="s">
        <v>23</v>
      </c>
      <c r="E111" s="6" t="s">
        <v>24</v>
      </c>
      <c r="F111" s="6" t="s">
        <v>19</v>
      </c>
      <c r="G111" s="6" t="s">
        <v>41</v>
      </c>
      <c r="H111" s="21">
        <v>33.979999999999997</v>
      </c>
      <c r="I111" s="12">
        <v>9</v>
      </c>
      <c r="J111" s="8">
        <v>15.291</v>
      </c>
      <c r="K111" s="8">
        <v>321.11099999999999</v>
      </c>
      <c r="L111" s="14">
        <v>43548</v>
      </c>
      <c r="M111" s="32" t="str">
        <f t="shared" si="25"/>
        <v>Weekend</v>
      </c>
      <c r="N111" s="16">
        <v>0.4465277777777778</v>
      </c>
      <c r="O111" s="6" t="s">
        <v>26</v>
      </c>
      <c r="P111" s="18">
        <v>305.82</v>
      </c>
      <c r="Q111" s="2">
        <v>4.7619047620000003</v>
      </c>
      <c r="R111" s="8">
        <v>15.291</v>
      </c>
      <c r="S111" s="10">
        <v>4.2</v>
      </c>
      <c r="T111" s="33"/>
      <c r="U111" s="22">
        <f t="shared" si="16"/>
        <v>305.82</v>
      </c>
      <c r="V111" s="24">
        <f t="shared" si="26"/>
        <v>24465.599999999999</v>
      </c>
      <c r="AH111" t="b">
        <f t="shared" si="27"/>
        <v>0</v>
      </c>
      <c r="AI111" t="b">
        <f t="shared" si="17"/>
        <v>1</v>
      </c>
      <c r="AJ111" t="b">
        <f t="shared" si="18"/>
        <v>0</v>
      </c>
      <c r="AK111" t="b">
        <f t="shared" si="19"/>
        <v>0</v>
      </c>
      <c r="AL111" t="str">
        <f t="shared" si="28"/>
        <v>Low</v>
      </c>
      <c r="AM111" t="str">
        <f t="shared" si="20"/>
        <v>Bad Product</v>
      </c>
      <c r="AN111">
        <f t="shared" si="21"/>
        <v>321.11099999999999</v>
      </c>
      <c r="AO111">
        <f t="shared" si="22"/>
        <v>32.280999999999999</v>
      </c>
      <c r="AP111" s="29" t="str">
        <f t="shared" si="29"/>
        <v>Low</v>
      </c>
      <c r="AQ111">
        <f t="shared" si="30"/>
        <v>95602.247999999963</v>
      </c>
      <c r="AR111">
        <f t="shared" ca="1" si="23"/>
        <v>0</v>
      </c>
      <c r="AS111">
        <f t="shared" si="24"/>
        <v>52928.295000000013</v>
      </c>
      <c r="AT111">
        <f t="shared" si="31"/>
        <v>303</v>
      </c>
    </row>
    <row r="112" spans="1:46" ht="15.75" customHeight="1" x14ac:dyDescent="0.2">
      <c r="A112" s="1"/>
      <c r="B112" s="6" t="s">
        <v>144</v>
      </c>
      <c r="C112" s="6" t="s">
        <v>22</v>
      </c>
      <c r="D112" s="6" t="s">
        <v>23</v>
      </c>
      <c r="E112" s="6" t="s">
        <v>18</v>
      </c>
      <c r="F112" s="6" t="s">
        <v>28</v>
      </c>
      <c r="G112" s="6" t="s">
        <v>25</v>
      </c>
      <c r="H112" s="21">
        <v>81.97</v>
      </c>
      <c r="I112" s="12">
        <v>10</v>
      </c>
      <c r="J112" s="8">
        <v>40.984999999999999</v>
      </c>
      <c r="K112" s="8">
        <v>860.68499999999995</v>
      </c>
      <c r="L112" s="14">
        <v>43527</v>
      </c>
      <c r="M112" s="32" t="str">
        <f t="shared" si="25"/>
        <v>Weekend</v>
      </c>
      <c r="N112" s="16">
        <v>0.60416666666666663</v>
      </c>
      <c r="O112" s="6" t="s">
        <v>26</v>
      </c>
      <c r="P112" s="18">
        <v>819.7</v>
      </c>
      <c r="Q112" s="2">
        <v>4.7619047620000003</v>
      </c>
      <c r="R112" s="8">
        <v>40.984999999999999</v>
      </c>
      <c r="S112" s="10">
        <v>9.1999999999999993</v>
      </c>
      <c r="T112" s="33"/>
      <c r="U112" s="22">
        <f t="shared" si="16"/>
        <v>819.7</v>
      </c>
      <c r="V112" s="24">
        <f t="shared" si="26"/>
        <v>65576</v>
      </c>
      <c r="AH112" t="b">
        <f t="shared" si="27"/>
        <v>1</v>
      </c>
      <c r="AI112" t="b">
        <f t="shared" si="17"/>
        <v>1</v>
      </c>
      <c r="AJ112" t="b">
        <f t="shared" si="18"/>
        <v>1</v>
      </c>
      <c r="AK112" t="b">
        <f t="shared" si="19"/>
        <v>0</v>
      </c>
      <c r="AL112" t="str">
        <f t="shared" si="28"/>
        <v>High</v>
      </c>
      <c r="AM112" t="str">
        <f t="shared" si="20"/>
        <v>Good Product</v>
      </c>
      <c r="AN112">
        <f t="shared" si="21"/>
        <v>774.61649999999997</v>
      </c>
      <c r="AO112">
        <f t="shared" si="22"/>
        <v>77.871499999999997</v>
      </c>
      <c r="AP112" s="29" t="str">
        <f t="shared" si="29"/>
        <v>High</v>
      </c>
      <c r="AQ112">
        <f t="shared" si="30"/>
        <v>95602.247999999963</v>
      </c>
      <c r="AR112">
        <f t="shared" ca="1" si="23"/>
        <v>0</v>
      </c>
      <c r="AS112">
        <f t="shared" si="24"/>
        <v>52928.295000000013</v>
      </c>
      <c r="AT112">
        <f t="shared" si="31"/>
        <v>302</v>
      </c>
    </row>
    <row r="113" spans="1:46" ht="15.75" customHeight="1" x14ac:dyDescent="0.2">
      <c r="A113" s="1"/>
      <c r="B113" s="6" t="s">
        <v>145</v>
      </c>
      <c r="C113" s="6" t="s">
        <v>39</v>
      </c>
      <c r="D113" s="6" t="s">
        <v>40</v>
      </c>
      <c r="E113" s="6" t="s">
        <v>18</v>
      </c>
      <c r="F113" s="6" t="s">
        <v>19</v>
      </c>
      <c r="G113" s="6" t="s">
        <v>33</v>
      </c>
      <c r="H113" s="21">
        <v>16.489999999999998</v>
      </c>
      <c r="I113" s="12">
        <v>2</v>
      </c>
      <c r="J113" s="8">
        <v>1.649</v>
      </c>
      <c r="K113" s="8">
        <v>34.628999999999998</v>
      </c>
      <c r="L113" s="14">
        <v>43501</v>
      </c>
      <c r="M113" s="32" t="str">
        <f t="shared" si="25"/>
        <v>Weekday</v>
      </c>
      <c r="N113" s="16">
        <v>0.48055555555555557</v>
      </c>
      <c r="O113" s="6" t="s">
        <v>21</v>
      </c>
      <c r="P113" s="18">
        <v>32.979999999999997</v>
      </c>
      <c r="Q113" s="2">
        <v>4.7619047620000003</v>
      </c>
      <c r="R113" s="8">
        <v>1.649</v>
      </c>
      <c r="S113" s="10">
        <v>4.5999999999999996</v>
      </c>
      <c r="T113" s="33"/>
      <c r="U113" s="22">
        <f t="shared" si="16"/>
        <v>32.979999999999997</v>
      </c>
      <c r="V113" s="24">
        <f t="shared" si="26"/>
        <v>2638.3999999999996</v>
      </c>
      <c r="AH113" t="b">
        <f t="shared" si="27"/>
        <v>0</v>
      </c>
      <c r="AI113" t="b">
        <f t="shared" si="17"/>
        <v>1</v>
      </c>
      <c r="AJ113" t="b">
        <f t="shared" si="18"/>
        <v>0</v>
      </c>
      <c r="AK113" t="b">
        <f t="shared" si="19"/>
        <v>0</v>
      </c>
      <c r="AL113" t="str">
        <f t="shared" si="28"/>
        <v>Low</v>
      </c>
      <c r="AM113" t="str">
        <f t="shared" si="20"/>
        <v>Bad Product</v>
      </c>
      <c r="AN113">
        <f t="shared" si="21"/>
        <v>34.628999999999998</v>
      </c>
      <c r="AO113">
        <f t="shared" si="22"/>
        <v>16.489999999999998</v>
      </c>
      <c r="AP113" s="29" t="str">
        <f t="shared" si="29"/>
        <v>Low</v>
      </c>
      <c r="AQ113">
        <f t="shared" si="30"/>
        <v>95602.247999999963</v>
      </c>
      <c r="AR113">
        <f t="shared" ca="1" si="23"/>
        <v>0</v>
      </c>
      <c r="AS113">
        <f t="shared" si="24"/>
        <v>52928.295000000013</v>
      </c>
      <c r="AT113">
        <f t="shared" si="31"/>
        <v>301</v>
      </c>
    </row>
    <row r="114" spans="1:46" ht="15.75" customHeight="1" x14ac:dyDescent="0.2">
      <c r="A114" s="1"/>
      <c r="B114" s="6" t="s">
        <v>146</v>
      </c>
      <c r="C114" s="6" t="s">
        <v>22</v>
      </c>
      <c r="D114" s="6" t="s">
        <v>23</v>
      </c>
      <c r="E114" s="6" t="s">
        <v>18</v>
      </c>
      <c r="F114" s="6" t="s">
        <v>19</v>
      </c>
      <c r="G114" s="6" t="s">
        <v>20</v>
      </c>
      <c r="H114" s="21">
        <v>98.21</v>
      </c>
      <c r="I114" s="12">
        <v>3</v>
      </c>
      <c r="J114" s="8">
        <v>14.7315</v>
      </c>
      <c r="K114" s="8">
        <v>309.36149999999998</v>
      </c>
      <c r="L114" s="14">
        <v>43501</v>
      </c>
      <c r="M114" s="32" t="str">
        <f t="shared" si="25"/>
        <v>Weekday</v>
      </c>
      <c r="N114" s="16">
        <v>0.44513888888888886</v>
      </c>
      <c r="O114" s="6" t="s">
        <v>30</v>
      </c>
      <c r="P114" s="18">
        <v>294.63</v>
      </c>
      <c r="Q114" s="2">
        <v>4.7619047620000003</v>
      </c>
      <c r="R114" s="8">
        <v>14.7315</v>
      </c>
      <c r="S114" s="10">
        <v>7.8</v>
      </c>
      <c r="T114" s="33"/>
      <c r="U114" s="22">
        <f t="shared" si="16"/>
        <v>294.63</v>
      </c>
      <c r="V114" s="24">
        <f t="shared" si="26"/>
        <v>23570.400000000001</v>
      </c>
      <c r="AH114" t="b">
        <f t="shared" si="27"/>
        <v>0</v>
      </c>
      <c r="AI114" t="b">
        <f t="shared" si="17"/>
        <v>1</v>
      </c>
      <c r="AJ114" t="b">
        <f t="shared" si="18"/>
        <v>0</v>
      </c>
      <c r="AK114" t="b">
        <f t="shared" si="19"/>
        <v>0</v>
      </c>
      <c r="AL114" t="str">
        <f t="shared" si="28"/>
        <v>Low</v>
      </c>
      <c r="AM114" t="str">
        <f t="shared" si="20"/>
        <v>Bad Product</v>
      </c>
      <c r="AN114">
        <f t="shared" si="21"/>
        <v>309.36149999999998</v>
      </c>
      <c r="AO114">
        <f t="shared" si="22"/>
        <v>98.21</v>
      </c>
      <c r="AP114" s="29" t="str">
        <f t="shared" si="29"/>
        <v>Medium</v>
      </c>
      <c r="AQ114">
        <f t="shared" si="30"/>
        <v>95602.247999999963</v>
      </c>
      <c r="AR114">
        <f t="shared" ca="1" si="23"/>
        <v>0</v>
      </c>
      <c r="AS114">
        <f t="shared" si="24"/>
        <v>52928.295000000013</v>
      </c>
      <c r="AT114">
        <f t="shared" si="31"/>
        <v>301</v>
      </c>
    </row>
    <row r="115" spans="1:46" ht="15.75" customHeight="1" x14ac:dyDescent="0.2">
      <c r="A115" s="1"/>
      <c r="B115" s="6" t="s">
        <v>147</v>
      </c>
      <c r="C115" s="6" t="s">
        <v>39</v>
      </c>
      <c r="D115" s="6" t="s">
        <v>40</v>
      </c>
      <c r="E115" s="6" t="s">
        <v>24</v>
      </c>
      <c r="F115" s="6" t="s">
        <v>19</v>
      </c>
      <c r="G115" s="6" t="s">
        <v>43</v>
      </c>
      <c r="H115" s="21">
        <v>72.84</v>
      </c>
      <c r="I115" s="12">
        <v>7</v>
      </c>
      <c r="J115" s="8">
        <v>25.494</v>
      </c>
      <c r="K115" s="8">
        <v>535.37400000000002</v>
      </c>
      <c r="L115" s="14">
        <v>43511</v>
      </c>
      <c r="M115" s="32" t="str">
        <f t="shared" si="25"/>
        <v>Weekday</v>
      </c>
      <c r="N115" s="16">
        <v>0.53055555555555556</v>
      </c>
      <c r="O115" s="6" t="s">
        <v>26</v>
      </c>
      <c r="P115" s="18">
        <v>509.88</v>
      </c>
      <c r="Q115" s="2">
        <v>4.7619047620000003</v>
      </c>
      <c r="R115" s="8">
        <v>25.494</v>
      </c>
      <c r="S115" s="10">
        <v>8.4</v>
      </c>
      <c r="T115" s="33"/>
      <c r="U115" s="22">
        <f t="shared" si="16"/>
        <v>509.88</v>
      </c>
      <c r="V115" s="24">
        <f t="shared" si="26"/>
        <v>40790.400000000001</v>
      </c>
      <c r="AH115" t="b">
        <f t="shared" si="27"/>
        <v>1</v>
      </c>
      <c r="AI115" t="b">
        <f t="shared" si="17"/>
        <v>1</v>
      </c>
      <c r="AJ115" t="b">
        <f t="shared" si="18"/>
        <v>0</v>
      </c>
      <c r="AK115" t="b">
        <f t="shared" si="19"/>
        <v>0</v>
      </c>
      <c r="AL115" t="str">
        <f t="shared" si="28"/>
        <v>High</v>
      </c>
      <c r="AM115" t="str">
        <f t="shared" si="20"/>
        <v>Good Product</v>
      </c>
      <c r="AN115">
        <f t="shared" si="21"/>
        <v>481.83660000000003</v>
      </c>
      <c r="AO115">
        <f t="shared" si="22"/>
        <v>72.84</v>
      </c>
      <c r="AP115" s="29" t="str">
        <f t="shared" si="29"/>
        <v>High</v>
      </c>
      <c r="AQ115">
        <f t="shared" si="30"/>
        <v>95567.618999999962</v>
      </c>
      <c r="AR115">
        <f t="shared" ca="1" si="23"/>
        <v>0</v>
      </c>
      <c r="AS115">
        <f t="shared" si="24"/>
        <v>52928.295000000013</v>
      </c>
      <c r="AT115">
        <f t="shared" si="31"/>
        <v>301</v>
      </c>
    </row>
    <row r="116" spans="1:46" ht="15.75" customHeight="1" x14ac:dyDescent="0.2">
      <c r="A116" s="1"/>
      <c r="B116" s="6" t="s">
        <v>148</v>
      </c>
      <c r="C116" s="6" t="s">
        <v>16</v>
      </c>
      <c r="D116" s="6" t="s">
        <v>17</v>
      </c>
      <c r="E116" s="6" t="s">
        <v>18</v>
      </c>
      <c r="F116" s="6" t="s">
        <v>28</v>
      </c>
      <c r="G116" s="6" t="s">
        <v>29</v>
      </c>
      <c r="H116" s="21">
        <v>58.07</v>
      </c>
      <c r="I116" s="12">
        <v>9</v>
      </c>
      <c r="J116" s="8">
        <v>26.131499999999999</v>
      </c>
      <c r="K116" s="8">
        <v>548.76149999999996</v>
      </c>
      <c r="L116" s="14">
        <v>43484</v>
      </c>
      <c r="M116" s="32" t="str">
        <f t="shared" si="25"/>
        <v>Weekend</v>
      </c>
      <c r="N116" s="16">
        <v>0.83819444444444446</v>
      </c>
      <c r="O116" s="6" t="s">
        <v>21</v>
      </c>
      <c r="P116" s="18">
        <v>522.63</v>
      </c>
      <c r="Q116" s="2">
        <v>4.7619047620000003</v>
      </c>
      <c r="R116" s="8">
        <v>26.131499999999999</v>
      </c>
      <c r="S116" s="10">
        <v>4.3</v>
      </c>
      <c r="T116" s="33"/>
      <c r="U116" s="22">
        <f t="shared" si="16"/>
        <v>522.63</v>
      </c>
      <c r="V116" s="24">
        <f t="shared" si="26"/>
        <v>41810.400000000001</v>
      </c>
      <c r="AH116" t="b">
        <f t="shared" si="27"/>
        <v>0</v>
      </c>
      <c r="AI116" t="b">
        <f t="shared" si="17"/>
        <v>1</v>
      </c>
      <c r="AJ116" t="b">
        <f t="shared" si="18"/>
        <v>0</v>
      </c>
      <c r="AK116" t="b">
        <f t="shared" si="19"/>
        <v>0</v>
      </c>
      <c r="AL116" t="str">
        <f t="shared" si="28"/>
        <v>Low</v>
      </c>
      <c r="AM116" t="str">
        <f t="shared" si="20"/>
        <v>Bad Product</v>
      </c>
      <c r="AN116">
        <f t="shared" si="21"/>
        <v>493.88534999999996</v>
      </c>
      <c r="AO116">
        <f t="shared" si="22"/>
        <v>55.166499999999999</v>
      </c>
      <c r="AP116" s="29" t="str">
        <f t="shared" si="29"/>
        <v>Low</v>
      </c>
      <c r="AQ116">
        <f t="shared" si="30"/>
        <v>95567.618999999962</v>
      </c>
      <c r="AR116">
        <f t="shared" ca="1" si="23"/>
        <v>0</v>
      </c>
      <c r="AS116">
        <f t="shared" si="24"/>
        <v>52928.295000000013</v>
      </c>
      <c r="AT116">
        <f t="shared" si="31"/>
        <v>300</v>
      </c>
    </row>
    <row r="117" spans="1:46" ht="15.75" customHeight="1" x14ac:dyDescent="0.2">
      <c r="A117" s="1"/>
      <c r="B117" s="6" t="s">
        <v>149</v>
      </c>
      <c r="C117" s="6" t="s">
        <v>22</v>
      </c>
      <c r="D117" s="6" t="s">
        <v>23</v>
      </c>
      <c r="E117" s="6" t="s">
        <v>18</v>
      </c>
      <c r="F117" s="6" t="s">
        <v>19</v>
      </c>
      <c r="G117" s="6" t="s">
        <v>29</v>
      </c>
      <c r="H117" s="21">
        <v>80.790000000000006</v>
      </c>
      <c r="I117" s="12">
        <v>9</v>
      </c>
      <c r="J117" s="8">
        <v>36.355499999999999</v>
      </c>
      <c r="K117" s="8">
        <v>763.46550000000002</v>
      </c>
      <c r="L117" s="14">
        <v>43497</v>
      </c>
      <c r="M117" s="32" t="str">
        <f t="shared" si="25"/>
        <v>Weekday</v>
      </c>
      <c r="N117" s="16">
        <v>0.85486111111111107</v>
      </c>
      <c r="O117" s="6" t="s">
        <v>30</v>
      </c>
      <c r="P117" s="18">
        <v>727.11</v>
      </c>
      <c r="Q117" s="2">
        <v>4.7619047620000003</v>
      </c>
      <c r="R117" s="8">
        <v>36.355499999999999</v>
      </c>
      <c r="S117" s="10">
        <v>9.5</v>
      </c>
      <c r="T117" s="33"/>
      <c r="U117" s="22">
        <f t="shared" si="16"/>
        <v>727.11</v>
      </c>
      <c r="V117" s="24">
        <f t="shared" si="26"/>
        <v>58168.800000000003</v>
      </c>
      <c r="AH117" t="b">
        <f t="shared" si="27"/>
        <v>1</v>
      </c>
      <c r="AI117" t="b">
        <f t="shared" si="17"/>
        <v>1</v>
      </c>
      <c r="AJ117" t="b">
        <f t="shared" si="18"/>
        <v>0</v>
      </c>
      <c r="AK117" t="b">
        <f t="shared" si="19"/>
        <v>0</v>
      </c>
      <c r="AL117" t="str">
        <f t="shared" si="28"/>
        <v>High</v>
      </c>
      <c r="AM117" t="str">
        <f t="shared" si="20"/>
        <v>Good Product</v>
      </c>
      <c r="AN117">
        <f t="shared" si="21"/>
        <v>687.11895000000004</v>
      </c>
      <c r="AO117">
        <f t="shared" si="22"/>
        <v>76.750500000000002</v>
      </c>
      <c r="AP117" s="29" t="str">
        <f t="shared" si="29"/>
        <v>High</v>
      </c>
      <c r="AQ117">
        <f t="shared" si="30"/>
        <v>95032.244999999966</v>
      </c>
      <c r="AR117">
        <f t="shared" ca="1" si="23"/>
        <v>0</v>
      </c>
      <c r="AS117">
        <f t="shared" si="24"/>
        <v>52928.295000000013</v>
      </c>
      <c r="AT117">
        <f t="shared" si="31"/>
        <v>300</v>
      </c>
    </row>
    <row r="118" spans="1:46" ht="15.75" customHeight="1" x14ac:dyDescent="0.2">
      <c r="A118" s="1"/>
      <c r="B118" s="6" t="s">
        <v>150</v>
      </c>
      <c r="C118" s="6" t="s">
        <v>22</v>
      </c>
      <c r="D118" s="6" t="s">
        <v>23</v>
      </c>
      <c r="E118" s="6" t="s">
        <v>24</v>
      </c>
      <c r="F118" s="6" t="s">
        <v>19</v>
      </c>
      <c r="G118" s="6" t="s">
        <v>43</v>
      </c>
      <c r="H118" s="21">
        <v>27.02</v>
      </c>
      <c r="I118" s="12">
        <v>3</v>
      </c>
      <c r="J118" s="8">
        <v>4.0529999999999999</v>
      </c>
      <c r="K118" s="8">
        <v>85.113</v>
      </c>
      <c r="L118" s="14">
        <v>43526</v>
      </c>
      <c r="M118" s="32" t="str">
        <f t="shared" si="25"/>
        <v>Weekend</v>
      </c>
      <c r="N118" s="16">
        <v>0.54236111111111107</v>
      </c>
      <c r="O118" s="6" t="s">
        <v>30</v>
      </c>
      <c r="P118" s="18">
        <v>81.06</v>
      </c>
      <c r="Q118" s="2">
        <v>4.7619047620000003</v>
      </c>
      <c r="R118" s="8">
        <v>4.0529999999999999</v>
      </c>
      <c r="S118" s="10">
        <v>7.1</v>
      </c>
      <c r="T118" s="33"/>
      <c r="U118" s="22">
        <f t="shared" si="16"/>
        <v>81.06</v>
      </c>
      <c r="V118" s="24">
        <f t="shared" si="26"/>
        <v>6484.8</v>
      </c>
      <c r="AH118" t="b">
        <f t="shared" si="27"/>
        <v>0</v>
      </c>
      <c r="AI118" t="b">
        <f t="shared" si="17"/>
        <v>1</v>
      </c>
      <c r="AJ118" t="b">
        <f t="shared" si="18"/>
        <v>0</v>
      </c>
      <c r="AK118" t="b">
        <f t="shared" si="19"/>
        <v>0</v>
      </c>
      <c r="AL118" t="str">
        <f t="shared" si="28"/>
        <v>Low</v>
      </c>
      <c r="AM118" t="str">
        <f t="shared" si="20"/>
        <v>Bad Product</v>
      </c>
      <c r="AN118">
        <f t="shared" si="21"/>
        <v>85.113</v>
      </c>
      <c r="AO118">
        <f t="shared" si="22"/>
        <v>27.02</v>
      </c>
      <c r="AP118" s="29" t="str">
        <f t="shared" si="29"/>
        <v>Medium</v>
      </c>
      <c r="AQ118">
        <f t="shared" si="30"/>
        <v>95032.244999999966</v>
      </c>
      <c r="AR118">
        <f t="shared" ca="1" si="23"/>
        <v>0</v>
      </c>
      <c r="AS118">
        <f t="shared" si="24"/>
        <v>52928.295000000013</v>
      </c>
      <c r="AT118">
        <f t="shared" si="31"/>
        <v>300</v>
      </c>
    </row>
    <row r="119" spans="1:46" ht="15.75" customHeight="1" x14ac:dyDescent="0.2">
      <c r="A119" s="1"/>
      <c r="B119" s="6" t="s">
        <v>151</v>
      </c>
      <c r="C119" s="6" t="s">
        <v>39</v>
      </c>
      <c r="D119" s="6" t="s">
        <v>40</v>
      </c>
      <c r="E119" s="6" t="s">
        <v>18</v>
      </c>
      <c r="F119" s="6" t="s">
        <v>28</v>
      </c>
      <c r="G119" s="6" t="s">
        <v>43</v>
      </c>
      <c r="H119" s="21">
        <v>21.94</v>
      </c>
      <c r="I119" s="12">
        <v>5</v>
      </c>
      <c r="J119" s="8">
        <v>5.4850000000000003</v>
      </c>
      <c r="K119" s="8">
        <v>115.185</v>
      </c>
      <c r="L119" s="14">
        <v>43529</v>
      </c>
      <c r="M119" s="32" t="str">
        <f t="shared" si="25"/>
        <v>Weekday</v>
      </c>
      <c r="N119" s="16">
        <v>0.52013888888888893</v>
      </c>
      <c r="O119" s="6" t="s">
        <v>21</v>
      </c>
      <c r="P119" s="18">
        <v>109.7</v>
      </c>
      <c r="Q119" s="2">
        <v>4.7619047620000003</v>
      </c>
      <c r="R119" s="8">
        <v>5.4850000000000003</v>
      </c>
      <c r="S119" s="10">
        <v>5.3</v>
      </c>
      <c r="T119" s="33"/>
      <c r="U119" s="22">
        <f t="shared" si="16"/>
        <v>109.7</v>
      </c>
      <c r="V119" s="24">
        <f t="shared" si="26"/>
        <v>8776</v>
      </c>
      <c r="AH119" t="b">
        <f t="shared" si="27"/>
        <v>0</v>
      </c>
      <c r="AI119" t="b">
        <f t="shared" si="17"/>
        <v>1</v>
      </c>
      <c r="AJ119" t="b">
        <f t="shared" si="18"/>
        <v>0</v>
      </c>
      <c r="AK119" t="b">
        <f t="shared" si="19"/>
        <v>0</v>
      </c>
      <c r="AL119" t="str">
        <f t="shared" si="28"/>
        <v>Low</v>
      </c>
      <c r="AM119" t="str">
        <f t="shared" si="20"/>
        <v>Bad Product</v>
      </c>
      <c r="AN119">
        <f t="shared" si="21"/>
        <v>115.185</v>
      </c>
      <c r="AO119">
        <f t="shared" si="22"/>
        <v>21.94</v>
      </c>
      <c r="AP119" s="29" t="str">
        <f t="shared" si="29"/>
        <v>Low</v>
      </c>
      <c r="AQ119">
        <f t="shared" si="30"/>
        <v>95032.244999999966</v>
      </c>
      <c r="AR119">
        <f t="shared" ca="1" si="23"/>
        <v>0</v>
      </c>
      <c r="AS119">
        <f t="shared" si="24"/>
        <v>52928.295000000013</v>
      </c>
      <c r="AT119">
        <f t="shared" si="31"/>
        <v>300</v>
      </c>
    </row>
    <row r="120" spans="1:46" ht="15.75" customHeight="1" x14ac:dyDescent="0.2">
      <c r="A120" s="1"/>
      <c r="B120" s="6" t="s">
        <v>152</v>
      </c>
      <c r="C120" s="6" t="s">
        <v>39</v>
      </c>
      <c r="D120" s="6" t="s">
        <v>40</v>
      </c>
      <c r="E120" s="6" t="s">
        <v>18</v>
      </c>
      <c r="F120" s="6" t="s">
        <v>28</v>
      </c>
      <c r="G120" s="6" t="s">
        <v>43</v>
      </c>
      <c r="H120" s="21">
        <v>51.36</v>
      </c>
      <c r="I120" s="12">
        <v>1</v>
      </c>
      <c r="J120" s="8">
        <v>2.5680000000000001</v>
      </c>
      <c r="K120" s="8">
        <v>53.927999999999997</v>
      </c>
      <c r="L120" s="14">
        <v>43481</v>
      </c>
      <c r="M120" s="32" t="str">
        <f t="shared" si="25"/>
        <v>Weekday</v>
      </c>
      <c r="N120" s="16">
        <v>0.6430555555555556</v>
      </c>
      <c r="O120" s="6" t="s">
        <v>21</v>
      </c>
      <c r="P120" s="18">
        <v>51.36</v>
      </c>
      <c r="Q120" s="2">
        <v>4.7619047620000003</v>
      </c>
      <c r="R120" s="8">
        <v>2.5680000000000001</v>
      </c>
      <c r="S120" s="10">
        <v>5.2</v>
      </c>
      <c r="T120" s="33"/>
      <c r="U120" s="22">
        <f t="shared" si="16"/>
        <v>51.36</v>
      </c>
      <c r="V120" s="24">
        <f t="shared" si="26"/>
        <v>4108.8</v>
      </c>
      <c r="AH120" t="b">
        <f t="shared" si="27"/>
        <v>0</v>
      </c>
      <c r="AI120" t="b">
        <f t="shared" si="17"/>
        <v>1</v>
      </c>
      <c r="AJ120" t="b">
        <f t="shared" si="18"/>
        <v>0</v>
      </c>
      <c r="AK120" t="b">
        <f t="shared" si="19"/>
        <v>0</v>
      </c>
      <c r="AL120" t="str">
        <f t="shared" si="28"/>
        <v>Low</v>
      </c>
      <c r="AM120" t="str">
        <f t="shared" si="20"/>
        <v>Bad Product</v>
      </c>
      <c r="AN120">
        <f t="shared" si="21"/>
        <v>53.927999999999997</v>
      </c>
      <c r="AO120">
        <f t="shared" si="22"/>
        <v>51.36</v>
      </c>
      <c r="AP120" s="29" t="str">
        <f t="shared" si="29"/>
        <v>Low</v>
      </c>
      <c r="AQ120">
        <f t="shared" si="30"/>
        <v>95032.244999999966</v>
      </c>
      <c r="AR120">
        <f t="shared" ca="1" si="23"/>
        <v>0</v>
      </c>
      <c r="AS120">
        <f t="shared" si="24"/>
        <v>52928.295000000013</v>
      </c>
      <c r="AT120">
        <f t="shared" si="31"/>
        <v>300</v>
      </c>
    </row>
    <row r="121" spans="1:46" ht="15.75" customHeight="1" x14ac:dyDescent="0.2">
      <c r="A121" s="1"/>
      <c r="B121" s="6" t="s">
        <v>153</v>
      </c>
      <c r="C121" s="6" t="s">
        <v>16</v>
      </c>
      <c r="D121" s="6" t="s">
        <v>17</v>
      </c>
      <c r="E121" s="6" t="s">
        <v>24</v>
      </c>
      <c r="F121" s="6" t="s">
        <v>19</v>
      </c>
      <c r="G121" s="6" t="s">
        <v>41</v>
      </c>
      <c r="H121" s="21">
        <v>10.96</v>
      </c>
      <c r="I121" s="12">
        <v>10</v>
      </c>
      <c r="J121" s="8">
        <v>5.48</v>
      </c>
      <c r="K121" s="8">
        <v>115.08</v>
      </c>
      <c r="L121" s="14">
        <v>43498</v>
      </c>
      <c r="M121" s="32" t="str">
        <f t="shared" si="25"/>
        <v>Weekend</v>
      </c>
      <c r="N121" s="16">
        <v>0.8666666666666667</v>
      </c>
      <c r="O121" s="6" t="s">
        <v>21</v>
      </c>
      <c r="P121" s="18">
        <v>109.6</v>
      </c>
      <c r="Q121" s="2">
        <v>4.7619047620000003</v>
      </c>
      <c r="R121" s="8">
        <v>5.48</v>
      </c>
      <c r="S121" s="10">
        <v>6</v>
      </c>
      <c r="T121" s="33"/>
      <c r="U121" s="22">
        <f t="shared" si="16"/>
        <v>109.60000000000001</v>
      </c>
      <c r="V121" s="24">
        <f t="shared" si="26"/>
        <v>8768</v>
      </c>
      <c r="AH121" t="b">
        <f t="shared" si="27"/>
        <v>0</v>
      </c>
      <c r="AI121" t="b">
        <f t="shared" si="17"/>
        <v>1</v>
      </c>
      <c r="AJ121" t="b">
        <f t="shared" si="18"/>
        <v>0</v>
      </c>
      <c r="AK121" t="b">
        <f t="shared" si="19"/>
        <v>0</v>
      </c>
      <c r="AL121" t="str">
        <f t="shared" si="28"/>
        <v>Low</v>
      </c>
      <c r="AM121" t="str">
        <f t="shared" si="20"/>
        <v>Bad Product</v>
      </c>
      <c r="AN121">
        <f t="shared" si="21"/>
        <v>115.08</v>
      </c>
      <c r="AO121">
        <f t="shared" si="22"/>
        <v>10.412000000000001</v>
      </c>
      <c r="AP121" s="29" t="str">
        <f t="shared" si="29"/>
        <v>Low</v>
      </c>
      <c r="AQ121">
        <f t="shared" si="30"/>
        <v>94917.059999999969</v>
      </c>
      <c r="AR121">
        <f t="shared" ca="1" si="23"/>
        <v>0</v>
      </c>
      <c r="AS121">
        <f t="shared" si="24"/>
        <v>52928.295000000013</v>
      </c>
      <c r="AT121">
        <f t="shared" si="31"/>
        <v>300</v>
      </c>
    </row>
    <row r="122" spans="1:46" ht="15.75" customHeight="1" x14ac:dyDescent="0.2">
      <c r="A122" s="1"/>
      <c r="B122" s="6" t="s">
        <v>154</v>
      </c>
      <c r="C122" s="6" t="s">
        <v>39</v>
      </c>
      <c r="D122" s="6" t="s">
        <v>40</v>
      </c>
      <c r="E122" s="6" t="s">
        <v>24</v>
      </c>
      <c r="F122" s="6" t="s">
        <v>28</v>
      </c>
      <c r="G122" s="6" t="s">
        <v>29</v>
      </c>
      <c r="H122" s="21">
        <v>53.44</v>
      </c>
      <c r="I122" s="12">
        <v>2</v>
      </c>
      <c r="J122" s="8">
        <v>5.3440000000000003</v>
      </c>
      <c r="K122" s="8">
        <v>112.224</v>
      </c>
      <c r="L122" s="14">
        <v>43485</v>
      </c>
      <c r="M122" s="32" t="str">
        <f t="shared" si="25"/>
        <v>Weekend</v>
      </c>
      <c r="N122" s="16">
        <v>0.85972222222222228</v>
      </c>
      <c r="O122" s="6" t="s">
        <v>21</v>
      </c>
      <c r="P122" s="18">
        <v>106.88</v>
      </c>
      <c r="Q122" s="2">
        <v>4.7619047620000003</v>
      </c>
      <c r="R122" s="8">
        <v>5.3440000000000003</v>
      </c>
      <c r="S122" s="10">
        <v>4.0999999999999996</v>
      </c>
      <c r="T122" s="33"/>
      <c r="U122" s="22">
        <f t="shared" si="16"/>
        <v>106.88</v>
      </c>
      <c r="V122" s="24">
        <f t="shared" si="26"/>
        <v>8550.4</v>
      </c>
      <c r="AH122" t="b">
        <f t="shared" si="27"/>
        <v>0</v>
      </c>
      <c r="AI122" t="b">
        <f t="shared" si="17"/>
        <v>1</v>
      </c>
      <c r="AJ122" t="b">
        <f t="shared" si="18"/>
        <v>0</v>
      </c>
      <c r="AK122" t="b">
        <f t="shared" si="19"/>
        <v>0</v>
      </c>
      <c r="AL122" t="str">
        <f t="shared" si="28"/>
        <v>Low</v>
      </c>
      <c r="AM122" t="str">
        <f t="shared" si="20"/>
        <v>Bad Product</v>
      </c>
      <c r="AN122">
        <f t="shared" si="21"/>
        <v>112.224</v>
      </c>
      <c r="AO122">
        <f t="shared" si="22"/>
        <v>53.44</v>
      </c>
      <c r="AP122" s="29" t="str">
        <f t="shared" si="29"/>
        <v>Low</v>
      </c>
      <c r="AQ122">
        <f t="shared" si="30"/>
        <v>94863.131999999969</v>
      </c>
      <c r="AR122">
        <f t="shared" ca="1" si="23"/>
        <v>0</v>
      </c>
      <c r="AS122">
        <f t="shared" si="24"/>
        <v>52928.295000000013</v>
      </c>
      <c r="AT122">
        <f t="shared" si="31"/>
        <v>300</v>
      </c>
    </row>
    <row r="123" spans="1:46" ht="15.75" customHeight="1" x14ac:dyDescent="0.2">
      <c r="A123" s="1"/>
      <c r="B123" s="6" t="s">
        <v>155</v>
      </c>
      <c r="C123" s="6" t="s">
        <v>16</v>
      </c>
      <c r="D123" s="6" t="s">
        <v>17</v>
      </c>
      <c r="E123" s="6" t="s">
        <v>24</v>
      </c>
      <c r="F123" s="6" t="s">
        <v>19</v>
      </c>
      <c r="G123" s="6" t="s">
        <v>25</v>
      </c>
      <c r="H123" s="21">
        <v>99.56</v>
      </c>
      <c r="I123" s="12">
        <v>8</v>
      </c>
      <c r="J123" s="8">
        <v>39.823999999999998</v>
      </c>
      <c r="K123" s="8">
        <v>836.30399999999997</v>
      </c>
      <c r="L123" s="14">
        <v>43510</v>
      </c>
      <c r="M123" s="32" t="str">
        <f t="shared" si="25"/>
        <v>Weekday</v>
      </c>
      <c r="N123" s="16">
        <v>0.7104166666666667</v>
      </c>
      <c r="O123" s="6" t="s">
        <v>30</v>
      </c>
      <c r="P123" s="18">
        <v>796.48</v>
      </c>
      <c r="Q123" s="2">
        <v>4.7619047620000003</v>
      </c>
      <c r="R123" s="8">
        <v>39.823999999999998</v>
      </c>
      <c r="S123" s="10">
        <v>5.2</v>
      </c>
      <c r="T123" s="33"/>
      <c r="U123" s="22">
        <f t="shared" si="16"/>
        <v>796.48</v>
      </c>
      <c r="V123" s="24">
        <f t="shared" si="26"/>
        <v>63718.400000000001</v>
      </c>
      <c r="AH123" t="b">
        <f t="shared" si="27"/>
        <v>0</v>
      </c>
      <c r="AI123" t="b">
        <f t="shared" si="17"/>
        <v>1</v>
      </c>
      <c r="AJ123" t="b">
        <f t="shared" si="18"/>
        <v>0</v>
      </c>
      <c r="AK123" t="b">
        <f t="shared" si="19"/>
        <v>0</v>
      </c>
      <c r="AL123" t="str">
        <f t="shared" si="28"/>
        <v>Low</v>
      </c>
      <c r="AM123" t="str">
        <f t="shared" si="20"/>
        <v>Bad Product</v>
      </c>
      <c r="AN123">
        <f t="shared" si="21"/>
        <v>752.67359999999996</v>
      </c>
      <c r="AO123">
        <f t="shared" si="22"/>
        <v>94.581999999999994</v>
      </c>
      <c r="AP123" s="29" t="str">
        <f t="shared" si="29"/>
        <v>Low</v>
      </c>
      <c r="AQ123">
        <f t="shared" si="30"/>
        <v>94863.131999999969</v>
      </c>
      <c r="AR123">
        <f t="shared" ca="1" si="23"/>
        <v>0</v>
      </c>
      <c r="AS123">
        <f t="shared" si="24"/>
        <v>52928.295000000013</v>
      </c>
      <c r="AT123">
        <f t="shared" si="31"/>
        <v>300</v>
      </c>
    </row>
    <row r="124" spans="1:46" ht="15.75" customHeight="1" x14ac:dyDescent="0.2">
      <c r="A124" s="1"/>
      <c r="B124" s="6" t="s">
        <v>156</v>
      </c>
      <c r="C124" s="6" t="s">
        <v>22</v>
      </c>
      <c r="D124" s="6" t="s">
        <v>23</v>
      </c>
      <c r="E124" s="6" t="s">
        <v>18</v>
      </c>
      <c r="F124" s="6" t="s">
        <v>28</v>
      </c>
      <c r="G124" s="6" t="s">
        <v>33</v>
      </c>
      <c r="H124" s="21">
        <v>57.12</v>
      </c>
      <c r="I124" s="12">
        <v>7</v>
      </c>
      <c r="J124" s="8">
        <v>19.992000000000001</v>
      </c>
      <c r="K124" s="8">
        <v>419.83199999999999</v>
      </c>
      <c r="L124" s="14">
        <v>43477</v>
      </c>
      <c r="M124" s="32" t="str">
        <f t="shared" si="25"/>
        <v>Weekend</v>
      </c>
      <c r="N124" s="16">
        <v>0.50138888888888888</v>
      </c>
      <c r="O124" s="6" t="s">
        <v>30</v>
      </c>
      <c r="P124" s="18">
        <v>399.84</v>
      </c>
      <c r="Q124" s="2">
        <v>4.7619047620000003</v>
      </c>
      <c r="R124" s="8">
        <v>19.992000000000001</v>
      </c>
      <c r="S124" s="10">
        <v>6.5</v>
      </c>
      <c r="T124" s="33"/>
      <c r="U124" s="22">
        <f t="shared" si="16"/>
        <v>399.84</v>
      </c>
      <c r="V124" s="24">
        <f t="shared" si="26"/>
        <v>31987.199999999997</v>
      </c>
      <c r="AH124" t="b">
        <f t="shared" si="27"/>
        <v>0</v>
      </c>
      <c r="AI124" t="b">
        <f t="shared" si="17"/>
        <v>1</v>
      </c>
      <c r="AJ124" t="b">
        <f t="shared" si="18"/>
        <v>0</v>
      </c>
      <c r="AK124" t="b">
        <f t="shared" si="19"/>
        <v>0</v>
      </c>
      <c r="AL124" t="str">
        <f t="shared" si="28"/>
        <v>Low</v>
      </c>
      <c r="AM124" t="str">
        <f t="shared" si="20"/>
        <v>Bad Product</v>
      </c>
      <c r="AN124">
        <f t="shared" si="21"/>
        <v>419.83199999999999</v>
      </c>
      <c r="AO124">
        <f t="shared" si="22"/>
        <v>57.12</v>
      </c>
      <c r="AP124" s="29" t="str">
        <f t="shared" si="29"/>
        <v>Medium</v>
      </c>
      <c r="AQ124">
        <f t="shared" si="30"/>
        <v>94750.907999999967</v>
      </c>
      <c r="AR124">
        <f t="shared" ca="1" si="23"/>
        <v>0</v>
      </c>
      <c r="AS124">
        <f t="shared" si="24"/>
        <v>52928.295000000013</v>
      </c>
      <c r="AT124">
        <f t="shared" si="31"/>
        <v>300</v>
      </c>
    </row>
    <row r="125" spans="1:46" ht="15.75" customHeight="1" x14ac:dyDescent="0.2">
      <c r="A125" s="1"/>
      <c r="B125" s="6" t="s">
        <v>157</v>
      </c>
      <c r="C125" s="6" t="s">
        <v>39</v>
      </c>
      <c r="D125" s="6" t="s">
        <v>40</v>
      </c>
      <c r="E125" s="6" t="s">
        <v>18</v>
      </c>
      <c r="F125" s="6" t="s">
        <v>28</v>
      </c>
      <c r="G125" s="6" t="s">
        <v>33</v>
      </c>
      <c r="H125" s="21">
        <v>99.96</v>
      </c>
      <c r="I125" s="12">
        <v>9</v>
      </c>
      <c r="J125" s="8">
        <v>44.981999999999999</v>
      </c>
      <c r="K125" s="8">
        <v>944.62199999999996</v>
      </c>
      <c r="L125" s="14">
        <v>43533</v>
      </c>
      <c r="M125" s="32" t="str">
        <f t="shared" si="25"/>
        <v>Weekend</v>
      </c>
      <c r="N125" s="16">
        <v>0.72638888888888886</v>
      </c>
      <c r="O125" s="6" t="s">
        <v>30</v>
      </c>
      <c r="P125" s="18">
        <v>899.64</v>
      </c>
      <c r="Q125" s="2">
        <v>4.7619047620000003</v>
      </c>
      <c r="R125" s="8">
        <v>44.981999999999999</v>
      </c>
      <c r="S125" s="10">
        <v>4.2</v>
      </c>
      <c r="T125" s="33"/>
      <c r="U125" s="22">
        <f t="shared" si="16"/>
        <v>899.64</v>
      </c>
      <c r="V125" s="24">
        <f t="shared" si="26"/>
        <v>71971.199999999997</v>
      </c>
      <c r="AH125" t="b">
        <f t="shared" si="27"/>
        <v>0</v>
      </c>
      <c r="AI125" t="b">
        <f t="shared" si="17"/>
        <v>1</v>
      </c>
      <c r="AJ125" t="b">
        <f t="shared" si="18"/>
        <v>0</v>
      </c>
      <c r="AK125" t="b">
        <f t="shared" si="19"/>
        <v>0</v>
      </c>
      <c r="AL125" t="str">
        <f t="shared" si="28"/>
        <v>Low</v>
      </c>
      <c r="AM125" t="str">
        <f t="shared" si="20"/>
        <v>Bad Product</v>
      </c>
      <c r="AN125">
        <f t="shared" si="21"/>
        <v>850.15980000000002</v>
      </c>
      <c r="AO125">
        <f t="shared" si="22"/>
        <v>94.961999999999989</v>
      </c>
      <c r="AP125" s="29" t="str">
        <f t="shared" si="29"/>
        <v>Low</v>
      </c>
      <c r="AQ125">
        <f t="shared" si="30"/>
        <v>94750.907999999967</v>
      </c>
      <c r="AR125">
        <f t="shared" ca="1" si="23"/>
        <v>0</v>
      </c>
      <c r="AS125">
        <f t="shared" si="24"/>
        <v>52928.295000000013</v>
      </c>
      <c r="AT125">
        <f t="shared" si="31"/>
        <v>300</v>
      </c>
    </row>
    <row r="126" spans="1:46" ht="15.75" customHeight="1" x14ac:dyDescent="0.2">
      <c r="A126" s="1"/>
      <c r="B126" s="6" t="s">
        <v>158</v>
      </c>
      <c r="C126" s="6" t="s">
        <v>22</v>
      </c>
      <c r="D126" s="6" t="s">
        <v>23</v>
      </c>
      <c r="E126" s="6" t="s">
        <v>18</v>
      </c>
      <c r="F126" s="6" t="s">
        <v>28</v>
      </c>
      <c r="G126" s="6" t="s">
        <v>29</v>
      </c>
      <c r="H126" s="21">
        <v>63.91</v>
      </c>
      <c r="I126" s="12">
        <v>8</v>
      </c>
      <c r="J126" s="8">
        <v>25.564</v>
      </c>
      <c r="K126" s="8">
        <v>536.84400000000005</v>
      </c>
      <c r="L126" s="14">
        <v>43537</v>
      </c>
      <c r="M126" s="32" t="str">
        <f t="shared" si="25"/>
        <v>Weekday</v>
      </c>
      <c r="N126" s="16">
        <v>0.82777777777777772</v>
      </c>
      <c r="O126" s="6" t="s">
        <v>30</v>
      </c>
      <c r="P126" s="18">
        <v>511.28</v>
      </c>
      <c r="Q126" s="2">
        <v>4.7619047620000003</v>
      </c>
      <c r="R126" s="8">
        <v>25.564</v>
      </c>
      <c r="S126" s="10">
        <v>4.5999999999999996</v>
      </c>
      <c r="T126" s="33"/>
      <c r="U126" s="22">
        <f t="shared" si="16"/>
        <v>511.28</v>
      </c>
      <c r="V126" s="24">
        <f t="shared" si="26"/>
        <v>40902.399999999994</v>
      </c>
      <c r="AH126" t="b">
        <f t="shared" si="27"/>
        <v>0</v>
      </c>
      <c r="AI126" t="b">
        <f t="shared" si="17"/>
        <v>1</v>
      </c>
      <c r="AJ126" t="b">
        <f t="shared" si="18"/>
        <v>0</v>
      </c>
      <c r="AK126" t="b">
        <f t="shared" si="19"/>
        <v>0</v>
      </c>
      <c r="AL126" t="str">
        <f t="shared" si="28"/>
        <v>Low</v>
      </c>
      <c r="AM126" t="str">
        <f t="shared" si="20"/>
        <v>Bad Product</v>
      </c>
      <c r="AN126">
        <f t="shared" si="21"/>
        <v>483.15960000000007</v>
      </c>
      <c r="AO126">
        <f t="shared" si="22"/>
        <v>60.714499999999994</v>
      </c>
      <c r="AP126" s="29" t="str">
        <f t="shared" si="29"/>
        <v>Low</v>
      </c>
      <c r="AQ126">
        <f t="shared" si="30"/>
        <v>94750.907999999967</v>
      </c>
      <c r="AR126">
        <f t="shared" ca="1" si="23"/>
        <v>0</v>
      </c>
      <c r="AS126">
        <f t="shared" si="24"/>
        <v>52928.295000000013</v>
      </c>
      <c r="AT126">
        <f t="shared" si="31"/>
        <v>300</v>
      </c>
    </row>
    <row r="127" spans="1:46" ht="15.75" customHeight="1" x14ac:dyDescent="0.2">
      <c r="A127" s="1"/>
      <c r="B127" s="6" t="s">
        <v>159</v>
      </c>
      <c r="C127" s="6" t="s">
        <v>39</v>
      </c>
      <c r="D127" s="6" t="s">
        <v>40</v>
      </c>
      <c r="E127" s="6" t="s">
        <v>18</v>
      </c>
      <c r="F127" s="6" t="s">
        <v>19</v>
      </c>
      <c r="G127" s="6" t="s">
        <v>43</v>
      </c>
      <c r="H127" s="21">
        <v>56.47</v>
      </c>
      <c r="I127" s="12">
        <v>8</v>
      </c>
      <c r="J127" s="8">
        <v>22.588000000000001</v>
      </c>
      <c r="K127" s="8">
        <v>474.34800000000001</v>
      </c>
      <c r="L127" s="14">
        <v>43533</v>
      </c>
      <c r="M127" s="32" t="str">
        <f t="shared" si="25"/>
        <v>Weekend</v>
      </c>
      <c r="N127" s="16">
        <v>0.62291666666666667</v>
      </c>
      <c r="O127" s="6" t="s">
        <v>21</v>
      </c>
      <c r="P127" s="18">
        <v>451.76</v>
      </c>
      <c r="Q127" s="2">
        <v>4.7619047620000003</v>
      </c>
      <c r="R127" s="8">
        <v>22.588000000000001</v>
      </c>
      <c r="S127" s="10">
        <v>7.3</v>
      </c>
      <c r="T127" s="33"/>
      <c r="U127" s="22">
        <f t="shared" si="16"/>
        <v>451.76</v>
      </c>
      <c r="V127" s="24">
        <f t="shared" si="26"/>
        <v>36140.800000000003</v>
      </c>
      <c r="AH127" t="b">
        <f t="shared" si="27"/>
        <v>0</v>
      </c>
      <c r="AI127" t="b">
        <f t="shared" si="17"/>
        <v>1</v>
      </c>
      <c r="AJ127" t="b">
        <f t="shared" si="18"/>
        <v>0</v>
      </c>
      <c r="AK127" t="b">
        <f t="shared" si="19"/>
        <v>0</v>
      </c>
      <c r="AL127" t="str">
        <f t="shared" si="28"/>
        <v>Low</v>
      </c>
      <c r="AM127" t="str">
        <f t="shared" si="20"/>
        <v>Bad Product</v>
      </c>
      <c r="AN127">
        <f t="shared" si="21"/>
        <v>474.34800000000001</v>
      </c>
      <c r="AO127">
        <f t="shared" si="22"/>
        <v>53.646499999999996</v>
      </c>
      <c r="AP127" s="29" t="str">
        <f t="shared" si="29"/>
        <v>Medium</v>
      </c>
      <c r="AQ127">
        <f t="shared" si="30"/>
        <v>93806.285999999978</v>
      </c>
      <c r="AR127">
        <f t="shared" ca="1" si="23"/>
        <v>0</v>
      </c>
      <c r="AS127">
        <f t="shared" si="24"/>
        <v>52928.295000000013</v>
      </c>
      <c r="AT127">
        <f t="shared" si="31"/>
        <v>300</v>
      </c>
    </row>
    <row r="128" spans="1:46" ht="15.75" customHeight="1" x14ac:dyDescent="0.2">
      <c r="A128" s="1"/>
      <c r="B128" s="6" t="s">
        <v>160</v>
      </c>
      <c r="C128" s="6" t="s">
        <v>16</v>
      </c>
      <c r="D128" s="6" t="s">
        <v>17</v>
      </c>
      <c r="E128" s="6" t="s">
        <v>24</v>
      </c>
      <c r="F128" s="6" t="s">
        <v>19</v>
      </c>
      <c r="G128" s="6" t="s">
        <v>29</v>
      </c>
      <c r="H128" s="21">
        <v>93.69</v>
      </c>
      <c r="I128" s="12">
        <v>7</v>
      </c>
      <c r="J128" s="8">
        <v>32.791499999999999</v>
      </c>
      <c r="K128" s="8">
        <v>688.62149999999997</v>
      </c>
      <c r="L128" s="14">
        <v>43534</v>
      </c>
      <c r="M128" s="32" t="str">
        <f t="shared" si="25"/>
        <v>Weekend</v>
      </c>
      <c r="N128" s="16">
        <v>0.78055555555555556</v>
      </c>
      <c r="O128" s="6" t="s">
        <v>30</v>
      </c>
      <c r="P128" s="18">
        <v>655.83</v>
      </c>
      <c r="Q128" s="2">
        <v>4.7619047620000003</v>
      </c>
      <c r="R128" s="8">
        <v>32.791499999999999</v>
      </c>
      <c r="S128" s="10">
        <v>4.5</v>
      </c>
      <c r="T128" s="33"/>
      <c r="U128" s="22">
        <f t="shared" si="16"/>
        <v>655.82999999999993</v>
      </c>
      <c r="V128" s="24">
        <f t="shared" si="26"/>
        <v>52466.399999999994</v>
      </c>
      <c r="AH128" t="b">
        <f t="shared" si="27"/>
        <v>0</v>
      </c>
      <c r="AI128" t="b">
        <f t="shared" si="17"/>
        <v>1</v>
      </c>
      <c r="AJ128" t="b">
        <f t="shared" si="18"/>
        <v>0</v>
      </c>
      <c r="AK128" t="b">
        <f t="shared" si="19"/>
        <v>0</v>
      </c>
      <c r="AL128" t="str">
        <f t="shared" si="28"/>
        <v>Low</v>
      </c>
      <c r="AM128" t="str">
        <f t="shared" si="20"/>
        <v>Bad Product</v>
      </c>
      <c r="AN128">
        <f t="shared" si="21"/>
        <v>619.75935000000004</v>
      </c>
      <c r="AO128">
        <f t="shared" si="22"/>
        <v>93.69</v>
      </c>
      <c r="AP128" s="29" t="str">
        <f t="shared" si="29"/>
        <v>Low</v>
      </c>
      <c r="AQ128">
        <f t="shared" si="30"/>
        <v>93806.285999999978</v>
      </c>
      <c r="AR128">
        <f t="shared" ca="1" si="23"/>
        <v>0</v>
      </c>
      <c r="AS128">
        <f t="shared" si="24"/>
        <v>52928.295000000013</v>
      </c>
      <c r="AT128">
        <f t="shared" si="31"/>
        <v>300</v>
      </c>
    </row>
    <row r="129" spans="1:46" ht="15.75" customHeight="1" x14ac:dyDescent="0.2">
      <c r="A129" s="1"/>
      <c r="B129" s="6" t="s">
        <v>161</v>
      </c>
      <c r="C129" s="6" t="s">
        <v>16</v>
      </c>
      <c r="D129" s="6" t="s">
        <v>17</v>
      </c>
      <c r="E129" s="6" t="s">
        <v>24</v>
      </c>
      <c r="F129" s="6" t="s">
        <v>19</v>
      </c>
      <c r="G129" s="6" t="s">
        <v>33</v>
      </c>
      <c r="H129" s="21">
        <v>32.25</v>
      </c>
      <c r="I129" s="12">
        <v>5</v>
      </c>
      <c r="J129" s="8">
        <v>8.0625</v>
      </c>
      <c r="K129" s="8">
        <v>169.3125</v>
      </c>
      <c r="L129" s="14">
        <v>43492</v>
      </c>
      <c r="M129" s="32" t="str">
        <f t="shared" si="25"/>
        <v>Weekend</v>
      </c>
      <c r="N129" s="16">
        <v>0.55972222222222223</v>
      </c>
      <c r="O129" s="6" t="s">
        <v>26</v>
      </c>
      <c r="P129" s="18">
        <v>161.25</v>
      </c>
      <c r="Q129" s="2">
        <v>4.7619047620000003</v>
      </c>
      <c r="R129" s="8">
        <v>8.0625</v>
      </c>
      <c r="S129" s="10">
        <v>9</v>
      </c>
      <c r="T129" s="33"/>
      <c r="U129" s="22">
        <f t="shared" si="16"/>
        <v>161.25</v>
      </c>
      <c r="V129" s="24">
        <f t="shared" si="26"/>
        <v>12900</v>
      </c>
      <c r="AH129" t="b">
        <f t="shared" si="27"/>
        <v>1</v>
      </c>
      <c r="AI129" t="b">
        <f t="shared" si="17"/>
        <v>1</v>
      </c>
      <c r="AJ129" t="b">
        <f t="shared" si="18"/>
        <v>0</v>
      </c>
      <c r="AK129" t="b">
        <f t="shared" si="19"/>
        <v>0</v>
      </c>
      <c r="AL129" t="str">
        <f t="shared" si="28"/>
        <v>High</v>
      </c>
      <c r="AM129" t="str">
        <f t="shared" si="20"/>
        <v>Bad Product</v>
      </c>
      <c r="AN129">
        <f t="shared" si="21"/>
        <v>169.3125</v>
      </c>
      <c r="AO129">
        <f t="shared" si="22"/>
        <v>32.25</v>
      </c>
      <c r="AP129" s="29" t="str">
        <f t="shared" si="29"/>
        <v>High</v>
      </c>
      <c r="AQ129">
        <f t="shared" si="30"/>
        <v>93331.93799999998</v>
      </c>
      <c r="AR129">
        <f t="shared" ca="1" si="23"/>
        <v>0</v>
      </c>
      <c r="AS129">
        <f t="shared" si="24"/>
        <v>52928.295000000013</v>
      </c>
      <c r="AT129">
        <f t="shared" si="31"/>
        <v>300</v>
      </c>
    </row>
    <row r="130" spans="1:46" ht="15.75" customHeight="1" x14ac:dyDescent="0.2">
      <c r="A130" s="1"/>
      <c r="B130" s="6" t="s">
        <v>162</v>
      </c>
      <c r="C130" s="6" t="s">
        <v>22</v>
      </c>
      <c r="D130" s="6" t="s">
        <v>23</v>
      </c>
      <c r="E130" s="6" t="s">
        <v>24</v>
      </c>
      <c r="F130" s="6" t="s">
        <v>19</v>
      </c>
      <c r="G130" s="6" t="s">
        <v>43</v>
      </c>
      <c r="H130" s="21">
        <v>31.73</v>
      </c>
      <c r="I130" s="12">
        <v>9</v>
      </c>
      <c r="J130" s="8">
        <v>14.278499999999999</v>
      </c>
      <c r="K130" s="8">
        <v>299.8485</v>
      </c>
      <c r="L130" s="14">
        <v>43473</v>
      </c>
      <c r="M130" s="32" t="str">
        <f t="shared" si="25"/>
        <v>Weekday</v>
      </c>
      <c r="N130" s="16">
        <v>0.67847222222222225</v>
      </c>
      <c r="O130" s="6" t="s">
        <v>30</v>
      </c>
      <c r="P130" s="18">
        <v>285.57</v>
      </c>
      <c r="Q130" s="2">
        <v>4.7619047620000003</v>
      </c>
      <c r="R130" s="8">
        <v>14.278499999999999</v>
      </c>
      <c r="S130" s="10">
        <v>5.9</v>
      </c>
      <c r="T130" s="33"/>
      <c r="U130" s="22">
        <f t="shared" si="16"/>
        <v>285.57</v>
      </c>
      <c r="V130" s="24">
        <f t="shared" si="26"/>
        <v>22845.599999999999</v>
      </c>
      <c r="AH130" t="b">
        <f t="shared" si="27"/>
        <v>0</v>
      </c>
      <c r="AI130" t="b">
        <f t="shared" si="17"/>
        <v>1</v>
      </c>
      <c r="AJ130" t="b">
        <f t="shared" si="18"/>
        <v>0</v>
      </c>
      <c r="AK130" t="b">
        <f t="shared" si="19"/>
        <v>0</v>
      </c>
      <c r="AL130" t="str">
        <f t="shared" si="28"/>
        <v>Low</v>
      </c>
      <c r="AM130" t="str">
        <f t="shared" si="20"/>
        <v>Bad Product</v>
      </c>
      <c r="AN130">
        <f t="shared" si="21"/>
        <v>299.8485</v>
      </c>
      <c r="AO130">
        <f t="shared" si="22"/>
        <v>30.1435</v>
      </c>
      <c r="AP130" s="29" t="str">
        <f t="shared" si="29"/>
        <v>Low</v>
      </c>
      <c r="AQ130">
        <f t="shared" si="30"/>
        <v>93331.93799999998</v>
      </c>
      <c r="AR130">
        <f t="shared" ca="1" si="23"/>
        <v>0</v>
      </c>
      <c r="AS130">
        <f t="shared" si="24"/>
        <v>52928.295000000013</v>
      </c>
      <c r="AT130">
        <f t="shared" si="31"/>
        <v>299</v>
      </c>
    </row>
    <row r="131" spans="1:46" ht="15.75" customHeight="1" x14ac:dyDescent="0.2">
      <c r="A131" s="1"/>
      <c r="B131" s="6" t="s">
        <v>163</v>
      </c>
      <c r="C131" s="6" t="s">
        <v>22</v>
      </c>
      <c r="D131" s="6" t="s">
        <v>23</v>
      </c>
      <c r="E131" s="6" t="s">
        <v>18</v>
      </c>
      <c r="F131" s="6" t="s">
        <v>19</v>
      </c>
      <c r="G131" s="6" t="s">
        <v>41</v>
      </c>
      <c r="H131" s="21">
        <v>68.540000000000006</v>
      </c>
      <c r="I131" s="12">
        <v>8</v>
      </c>
      <c r="J131" s="8">
        <v>27.416</v>
      </c>
      <c r="K131" s="8">
        <v>575.73599999999999</v>
      </c>
      <c r="L131" s="14">
        <v>43473</v>
      </c>
      <c r="M131" s="32" t="str">
        <f t="shared" si="25"/>
        <v>Weekday</v>
      </c>
      <c r="N131" s="16">
        <v>0.6645833333333333</v>
      </c>
      <c r="O131" s="6" t="s">
        <v>21</v>
      </c>
      <c r="P131" s="18">
        <v>548.32000000000005</v>
      </c>
      <c r="Q131" s="2">
        <v>4.7619047620000003</v>
      </c>
      <c r="R131" s="8">
        <v>27.416</v>
      </c>
      <c r="S131" s="10">
        <v>8.5</v>
      </c>
      <c r="T131" s="33"/>
      <c r="U131" s="22">
        <f t="shared" ref="U131:U194" si="32">H131*I131</f>
        <v>548.32000000000005</v>
      </c>
      <c r="V131" s="24">
        <f t="shared" si="26"/>
        <v>43865.600000000006</v>
      </c>
      <c r="AH131" t="b">
        <f t="shared" si="27"/>
        <v>1</v>
      </c>
      <c r="AI131" t="b">
        <f t="shared" ref="AI131:AI194" si="33">R131=J131</f>
        <v>1</v>
      </c>
      <c r="AJ131" t="b">
        <f t="shared" ref="AJ131:AJ194" si="34">AND(S131&gt;8,K131&gt;800)</f>
        <v>0</v>
      </c>
      <c r="AK131" t="b">
        <f t="shared" ref="AK131:AK194" si="35">OR(K131&gt;5000)</f>
        <v>0</v>
      </c>
      <c r="AL131" t="str">
        <f t="shared" si="28"/>
        <v>High</v>
      </c>
      <c r="AM131" t="str">
        <f t="shared" ref="AM131:AM194" si="36">IF(AND(S131&gt;8, K131&gt;500),"Good Product", "Bad Product")</f>
        <v>Good Product</v>
      </c>
      <c r="AN131">
        <f t="shared" ref="AN131:AN194" si="37">IF(K131&gt;500, K131*0.9,K131)</f>
        <v>518.16240000000005</v>
      </c>
      <c r="AO131">
        <f t="shared" ref="AO131:AO194" si="38">IF(I131&gt;7, H131*0.95,H131)</f>
        <v>65.113</v>
      </c>
      <c r="AP131" s="29" t="str">
        <f t="shared" si="29"/>
        <v>High</v>
      </c>
      <c r="AQ131">
        <f t="shared" si="30"/>
        <v>93331.93799999998</v>
      </c>
      <c r="AR131">
        <f t="shared" ref="AR131:AR194" ca="1" si="39">SUMIF(C131:C1130,"B",K1113:K1130)</f>
        <v>0</v>
      </c>
      <c r="AS131">
        <f t="shared" ref="AS131:AS194" si="40">SUMIFS(K:K,C:C,"B",F:F,"Female")</f>
        <v>52928.295000000013</v>
      </c>
      <c r="AT131">
        <f t="shared" si="31"/>
        <v>299</v>
      </c>
    </row>
    <row r="132" spans="1:46" ht="15.75" customHeight="1" x14ac:dyDescent="0.2">
      <c r="A132" s="1"/>
      <c r="B132" s="6" t="s">
        <v>164</v>
      </c>
      <c r="C132" s="6" t="s">
        <v>39</v>
      </c>
      <c r="D132" s="6" t="s">
        <v>40</v>
      </c>
      <c r="E132" s="6" t="s">
        <v>24</v>
      </c>
      <c r="F132" s="6" t="s">
        <v>19</v>
      </c>
      <c r="G132" s="6" t="s">
        <v>33</v>
      </c>
      <c r="H132" s="21">
        <v>90.28</v>
      </c>
      <c r="I132" s="12">
        <v>9</v>
      </c>
      <c r="J132" s="8">
        <v>40.625999999999998</v>
      </c>
      <c r="K132" s="8">
        <v>853.14599999999996</v>
      </c>
      <c r="L132" s="14">
        <v>43504</v>
      </c>
      <c r="M132" s="32" t="str">
        <f t="shared" ref="M132:M195" si="41">IF(WEEKDAY(L132,2)&gt;=6, "Weekend", "Weekday")</f>
        <v>Weekday</v>
      </c>
      <c r="N132" s="16">
        <v>0.46875</v>
      </c>
      <c r="O132" s="6" t="s">
        <v>21</v>
      </c>
      <c r="P132" s="18">
        <v>812.52</v>
      </c>
      <c r="Q132" s="2">
        <v>4.7619047620000003</v>
      </c>
      <c r="R132" s="8">
        <v>40.625999999999998</v>
      </c>
      <c r="S132" s="10">
        <v>7.2</v>
      </c>
      <c r="T132" s="33"/>
      <c r="U132" s="22">
        <f t="shared" si="32"/>
        <v>812.52</v>
      </c>
      <c r="V132" s="24">
        <f t="shared" ref="V132:V195" si="42">U132*$Y$5</f>
        <v>65001.599999999999</v>
      </c>
      <c r="AH132" t="b">
        <f t="shared" ref="AH132:AH195" si="43">S132&gt;8</f>
        <v>0</v>
      </c>
      <c r="AI132" t="b">
        <f t="shared" si="33"/>
        <v>1</v>
      </c>
      <c r="AJ132" t="b">
        <f t="shared" si="34"/>
        <v>0</v>
      </c>
      <c r="AK132" t="b">
        <f t="shared" si="35"/>
        <v>0</v>
      </c>
      <c r="AL132" t="str">
        <f t="shared" ref="AL132:AL195" si="44">IF(S132&gt;8, "High", "Low")</f>
        <v>Low</v>
      </c>
      <c r="AM132" t="str">
        <f t="shared" si="36"/>
        <v>Bad Product</v>
      </c>
      <c r="AN132">
        <f t="shared" si="37"/>
        <v>767.83140000000003</v>
      </c>
      <c r="AO132">
        <f t="shared" si="38"/>
        <v>85.765999999999991</v>
      </c>
      <c r="AP132" s="29" t="str">
        <f t="shared" ref="AP132:AP195" si="45">IF(S132&gt;8, "High", IF(S132&lt;6.5,"Low","Medium"))</f>
        <v>Medium</v>
      </c>
      <c r="AQ132">
        <f t="shared" ref="AQ132:AQ195" si="46">SUMIF(C131:C1130, "B",K131:K1130)</f>
        <v>93331.93799999998</v>
      </c>
      <c r="AR132">
        <f t="shared" ca="1" si="39"/>
        <v>0</v>
      </c>
      <c r="AS132">
        <f t="shared" si="40"/>
        <v>52928.295000000013</v>
      </c>
      <c r="AT132">
        <f t="shared" si="31"/>
        <v>299</v>
      </c>
    </row>
    <row r="133" spans="1:46" ht="15.75" customHeight="1" x14ac:dyDescent="0.2">
      <c r="A133" s="1"/>
      <c r="B133" s="6" t="s">
        <v>165</v>
      </c>
      <c r="C133" s="6" t="s">
        <v>39</v>
      </c>
      <c r="D133" s="6" t="s">
        <v>40</v>
      </c>
      <c r="E133" s="6" t="s">
        <v>24</v>
      </c>
      <c r="F133" s="6" t="s">
        <v>19</v>
      </c>
      <c r="G133" s="6" t="s">
        <v>43</v>
      </c>
      <c r="H133" s="21">
        <v>39.619999999999997</v>
      </c>
      <c r="I133" s="12">
        <v>7</v>
      </c>
      <c r="J133" s="8">
        <v>13.867000000000001</v>
      </c>
      <c r="K133" s="8">
        <v>291.20699999999999</v>
      </c>
      <c r="L133" s="14">
        <v>43490</v>
      </c>
      <c r="M133" s="32" t="str">
        <f t="shared" si="41"/>
        <v>Weekday</v>
      </c>
      <c r="N133" s="16">
        <v>0.5541666666666667</v>
      </c>
      <c r="O133" s="6" t="s">
        <v>26</v>
      </c>
      <c r="P133" s="18">
        <v>277.33999999999997</v>
      </c>
      <c r="Q133" s="2">
        <v>4.7619047620000003</v>
      </c>
      <c r="R133" s="8">
        <v>13.867000000000001</v>
      </c>
      <c r="S133" s="10">
        <v>7.5</v>
      </c>
      <c r="T133" s="33"/>
      <c r="U133" s="22">
        <f t="shared" si="32"/>
        <v>277.33999999999997</v>
      </c>
      <c r="V133" s="24">
        <f t="shared" si="42"/>
        <v>22187.199999999997</v>
      </c>
      <c r="AH133" t="b">
        <f t="shared" si="43"/>
        <v>0</v>
      </c>
      <c r="AI133" t="b">
        <f t="shared" si="33"/>
        <v>1</v>
      </c>
      <c r="AJ133" t="b">
        <f t="shared" si="34"/>
        <v>0</v>
      </c>
      <c r="AK133" t="b">
        <f t="shared" si="35"/>
        <v>0</v>
      </c>
      <c r="AL133" t="str">
        <f t="shared" si="44"/>
        <v>Low</v>
      </c>
      <c r="AM133" t="str">
        <f t="shared" si="36"/>
        <v>Bad Product</v>
      </c>
      <c r="AN133">
        <f t="shared" si="37"/>
        <v>291.20699999999999</v>
      </c>
      <c r="AO133">
        <f t="shared" si="38"/>
        <v>39.619999999999997</v>
      </c>
      <c r="AP133" s="29" t="str">
        <f t="shared" si="45"/>
        <v>Medium</v>
      </c>
      <c r="AQ133">
        <f t="shared" si="46"/>
        <v>93331.93799999998</v>
      </c>
      <c r="AR133">
        <f t="shared" ca="1" si="39"/>
        <v>0</v>
      </c>
      <c r="AS133">
        <f t="shared" si="40"/>
        <v>52928.295000000013</v>
      </c>
      <c r="AT133">
        <f t="shared" ref="AT133:AT196" si="47">COUNTIF(O133:O1131, "Cash")</f>
        <v>299</v>
      </c>
    </row>
    <row r="134" spans="1:46" ht="15.75" customHeight="1" x14ac:dyDescent="0.2">
      <c r="A134" s="1"/>
      <c r="B134" s="6" t="s">
        <v>166</v>
      </c>
      <c r="C134" s="6" t="s">
        <v>16</v>
      </c>
      <c r="D134" s="6" t="s">
        <v>17</v>
      </c>
      <c r="E134" s="6" t="s">
        <v>18</v>
      </c>
      <c r="F134" s="6" t="s">
        <v>19</v>
      </c>
      <c r="G134" s="6" t="s">
        <v>33</v>
      </c>
      <c r="H134" s="21">
        <v>92.13</v>
      </c>
      <c r="I134" s="12">
        <v>6</v>
      </c>
      <c r="J134" s="8">
        <v>27.638999999999999</v>
      </c>
      <c r="K134" s="8">
        <v>580.41899999999998</v>
      </c>
      <c r="L134" s="14">
        <v>43530</v>
      </c>
      <c r="M134" s="32" t="str">
        <f t="shared" si="41"/>
        <v>Weekday</v>
      </c>
      <c r="N134" s="16">
        <v>0.8569444444444444</v>
      </c>
      <c r="O134" s="6" t="s">
        <v>26</v>
      </c>
      <c r="P134" s="18">
        <v>552.78</v>
      </c>
      <c r="Q134" s="2">
        <v>4.7619047620000003</v>
      </c>
      <c r="R134" s="8">
        <v>27.638999999999999</v>
      </c>
      <c r="S134" s="10">
        <v>8.3000000000000007</v>
      </c>
      <c r="T134" s="33"/>
      <c r="U134" s="22">
        <f t="shared" si="32"/>
        <v>552.78</v>
      </c>
      <c r="V134" s="24">
        <f t="shared" si="42"/>
        <v>44222.399999999994</v>
      </c>
      <c r="AH134" t="b">
        <f t="shared" si="43"/>
        <v>1</v>
      </c>
      <c r="AI134" t="b">
        <f t="shared" si="33"/>
        <v>1</v>
      </c>
      <c r="AJ134" t="b">
        <f t="shared" si="34"/>
        <v>0</v>
      </c>
      <c r="AK134" t="b">
        <f t="shared" si="35"/>
        <v>0</v>
      </c>
      <c r="AL134" t="str">
        <f t="shared" si="44"/>
        <v>High</v>
      </c>
      <c r="AM134" t="str">
        <f t="shared" si="36"/>
        <v>Good Product</v>
      </c>
      <c r="AN134">
        <f t="shared" si="37"/>
        <v>522.37710000000004</v>
      </c>
      <c r="AO134">
        <f t="shared" si="38"/>
        <v>92.13</v>
      </c>
      <c r="AP134" s="29" t="str">
        <f t="shared" si="45"/>
        <v>High</v>
      </c>
      <c r="AQ134">
        <f t="shared" si="46"/>
        <v>92478.791999999972</v>
      </c>
      <c r="AR134">
        <f t="shared" ca="1" si="39"/>
        <v>0</v>
      </c>
      <c r="AS134">
        <f t="shared" si="40"/>
        <v>52928.295000000013</v>
      </c>
      <c r="AT134">
        <f t="shared" si="47"/>
        <v>298</v>
      </c>
    </row>
    <row r="135" spans="1:46" ht="15.75" customHeight="1" x14ac:dyDescent="0.2">
      <c r="A135" s="1"/>
      <c r="B135" s="6" t="s">
        <v>167</v>
      </c>
      <c r="C135" s="6" t="s">
        <v>39</v>
      </c>
      <c r="D135" s="6" t="s">
        <v>40</v>
      </c>
      <c r="E135" s="6" t="s">
        <v>24</v>
      </c>
      <c r="F135" s="6" t="s">
        <v>19</v>
      </c>
      <c r="G135" s="6" t="s">
        <v>33</v>
      </c>
      <c r="H135" s="21">
        <v>34.840000000000003</v>
      </c>
      <c r="I135" s="12">
        <v>4</v>
      </c>
      <c r="J135" s="8">
        <v>6.968</v>
      </c>
      <c r="K135" s="8">
        <v>146.328</v>
      </c>
      <c r="L135" s="14">
        <v>43506</v>
      </c>
      <c r="M135" s="32" t="str">
        <f t="shared" si="41"/>
        <v>Weekend</v>
      </c>
      <c r="N135" s="16">
        <v>0.77500000000000002</v>
      </c>
      <c r="O135" s="6" t="s">
        <v>26</v>
      </c>
      <c r="P135" s="18">
        <v>139.36000000000001</v>
      </c>
      <c r="Q135" s="2">
        <v>4.7619047620000003</v>
      </c>
      <c r="R135" s="8">
        <v>6.968</v>
      </c>
      <c r="S135" s="10">
        <v>7.4</v>
      </c>
      <c r="T135" s="33"/>
      <c r="U135" s="22">
        <f t="shared" si="32"/>
        <v>139.36000000000001</v>
      </c>
      <c r="V135" s="24">
        <f t="shared" si="42"/>
        <v>11148.800000000001</v>
      </c>
      <c r="AH135" t="b">
        <f t="shared" si="43"/>
        <v>0</v>
      </c>
      <c r="AI135" t="b">
        <f t="shared" si="33"/>
        <v>1</v>
      </c>
      <c r="AJ135" t="b">
        <f t="shared" si="34"/>
        <v>0</v>
      </c>
      <c r="AK135" t="b">
        <f t="shared" si="35"/>
        <v>0</v>
      </c>
      <c r="AL135" t="str">
        <f t="shared" si="44"/>
        <v>Low</v>
      </c>
      <c r="AM135" t="str">
        <f t="shared" si="36"/>
        <v>Bad Product</v>
      </c>
      <c r="AN135">
        <f t="shared" si="37"/>
        <v>146.328</v>
      </c>
      <c r="AO135">
        <f t="shared" si="38"/>
        <v>34.840000000000003</v>
      </c>
      <c r="AP135" s="29" t="str">
        <f t="shared" si="45"/>
        <v>Medium</v>
      </c>
      <c r="AQ135">
        <f t="shared" si="46"/>
        <v>92187.584999999963</v>
      </c>
      <c r="AR135">
        <f t="shared" ca="1" si="39"/>
        <v>0</v>
      </c>
      <c r="AS135">
        <f t="shared" si="40"/>
        <v>52928.295000000013</v>
      </c>
      <c r="AT135">
        <f t="shared" si="47"/>
        <v>297</v>
      </c>
    </row>
    <row r="136" spans="1:46" ht="15.75" customHeight="1" x14ac:dyDescent="0.2">
      <c r="A136" s="1"/>
      <c r="B136" s="6" t="s">
        <v>168</v>
      </c>
      <c r="C136" s="6" t="s">
        <v>39</v>
      </c>
      <c r="D136" s="6" t="s">
        <v>40</v>
      </c>
      <c r="E136" s="6" t="s">
        <v>18</v>
      </c>
      <c r="F136" s="6" t="s">
        <v>28</v>
      </c>
      <c r="G136" s="6" t="s">
        <v>25</v>
      </c>
      <c r="H136" s="21">
        <v>87.45</v>
      </c>
      <c r="I136" s="12">
        <v>6</v>
      </c>
      <c r="J136" s="8">
        <v>26.234999999999999</v>
      </c>
      <c r="K136" s="8">
        <v>550.93499999999995</v>
      </c>
      <c r="L136" s="14">
        <v>43513</v>
      </c>
      <c r="M136" s="32" t="str">
        <f t="shared" si="41"/>
        <v>Weekend</v>
      </c>
      <c r="N136" s="16">
        <v>0.61111111111111116</v>
      </c>
      <c r="O136" s="6" t="s">
        <v>30</v>
      </c>
      <c r="P136" s="18">
        <v>524.70000000000005</v>
      </c>
      <c r="Q136" s="2">
        <v>4.7619047620000003</v>
      </c>
      <c r="R136" s="8">
        <v>26.234999999999999</v>
      </c>
      <c r="S136" s="10">
        <v>8.8000000000000007</v>
      </c>
      <c r="T136" s="33"/>
      <c r="U136" s="22">
        <f t="shared" si="32"/>
        <v>524.70000000000005</v>
      </c>
      <c r="V136" s="24">
        <f t="shared" si="42"/>
        <v>41976</v>
      </c>
      <c r="AH136" t="b">
        <f t="shared" si="43"/>
        <v>1</v>
      </c>
      <c r="AI136" t="b">
        <f t="shared" si="33"/>
        <v>1</v>
      </c>
      <c r="AJ136" t="b">
        <f t="shared" si="34"/>
        <v>0</v>
      </c>
      <c r="AK136" t="b">
        <f t="shared" si="35"/>
        <v>0</v>
      </c>
      <c r="AL136" t="str">
        <f t="shared" si="44"/>
        <v>High</v>
      </c>
      <c r="AM136" t="str">
        <f t="shared" si="36"/>
        <v>Good Product</v>
      </c>
      <c r="AN136">
        <f t="shared" si="37"/>
        <v>495.84149999999994</v>
      </c>
      <c r="AO136">
        <f t="shared" si="38"/>
        <v>87.45</v>
      </c>
      <c r="AP136" s="29" t="str">
        <f t="shared" si="45"/>
        <v>High</v>
      </c>
      <c r="AQ136">
        <f t="shared" si="46"/>
        <v>92187.584999999963</v>
      </c>
      <c r="AR136">
        <f t="shared" ca="1" si="39"/>
        <v>0</v>
      </c>
      <c r="AS136">
        <f t="shared" si="40"/>
        <v>52928.295000000013</v>
      </c>
      <c r="AT136">
        <f t="shared" si="47"/>
        <v>296</v>
      </c>
    </row>
    <row r="137" spans="1:46" ht="15.75" customHeight="1" x14ac:dyDescent="0.2">
      <c r="A137" s="1"/>
      <c r="B137" s="6" t="s">
        <v>169</v>
      </c>
      <c r="C137" s="6" t="s">
        <v>22</v>
      </c>
      <c r="D137" s="6" t="s">
        <v>23</v>
      </c>
      <c r="E137" s="6" t="s">
        <v>24</v>
      </c>
      <c r="F137" s="6" t="s">
        <v>19</v>
      </c>
      <c r="G137" s="6" t="s">
        <v>20</v>
      </c>
      <c r="H137" s="21">
        <v>81.3</v>
      </c>
      <c r="I137" s="12">
        <v>6</v>
      </c>
      <c r="J137" s="8">
        <v>24.39</v>
      </c>
      <c r="K137" s="8">
        <v>512.19000000000005</v>
      </c>
      <c r="L137" s="14">
        <v>43532</v>
      </c>
      <c r="M137" s="32" t="str">
        <f t="shared" si="41"/>
        <v>Weekday</v>
      </c>
      <c r="N137" s="16">
        <v>0.69652777777777775</v>
      </c>
      <c r="O137" s="6" t="s">
        <v>21</v>
      </c>
      <c r="P137" s="18">
        <v>487.8</v>
      </c>
      <c r="Q137" s="2">
        <v>4.7619047620000003</v>
      </c>
      <c r="R137" s="8">
        <v>24.39</v>
      </c>
      <c r="S137" s="10">
        <v>5.3</v>
      </c>
      <c r="T137" s="33"/>
      <c r="U137" s="22">
        <f t="shared" si="32"/>
        <v>487.79999999999995</v>
      </c>
      <c r="V137" s="24">
        <f t="shared" si="42"/>
        <v>39024</v>
      </c>
      <c r="AH137" t="b">
        <f t="shared" si="43"/>
        <v>0</v>
      </c>
      <c r="AI137" t="b">
        <f t="shared" si="33"/>
        <v>1</v>
      </c>
      <c r="AJ137" t="b">
        <f t="shared" si="34"/>
        <v>0</v>
      </c>
      <c r="AK137" t="b">
        <f t="shared" si="35"/>
        <v>0</v>
      </c>
      <c r="AL137" t="str">
        <f t="shared" si="44"/>
        <v>Low</v>
      </c>
      <c r="AM137" t="str">
        <f t="shared" si="36"/>
        <v>Bad Product</v>
      </c>
      <c r="AN137">
        <f t="shared" si="37"/>
        <v>460.97100000000006</v>
      </c>
      <c r="AO137">
        <f t="shared" si="38"/>
        <v>81.3</v>
      </c>
      <c r="AP137" s="29" t="str">
        <f t="shared" si="45"/>
        <v>Low</v>
      </c>
      <c r="AQ137">
        <f t="shared" si="46"/>
        <v>92041.256999999969</v>
      </c>
      <c r="AR137">
        <f t="shared" ca="1" si="39"/>
        <v>0</v>
      </c>
      <c r="AS137">
        <f t="shared" si="40"/>
        <v>52928.295000000013</v>
      </c>
      <c r="AT137">
        <f t="shared" si="47"/>
        <v>296</v>
      </c>
    </row>
    <row r="138" spans="1:46" ht="15.75" customHeight="1" x14ac:dyDescent="0.2">
      <c r="A138" s="1"/>
      <c r="B138" s="6" t="s">
        <v>170</v>
      </c>
      <c r="C138" s="6" t="s">
        <v>22</v>
      </c>
      <c r="D138" s="6" t="s">
        <v>23</v>
      </c>
      <c r="E138" s="6" t="s">
        <v>24</v>
      </c>
      <c r="F138" s="6" t="s">
        <v>28</v>
      </c>
      <c r="G138" s="6" t="s">
        <v>43</v>
      </c>
      <c r="H138" s="21">
        <v>90.22</v>
      </c>
      <c r="I138" s="12">
        <v>3</v>
      </c>
      <c r="J138" s="8">
        <v>13.532999999999999</v>
      </c>
      <c r="K138" s="8">
        <v>284.19299999999998</v>
      </c>
      <c r="L138" s="14">
        <v>43514</v>
      </c>
      <c r="M138" s="32" t="str">
        <f t="shared" si="41"/>
        <v>Weekday</v>
      </c>
      <c r="N138" s="16">
        <v>0.81874999999999998</v>
      </c>
      <c r="O138" s="6" t="s">
        <v>26</v>
      </c>
      <c r="P138" s="18">
        <v>270.66000000000003</v>
      </c>
      <c r="Q138" s="2">
        <v>4.7619047620000003</v>
      </c>
      <c r="R138" s="8">
        <v>13.532999999999999</v>
      </c>
      <c r="S138" s="10">
        <v>6.2</v>
      </c>
      <c r="T138" s="33"/>
      <c r="U138" s="22">
        <f t="shared" si="32"/>
        <v>270.65999999999997</v>
      </c>
      <c r="V138" s="24">
        <f t="shared" si="42"/>
        <v>21652.799999999996</v>
      </c>
      <c r="AH138" t="b">
        <f t="shared" si="43"/>
        <v>0</v>
      </c>
      <c r="AI138" t="b">
        <f t="shared" si="33"/>
        <v>1</v>
      </c>
      <c r="AJ138" t="b">
        <f t="shared" si="34"/>
        <v>0</v>
      </c>
      <c r="AK138" t="b">
        <f t="shared" si="35"/>
        <v>0</v>
      </c>
      <c r="AL138" t="str">
        <f t="shared" si="44"/>
        <v>Low</v>
      </c>
      <c r="AM138" t="str">
        <f t="shared" si="36"/>
        <v>Bad Product</v>
      </c>
      <c r="AN138">
        <f t="shared" si="37"/>
        <v>284.19299999999998</v>
      </c>
      <c r="AO138">
        <f t="shared" si="38"/>
        <v>90.22</v>
      </c>
      <c r="AP138" s="29" t="str">
        <f t="shared" si="45"/>
        <v>Low</v>
      </c>
      <c r="AQ138">
        <f t="shared" si="46"/>
        <v>91490.321999999971</v>
      </c>
      <c r="AR138">
        <f t="shared" ca="1" si="39"/>
        <v>0</v>
      </c>
      <c r="AS138">
        <f t="shared" si="40"/>
        <v>52928.295000000013</v>
      </c>
      <c r="AT138">
        <f t="shared" si="47"/>
        <v>296</v>
      </c>
    </row>
    <row r="139" spans="1:46" ht="15.75" customHeight="1" x14ac:dyDescent="0.2">
      <c r="A139" s="1"/>
      <c r="B139" s="6" t="s">
        <v>171</v>
      </c>
      <c r="C139" s="6" t="s">
        <v>16</v>
      </c>
      <c r="D139" s="6" t="s">
        <v>17</v>
      </c>
      <c r="E139" s="6" t="s">
        <v>24</v>
      </c>
      <c r="F139" s="6" t="s">
        <v>19</v>
      </c>
      <c r="G139" s="6" t="s">
        <v>25</v>
      </c>
      <c r="H139" s="21">
        <v>26.31</v>
      </c>
      <c r="I139" s="12">
        <v>5</v>
      </c>
      <c r="J139" s="8">
        <v>6.5774999999999997</v>
      </c>
      <c r="K139" s="8">
        <v>138.1275</v>
      </c>
      <c r="L139" s="14">
        <v>43483</v>
      </c>
      <c r="M139" s="32" t="str">
        <f t="shared" si="41"/>
        <v>Weekday</v>
      </c>
      <c r="N139" s="16">
        <v>0.87430555555555556</v>
      </c>
      <c r="O139" s="6" t="s">
        <v>30</v>
      </c>
      <c r="P139" s="18">
        <v>131.55000000000001</v>
      </c>
      <c r="Q139" s="2">
        <v>4.7619047620000003</v>
      </c>
      <c r="R139" s="8">
        <v>6.5774999999999997</v>
      </c>
      <c r="S139" s="10">
        <v>8.8000000000000007</v>
      </c>
      <c r="T139" s="33"/>
      <c r="U139" s="22">
        <f t="shared" si="32"/>
        <v>131.54999999999998</v>
      </c>
      <c r="V139" s="24">
        <f t="shared" si="42"/>
        <v>10523.999999999998</v>
      </c>
      <c r="AH139" t="b">
        <f t="shared" si="43"/>
        <v>1</v>
      </c>
      <c r="AI139" t="b">
        <f t="shared" si="33"/>
        <v>1</v>
      </c>
      <c r="AJ139" t="b">
        <f t="shared" si="34"/>
        <v>0</v>
      </c>
      <c r="AK139" t="b">
        <f t="shared" si="35"/>
        <v>0</v>
      </c>
      <c r="AL139" t="str">
        <f t="shared" si="44"/>
        <v>High</v>
      </c>
      <c r="AM139" t="str">
        <f t="shared" si="36"/>
        <v>Bad Product</v>
      </c>
      <c r="AN139">
        <f t="shared" si="37"/>
        <v>138.1275</v>
      </c>
      <c r="AO139">
        <f t="shared" si="38"/>
        <v>26.31</v>
      </c>
      <c r="AP139" s="29" t="str">
        <f t="shared" si="45"/>
        <v>High</v>
      </c>
      <c r="AQ139">
        <f t="shared" si="46"/>
        <v>91490.321999999971</v>
      </c>
      <c r="AR139">
        <f t="shared" ca="1" si="39"/>
        <v>0</v>
      </c>
      <c r="AS139">
        <f t="shared" si="40"/>
        <v>52928.295000000013</v>
      </c>
      <c r="AT139">
        <f t="shared" si="47"/>
        <v>295</v>
      </c>
    </row>
    <row r="140" spans="1:46" ht="15.75" customHeight="1" x14ac:dyDescent="0.2">
      <c r="A140" s="1"/>
      <c r="B140" s="6" t="s">
        <v>172</v>
      </c>
      <c r="C140" s="6" t="s">
        <v>16</v>
      </c>
      <c r="D140" s="6" t="s">
        <v>17</v>
      </c>
      <c r="E140" s="6" t="s">
        <v>18</v>
      </c>
      <c r="F140" s="6" t="s">
        <v>19</v>
      </c>
      <c r="G140" s="6" t="s">
        <v>29</v>
      </c>
      <c r="H140" s="21">
        <v>34.42</v>
      </c>
      <c r="I140" s="12">
        <v>6</v>
      </c>
      <c r="J140" s="8">
        <v>10.326000000000001</v>
      </c>
      <c r="K140" s="8">
        <v>216.846</v>
      </c>
      <c r="L140" s="14">
        <v>43514</v>
      </c>
      <c r="M140" s="32" t="str">
        <f t="shared" si="41"/>
        <v>Weekday</v>
      </c>
      <c r="N140" s="16">
        <v>0.65208333333333335</v>
      </c>
      <c r="O140" s="6" t="s">
        <v>26</v>
      </c>
      <c r="P140" s="18">
        <v>206.52</v>
      </c>
      <c r="Q140" s="2">
        <v>4.7619047620000003</v>
      </c>
      <c r="R140" s="8">
        <v>10.326000000000001</v>
      </c>
      <c r="S140" s="10">
        <v>9.8000000000000007</v>
      </c>
      <c r="T140" s="33"/>
      <c r="U140" s="22">
        <f t="shared" si="32"/>
        <v>206.52</v>
      </c>
      <c r="V140" s="24">
        <f t="shared" si="42"/>
        <v>16521.600000000002</v>
      </c>
      <c r="AH140" t="b">
        <f t="shared" si="43"/>
        <v>1</v>
      </c>
      <c r="AI140" t="b">
        <f t="shared" si="33"/>
        <v>1</v>
      </c>
      <c r="AJ140" t="b">
        <f t="shared" si="34"/>
        <v>0</v>
      </c>
      <c r="AK140" t="b">
        <f t="shared" si="35"/>
        <v>0</v>
      </c>
      <c r="AL140" t="str">
        <f t="shared" si="44"/>
        <v>High</v>
      </c>
      <c r="AM140" t="str">
        <f t="shared" si="36"/>
        <v>Bad Product</v>
      </c>
      <c r="AN140">
        <f t="shared" si="37"/>
        <v>216.846</v>
      </c>
      <c r="AO140">
        <f t="shared" si="38"/>
        <v>34.42</v>
      </c>
      <c r="AP140" s="29" t="str">
        <f t="shared" si="45"/>
        <v>High</v>
      </c>
      <c r="AQ140">
        <f t="shared" si="46"/>
        <v>91490.321999999971</v>
      </c>
      <c r="AR140">
        <f t="shared" ca="1" si="39"/>
        <v>0</v>
      </c>
      <c r="AS140">
        <f t="shared" si="40"/>
        <v>52928.295000000013</v>
      </c>
      <c r="AT140">
        <f t="shared" si="47"/>
        <v>295</v>
      </c>
    </row>
    <row r="141" spans="1:46" ht="15.75" customHeight="1" x14ac:dyDescent="0.2">
      <c r="A141" s="1"/>
      <c r="B141" s="6" t="s">
        <v>173</v>
      </c>
      <c r="C141" s="6" t="s">
        <v>39</v>
      </c>
      <c r="D141" s="6" t="s">
        <v>40</v>
      </c>
      <c r="E141" s="6" t="s">
        <v>24</v>
      </c>
      <c r="F141" s="6" t="s">
        <v>28</v>
      </c>
      <c r="G141" s="6" t="s">
        <v>33</v>
      </c>
      <c r="H141" s="21">
        <v>51.91</v>
      </c>
      <c r="I141" s="12">
        <v>10</v>
      </c>
      <c r="J141" s="8">
        <v>25.954999999999998</v>
      </c>
      <c r="K141" s="8">
        <v>545.05499999999995</v>
      </c>
      <c r="L141" s="14">
        <v>43512</v>
      </c>
      <c r="M141" s="32" t="str">
        <f t="shared" si="41"/>
        <v>Weekend</v>
      </c>
      <c r="N141" s="16">
        <v>0.51458333333333328</v>
      </c>
      <c r="O141" s="6" t="s">
        <v>26</v>
      </c>
      <c r="P141" s="18">
        <v>519.1</v>
      </c>
      <c r="Q141" s="2">
        <v>4.7619047620000003</v>
      </c>
      <c r="R141" s="8">
        <v>25.954999999999998</v>
      </c>
      <c r="S141" s="10">
        <v>8.1999999999999993</v>
      </c>
      <c r="T141" s="33"/>
      <c r="U141" s="22">
        <f t="shared" si="32"/>
        <v>519.09999999999991</v>
      </c>
      <c r="V141" s="24">
        <f t="shared" si="42"/>
        <v>41527.999999999993</v>
      </c>
      <c r="AH141" t="b">
        <f t="shared" si="43"/>
        <v>1</v>
      </c>
      <c r="AI141" t="b">
        <f t="shared" si="33"/>
        <v>1</v>
      </c>
      <c r="AJ141" t="b">
        <f t="shared" si="34"/>
        <v>0</v>
      </c>
      <c r="AK141" t="b">
        <f t="shared" si="35"/>
        <v>0</v>
      </c>
      <c r="AL141" t="str">
        <f t="shared" si="44"/>
        <v>High</v>
      </c>
      <c r="AM141" t="str">
        <f t="shared" si="36"/>
        <v>Good Product</v>
      </c>
      <c r="AN141">
        <f t="shared" si="37"/>
        <v>490.54949999999997</v>
      </c>
      <c r="AO141">
        <f t="shared" si="38"/>
        <v>49.314499999999995</v>
      </c>
      <c r="AP141" s="29" t="str">
        <f t="shared" si="45"/>
        <v>High</v>
      </c>
      <c r="AQ141">
        <f t="shared" si="46"/>
        <v>91490.321999999971</v>
      </c>
      <c r="AR141">
        <f t="shared" ca="1" si="39"/>
        <v>0</v>
      </c>
      <c r="AS141">
        <f t="shared" si="40"/>
        <v>52928.295000000013</v>
      </c>
      <c r="AT141">
        <f t="shared" si="47"/>
        <v>294</v>
      </c>
    </row>
    <row r="142" spans="1:46" ht="15.75" customHeight="1" x14ac:dyDescent="0.2">
      <c r="A142" s="1"/>
      <c r="B142" s="6" t="s">
        <v>174</v>
      </c>
      <c r="C142" s="6" t="s">
        <v>16</v>
      </c>
      <c r="D142" s="6" t="s">
        <v>17</v>
      </c>
      <c r="E142" s="6" t="s">
        <v>24</v>
      </c>
      <c r="F142" s="6" t="s">
        <v>28</v>
      </c>
      <c r="G142" s="6" t="s">
        <v>33</v>
      </c>
      <c r="H142" s="21">
        <v>72.5</v>
      </c>
      <c r="I142" s="12">
        <v>8</v>
      </c>
      <c r="J142" s="8">
        <v>29</v>
      </c>
      <c r="K142" s="8">
        <v>609</v>
      </c>
      <c r="L142" s="14">
        <v>43540</v>
      </c>
      <c r="M142" s="32" t="str">
        <f t="shared" si="41"/>
        <v>Weekend</v>
      </c>
      <c r="N142" s="16">
        <v>0.80902777777777779</v>
      </c>
      <c r="O142" s="6" t="s">
        <v>21</v>
      </c>
      <c r="P142" s="18">
        <v>580</v>
      </c>
      <c r="Q142" s="2">
        <v>4.7619047620000003</v>
      </c>
      <c r="R142" s="8">
        <v>29</v>
      </c>
      <c r="S142" s="10">
        <v>9.1999999999999993</v>
      </c>
      <c r="T142" s="33"/>
      <c r="U142" s="22">
        <f t="shared" si="32"/>
        <v>580</v>
      </c>
      <c r="V142" s="24">
        <f t="shared" si="42"/>
        <v>46400</v>
      </c>
      <c r="AH142" t="b">
        <f t="shared" si="43"/>
        <v>1</v>
      </c>
      <c r="AI142" t="b">
        <f t="shared" si="33"/>
        <v>1</v>
      </c>
      <c r="AJ142" t="b">
        <f t="shared" si="34"/>
        <v>0</v>
      </c>
      <c r="AK142" t="b">
        <f t="shared" si="35"/>
        <v>0</v>
      </c>
      <c r="AL142" t="str">
        <f t="shared" si="44"/>
        <v>High</v>
      </c>
      <c r="AM142" t="str">
        <f t="shared" si="36"/>
        <v>Good Product</v>
      </c>
      <c r="AN142">
        <f t="shared" si="37"/>
        <v>548.1</v>
      </c>
      <c r="AO142">
        <f t="shared" si="38"/>
        <v>68.875</v>
      </c>
      <c r="AP142" s="29" t="str">
        <f t="shared" si="45"/>
        <v>High</v>
      </c>
      <c r="AQ142">
        <f t="shared" si="46"/>
        <v>91490.321999999971</v>
      </c>
      <c r="AR142">
        <f t="shared" ca="1" si="39"/>
        <v>0</v>
      </c>
      <c r="AS142">
        <f t="shared" si="40"/>
        <v>52928.295000000013</v>
      </c>
      <c r="AT142">
        <f t="shared" si="47"/>
        <v>293</v>
      </c>
    </row>
    <row r="143" spans="1:46" ht="15.75" customHeight="1" x14ac:dyDescent="0.2">
      <c r="A143" s="1"/>
      <c r="B143" s="6" t="s">
        <v>175</v>
      </c>
      <c r="C143" s="6" t="s">
        <v>22</v>
      </c>
      <c r="D143" s="6" t="s">
        <v>23</v>
      </c>
      <c r="E143" s="6" t="s">
        <v>18</v>
      </c>
      <c r="F143" s="6" t="s">
        <v>19</v>
      </c>
      <c r="G143" s="6" t="s">
        <v>33</v>
      </c>
      <c r="H143" s="21">
        <v>89.8</v>
      </c>
      <c r="I143" s="12">
        <v>10</v>
      </c>
      <c r="J143" s="8">
        <v>44.9</v>
      </c>
      <c r="K143" s="8">
        <v>942.9</v>
      </c>
      <c r="L143" s="14">
        <v>43488</v>
      </c>
      <c r="M143" s="32" t="str">
        <f t="shared" si="41"/>
        <v>Weekday</v>
      </c>
      <c r="N143" s="16">
        <v>0.54166666666666663</v>
      </c>
      <c r="O143" s="6" t="s">
        <v>30</v>
      </c>
      <c r="P143" s="18">
        <v>898</v>
      </c>
      <c r="Q143" s="2">
        <v>4.7619047620000003</v>
      </c>
      <c r="R143" s="8">
        <v>44.9</v>
      </c>
      <c r="S143" s="10">
        <v>5.4</v>
      </c>
      <c r="T143" s="33"/>
      <c r="U143" s="22">
        <f t="shared" si="32"/>
        <v>898</v>
      </c>
      <c r="V143" s="24">
        <f t="shared" si="42"/>
        <v>71840</v>
      </c>
      <c r="AH143" t="b">
        <f t="shared" si="43"/>
        <v>0</v>
      </c>
      <c r="AI143" t="b">
        <f t="shared" si="33"/>
        <v>1</v>
      </c>
      <c r="AJ143" t="b">
        <f t="shared" si="34"/>
        <v>0</v>
      </c>
      <c r="AK143" t="b">
        <f t="shared" si="35"/>
        <v>0</v>
      </c>
      <c r="AL143" t="str">
        <f t="shared" si="44"/>
        <v>Low</v>
      </c>
      <c r="AM143" t="str">
        <f t="shared" si="36"/>
        <v>Bad Product</v>
      </c>
      <c r="AN143">
        <f t="shared" si="37"/>
        <v>848.61</v>
      </c>
      <c r="AO143">
        <f t="shared" si="38"/>
        <v>85.309999999999988</v>
      </c>
      <c r="AP143" s="29" t="str">
        <f t="shared" si="45"/>
        <v>Low</v>
      </c>
      <c r="AQ143">
        <f t="shared" si="46"/>
        <v>90945.266999999963</v>
      </c>
      <c r="AR143">
        <f t="shared" ca="1" si="39"/>
        <v>0</v>
      </c>
      <c r="AS143">
        <f t="shared" si="40"/>
        <v>52928.295000000013</v>
      </c>
      <c r="AT143">
        <f t="shared" si="47"/>
        <v>293</v>
      </c>
    </row>
    <row r="144" spans="1:46" ht="15.75" customHeight="1" x14ac:dyDescent="0.2">
      <c r="A144" s="1"/>
      <c r="B144" s="6" t="s">
        <v>176</v>
      </c>
      <c r="C144" s="6" t="s">
        <v>22</v>
      </c>
      <c r="D144" s="6" t="s">
        <v>23</v>
      </c>
      <c r="E144" s="6" t="s">
        <v>18</v>
      </c>
      <c r="F144" s="6" t="s">
        <v>28</v>
      </c>
      <c r="G144" s="6" t="s">
        <v>20</v>
      </c>
      <c r="H144" s="21">
        <v>90.5</v>
      </c>
      <c r="I144" s="12">
        <v>10</v>
      </c>
      <c r="J144" s="8">
        <v>45.25</v>
      </c>
      <c r="K144" s="8">
        <v>950.25</v>
      </c>
      <c r="L144" s="14">
        <v>43490</v>
      </c>
      <c r="M144" s="32" t="str">
        <f t="shared" si="41"/>
        <v>Weekday</v>
      </c>
      <c r="N144" s="16">
        <v>0.57499999999999996</v>
      </c>
      <c r="O144" s="6" t="s">
        <v>26</v>
      </c>
      <c r="P144" s="18">
        <v>905</v>
      </c>
      <c r="Q144" s="2">
        <v>4.7619047620000003</v>
      </c>
      <c r="R144" s="8">
        <v>45.25</v>
      </c>
      <c r="S144" s="10">
        <v>8.1</v>
      </c>
      <c r="T144" s="33"/>
      <c r="U144" s="22">
        <f t="shared" si="32"/>
        <v>905</v>
      </c>
      <c r="V144" s="24">
        <f t="shared" si="42"/>
        <v>72400</v>
      </c>
      <c r="AH144" t="b">
        <f t="shared" si="43"/>
        <v>1</v>
      </c>
      <c r="AI144" t="b">
        <f t="shared" si="33"/>
        <v>1</v>
      </c>
      <c r="AJ144" t="b">
        <f t="shared" si="34"/>
        <v>1</v>
      </c>
      <c r="AK144" t="b">
        <f t="shared" si="35"/>
        <v>0</v>
      </c>
      <c r="AL144" t="str">
        <f t="shared" si="44"/>
        <v>High</v>
      </c>
      <c r="AM144" t="str">
        <f t="shared" si="36"/>
        <v>Good Product</v>
      </c>
      <c r="AN144">
        <f t="shared" si="37"/>
        <v>855.22500000000002</v>
      </c>
      <c r="AO144">
        <f t="shared" si="38"/>
        <v>85.974999999999994</v>
      </c>
      <c r="AP144" s="29" t="str">
        <f t="shared" si="45"/>
        <v>High</v>
      </c>
      <c r="AQ144">
        <f t="shared" si="46"/>
        <v>90945.266999999963</v>
      </c>
      <c r="AR144">
        <f t="shared" ca="1" si="39"/>
        <v>0</v>
      </c>
      <c r="AS144">
        <f t="shared" si="40"/>
        <v>52928.295000000013</v>
      </c>
      <c r="AT144">
        <f t="shared" si="47"/>
        <v>293</v>
      </c>
    </row>
    <row r="145" spans="1:46" ht="15.75" customHeight="1" x14ac:dyDescent="0.2">
      <c r="A145" s="1"/>
      <c r="B145" s="6" t="s">
        <v>177</v>
      </c>
      <c r="C145" s="6" t="s">
        <v>22</v>
      </c>
      <c r="D145" s="6" t="s">
        <v>23</v>
      </c>
      <c r="E145" s="6" t="s">
        <v>18</v>
      </c>
      <c r="F145" s="6" t="s">
        <v>19</v>
      </c>
      <c r="G145" s="6" t="s">
        <v>20</v>
      </c>
      <c r="H145" s="21">
        <v>68.599999999999994</v>
      </c>
      <c r="I145" s="12">
        <v>10</v>
      </c>
      <c r="J145" s="8">
        <v>34.299999999999997</v>
      </c>
      <c r="K145" s="8">
        <v>720.3</v>
      </c>
      <c r="L145" s="14">
        <v>43501</v>
      </c>
      <c r="M145" s="32" t="str">
        <f t="shared" si="41"/>
        <v>Weekday</v>
      </c>
      <c r="N145" s="16">
        <v>0.83125000000000004</v>
      </c>
      <c r="O145" s="6" t="s">
        <v>26</v>
      </c>
      <c r="P145" s="18">
        <v>686</v>
      </c>
      <c r="Q145" s="2">
        <v>4.7619047620000003</v>
      </c>
      <c r="R145" s="8">
        <v>34.299999999999997</v>
      </c>
      <c r="S145" s="10">
        <v>9.1</v>
      </c>
      <c r="T145" s="33"/>
      <c r="U145" s="22">
        <f t="shared" si="32"/>
        <v>686</v>
      </c>
      <c r="V145" s="24">
        <f t="shared" si="42"/>
        <v>54880</v>
      </c>
      <c r="AH145" t="b">
        <f t="shared" si="43"/>
        <v>1</v>
      </c>
      <c r="AI145" t="b">
        <f t="shared" si="33"/>
        <v>1</v>
      </c>
      <c r="AJ145" t="b">
        <f t="shared" si="34"/>
        <v>0</v>
      </c>
      <c r="AK145" t="b">
        <f t="shared" si="35"/>
        <v>0</v>
      </c>
      <c r="AL145" t="str">
        <f t="shared" si="44"/>
        <v>High</v>
      </c>
      <c r="AM145" t="str">
        <f t="shared" si="36"/>
        <v>Good Product</v>
      </c>
      <c r="AN145">
        <f t="shared" si="37"/>
        <v>648.27</v>
      </c>
      <c r="AO145">
        <f t="shared" si="38"/>
        <v>65.169999999999987</v>
      </c>
      <c r="AP145" s="29" t="str">
        <f t="shared" si="45"/>
        <v>High</v>
      </c>
      <c r="AQ145">
        <f t="shared" si="46"/>
        <v>90945.266999999963</v>
      </c>
      <c r="AR145">
        <f t="shared" ca="1" si="39"/>
        <v>0</v>
      </c>
      <c r="AS145">
        <f t="shared" si="40"/>
        <v>52928.295000000013</v>
      </c>
      <c r="AT145">
        <f t="shared" si="47"/>
        <v>292</v>
      </c>
    </row>
    <row r="146" spans="1:46" ht="15.75" customHeight="1" x14ac:dyDescent="0.2">
      <c r="A146" s="1"/>
      <c r="B146" s="6" t="s">
        <v>178</v>
      </c>
      <c r="C146" s="6" t="s">
        <v>22</v>
      </c>
      <c r="D146" s="6" t="s">
        <v>23</v>
      </c>
      <c r="E146" s="6" t="s">
        <v>18</v>
      </c>
      <c r="F146" s="6" t="s">
        <v>19</v>
      </c>
      <c r="G146" s="6" t="s">
        <v>41</v>
      </c>
      <c r="H146" s="21">
        <v>30.41</v>
      </c>
      <c r="I146" s="12">
        <v>1</v>
      </c>
      <c r="J146" s="8">
        <v>1.5205</v>
      </c>
      <c r="K146" s="8">
        <v>31.930499999999999</v>
      </c>
      <c r="L146" s="14">
        <v>43518</v>
      </c>
      <c r="M146" s="32" t="str">
        <f t="shared" si="41"/>
        <v>Weekday</v>
      </c>
      <c r="N146" s="16">
        <v>0.44166666666666665</v>
      </c>
      <c r="O146" s="6" t="s">
        <v>30</v>
      </c>
      <c r="P146" s="18">
        <v>30.41</v>
      </c>
      <c r="Q146" s="2">
        <v>4.7619047620000003</v>
      </c>
      <c r="R146" s="8">
        <v>1.5205</v>
      </c>
      <c r="S146" s="10">
        <v>8.4</v>
      </c>
      <c r="T146" s="33"/>
      <c r="U146" s="22">
        <f t="shared" si="32"/>
        <v>30.41</v>
      </c>
      <c r="V146" s="24">
        <f t="shared" si="42"/>
        <v>2432.8000000000002</v>
      </c>
      <c r="AH146" t="b">
        <f t="shared" si="43"/>
        <v>1</v>
      </c>
      <c r="AI146" t="b">
        <f t="shared" si="33"/>
        <v>1</v>
      </c>
      <c r="AJ146" t="b">
        <f t="shared" si="34"/>
        <v>0</v>
      </c>
      <c r="AK146" t="b">
        <f t="shared" si="35"/>
        <v>0</v>
      </c>
      <c r="AL146" t="str">
        <f t="shared" si="44"/>
        <v>High</v>
      </c>
      <c r="AM146" t="str">
        <f t="shared" si="36"/>
        <v>Bad Product</v>
      </c>
      <c r="AN146">
        <f t="shared" si="37"/>
        <v>31.930499999999999</v>
      </c>
      <c r="AO146">
        <f t="shared" si="38"/>
        <v>30.41</v>
      </c>
      <c r="AP146" s="29" t="str">
        <f t="shared" si="45"/>
        <v>High</v>
      </c>
      <c r="AQ146">
        <f t="shared" si="46"/>
        <v>90945.266999999963</v>
      </c>
      <c r="AR146">
        <f t="shared" ca="1" si="39"/>
        <v>0</v>
      </c>
      <c r="AS146">
        <f t="shared" si="40"/>
        <v>52928.295000000013</v>
      </c>
      <c r="AT146">
        <f t="shared" si="47"/>
        <v>291</v>
      </c>
    </row>
    <row r="147" spans="1:46" ht="15.75" customHeight="1" x14ac:dyDescent="0.2">
      <c r="A147" s="1"/>
      <c r="B147" s="6" t="s">
        <v>179</v>
      </c>
      <c r="C147" s="6" t="s">
        <v>16</v>
      </c>
      <c r="D147" s="6" t="s">
        <v>17</v>
      </c>
      <c r="E147" s="6" t="s">
        <v>24</v>
      </c>
      <c r="F147" s="6" t="s">
        <v>19</v>
      </c>
      <c r="G147" s="6" t="s">
        <v>29</v>
      </c>
      <c r="H147" s="21">
        <v>77.95</v>
      </c>
      <c r="I147" s="12">
        <v>6</v>
      </c>
      <c r="J147" s="8">
        <v>23.385000000000002</v>
      </c>
      <c r="K147" s="8">
        <v>491.08499999999998</v>
      </c>
      <c r="L147" s="14">
        <v>43486</v>
      </c>
      <c r="M147" s="32" t="str">
        <f t="shared" si="41"/>
        <v>Weekday</v>
      </c>
      <c r="N147" s="16">
        <v>0.69236111111111109</v>
      </c>
      <c r="O147" s="6" t="s">
        <v>21</v>
      </c>
      <c r="P147" s="18">
        <v>467.7</v>
      </c>
      <c r="Q147" s="2">
        <v>4.7619047620000003</v>
      </c>
      <c r="R147" s="8">
        <v>23.385000000000002</v>
      </c>
      <c r="S147" s="10">
        <v>8</v>
      </c>
      <c r="T147" s="33"/>
      <c r="U147" s="22">
        <f t="shared" si="32"/>
        <v>467.70000000000005</v>
      </c>
      <c r="V147" s="24">
        <f t="shared" si="42"/>
        <v>37416</v>
      </c>
      <c r="AH147" t="b">
        <f t="shared" si="43"/>
        <v>0</v>
      </c>
      <c r="AI147" t="b">
        <f t="shared" si="33"/>
        <v>1</v>
      </c>
      <c r="AJ147" t="b">
        <f t="shared" si="34"/>
        <v>0</v>
      </c>
      <c r="AK147" t="b">
        <f t="shared" si="35"/>
        <v>0</v>
      </c>
      <c r="AL147" t="str">
        <f t="shared" si="44"/>
        <v>Low</v>
      </c>
      <c r="AM147" t="str">
        <f t="shared" si="36"/>
        <v>Bad Product</v>
      </c>
      <c r="AN147">
        <f t="shared" si="37"/>
        <v>491.08499999999998</v>
      </c>
      <c r="AO147">
        <f t="shared" si="38"/>
        <v>77.95</v>
      </c>
      <c r="AP147" s="29" t="str">
        <f t="shared" si="45"/>
        <v>Medium</v>
      </c>
      <c r="AQ147">
        <f t="shared" si="46"/>
        <v>90945.266999999963</v>
      </c>
      <c r="AR147">
        <f t="shared" ca="1" si="39"/>
        <v>0</v>
      </c>
      <c r="AS147">
        <f t="shared" si="40"/>
        <v>52928.295000000013</v>
      </c>
      <c r="AT147">
        <f t="shared" si="47"/>
        <v>291</v>
      </c>
    </row>
    <row r="148" spans="1:46" ht="15.75" customHeight="1" x14ac:dyDescent="0.2">
      <c r="A148" s="1"/>
      <c r="B148" s="6" t="s">
        <v>180</v>
      </c>
      <c r="C148" s="6" t="s">
        <v>22</v>
      </c>
      <c r="D148" s="6" t="s">
        <v>23</v>
      </c>
      <c r="E148" s="6" t="s">
        <v>24</v>
      </c>
      <c r="F148" s="6" t="s">
        <v>19</v>
      </c>
      <c r="G148" s="6" t="s">
        <v>20</v>
      </c>
      <c r="H148" s="21">
        <v>46.26</v>
      </c>
      <c r="I148" s="12">
        <v>6</v>
      </c>
      <c r="J148" s="8">
        <v>13.878</v>
      </c>
      <c r="K148" s="8">
        <v>291.43799999999999</v>
      </c>
      <c r="L148" s="14">
        <v>43532</v>
      </c>
      <c r="M148" s="32" t="str">
        <f t="shared" si="41"/>
        <v>Weekday</v>
      </c>
      <c r="N148" s="16">
        <v>0.71597222222222223</v>
      </c>
      <c r="O148" s="6" t="s">
        <v>30</v>
      </c>
      <c r="P148" s="18">
        <v>277.56</v>
      </c>
      <c r="Q148" s="2">
        <v>4.7619047620000003</v>
      </c>
      <c r="R148" s="8">
        <v>13.878</v>
      </c>
      <c r="S148" s="10">
        <v>9.5</v>
      </c>
      <c r="T148" s="33"/>
      <c r="U148" s="22">
        <f t="shared" si="32"/>
        <v>277.56</v>
      </c>
      <c r="V148" s="24">
        <f t="shared" si="42"/>
        <v>22204.799999999999</v>
      </c>
      <c r="AH148" t="b">
        <f t="shared" si="43"/>
        <v>1</v>
      </c>
      <c r="AI148" t="b">
        <f t="shared" si="33"/>
        <v>1</v>
      </c>
      <c r="AJ148" t="b">
        <f t="shared" si="34"/>
        <v>0</v>
      </c>
      <c r="AK148" t="b">
        <f t="shared" si="35"/>
        <v>0</v>
      </c>
      <c r="AL148" t="str">
        <f t="shared" si="44"/>
        <v>High</v>
      </c>
      <c r="AM148" t="str">
        <f t="shared" si="36"/>
        <v>Bad Product</v>
      </c>
      <c r="AN148">
        <f t="shared" si="37"/>
        <v>291.43799999999999</v>
      </c>
      <c r="AO148">
        <f t="shared" si="38"/>
        <v>46.26</v>
      </c>
      <c r="AP148" s="29" t="str">
        <f t="shared" si="45"/>
        <v>High</v>
      </c>
      <c r="AQ148">
        <f t="shared" si="46"/>
        <v>90945.266999999963</v>
      </c>
      <c r="AR148">
        <f t="shared" ca="1" si="39"/>
        <v>0</v>
      </c>
      <c r="AS148">
        <f t="shared" si="40"/>
        <v>52928.295000000013</v>
      </c>
      <c r="AT148">
        <f t="shared" si="47"/>
        <v>291</v>
      </c>
    </row>
    <row r="149" spans="1:46" ht="15.75" customHeight="1" x14ac:dyDescent="0.2">
      <c r="A149" s="1"/>
      <c r="B149" s="6" t="s">
        <v>181</v>
      </c>
      <c r="C149" s="6" t="s">
        <v>16</v>
      </c>
      <c r="D149" s="6" t="s">
        <v>17</v>
      </c>
      <c r="E149" s="6" t="s">
        <v>18</v>
      </c>
      <c r="F149" s="6" t="s">
        <v>19</v>
      </c>
      <c r="G149" s="6" t="s">
        <v>43</v>
      </c>
      <c r="H149" s="21">
        <v>30.14</v>
      </c>
      <c r="I149" s="12">
        <v>10</v>
      </c>
      <c r="J149" s="8">
        <v>15.07</v>
      </c>
      <c r="K149" s="8">
        <v>316.47000000000003</v>
      </c>
      <c r="L149" s="14">
        <v>43506</v>
      </c>
      <c r="M149" s="32" t="str">
        <f t="shared" si="41"/>
        <v>Weekend</v>
      </c>
      <c r="N149" s="16">
        <v>0.51944444444444449</v>
      </c>
      <c r="O149" s="6" t="s">
        <v>21</v>
      </c>
      <c r="P149" s="18">
        <v>301.39999999999998</v>
      </c>
      <c r="Q149" s="2">
        <v>4.7619047620000003</v>
      </c>
      <c r="R149" s="8">
        <v>15.07</v>
      </c>
      <c r="S149" s="10">
        <v>9.1999999999999993</v>
      </c>
      <c r="T149" s="33"/>
      <c r="U149" s="22">
        <f t="shared" si="32"/>
        <v>301.39999999999998</v>
      </c>
      <c r="V149" s="24">
        <f t="shared" si="42"/>
        <v>24112</v>
      </c>
      <c r="AH149" t="b">
        <f t="shared" si="43"/>
        <v>1</v>
      </c>
      <c r="AI149" t="b">
        <f t="shared" si="33"/>
        <v>1</v>
      </c>
      <c r="AJ149" t="b">
        <f t="shared" si="34"/>
        <v>0</v>
      </c>
      <c r="AK149" t="b">
        <f t="shared" si="35"/>
        <v>0</v>
      </c>
      <c r="AL149" t="str">
        <f t="shared" si="44"/>
        <v>High</v>
      </c>
      <c r="AM149" t="str">
        <f t="shared" si="36"/>
        <v>Bad Product</v>
      </c>
      <c r="AN149">
        <f t="shared" si="37"/>
        <v>316.47000000000003</v>
      </c>
      <c r="AO149">
        <f t="shared" si="38"/>
        <v>28.632999999999999</v>
      </c>
      <c r="AP149" s="29" t="str">
        <f t="shared" si="45"/>
        <v>High</v>
      </c>
      <c r="AQ149">
        <f t="shared" si="46"/>
        <v>90945.266999999963</v>
      </c>
      <c r="AR149">
        <f t="shared" ca="1" si="39"/>
        <v>0</v>
      </c>
      <c r="AS149">
        <f t="shared" si="40"/>
        <v>52928.295000000013</v>
      </c>
      <c r="AT149">
        <f t="shared" si="47"/>
        <v>291</v>
      </c>
    </row>
    <row r="150" spans="1:46" ht="15.75" customHeight="1" x14ac:dyDescent="0.2">
      <c r="A150" s="1"/>
      <c r="B150" s="6" t="s">
        <v>182</v>
      </c>
      <c r="C150" s="6" t="s">
        <v>22</v>
      </c>
      <c r="D150" s="6" t="s">
        <v>23</v>
      </c>
      <c r="E150" s="6" t="s">
        <v>24</v>
      </c>
      <c r="F150" s="6" t="s">
        <v>28</v>
      </c>
      <c r="G150" s="6" t="s">
        <v>20</v>
      </c>
      <c r="H150" s="21">
        <v>66.14</v>
      </c>
      <c r="I150" s="12">
        <v>4</v>
      </c>
      <c r="J150" s="8">
        <v>13.228</v>
      </c>
      <c r="K150" s="8">
        <v>277.78800000000001</v>
      </c>
      <c r="L150" s="14">
        <v>43543</v>
      </c>
      <c r="M150" s="32" t="str">
        <f t="shared" si="41"/>
        <v>Weekday</v>
      </c>
      <c r="N150" s="16">
        <v>0.53194444444444444</v>
      </c>
      <c r="O150" s="6" t="s">
        <v>30</v>
      </c>
      <c r="P150" s="18">
        <v>264.56</v>
      </c>
      <c r="Q150" s="2">
        <v>4.7619047620000003</v>
      </c>
      <c r="R150" s="8">
        <v>13.228</v>
      </c>
      <c r="S150" s="10">
        <v>5.6</v>
      </c>
      <c r="T150" s="33"/>
      <c r="U150" s="22">
        <f t="shared" si="32"/>
        <v>264.56</v>
      </c>
      <c r="V150" s="24">
        <f t="shared" si="42"/>
        <v>21164.799999999999</v>
      </c>
      <c r="AH150" t="b">
        <f t="shared" si="43"/>
        <v>0</v>
      </c>
      <c r="AI150" t="b">
        <f t="shared" si="33"/>
        <v>1</v>
      </c>
      <c r="AJ150" t="b">
        <f t="shared" si="34"/>
        <v>0</v>
      </c>
      <c r="AK150" t="b">
        <f t="shared" si="35"/>
        <v>0</v>
      </c>
      <c r="AL150" t="str">
        <f t="shared" si="44"/>
        <v>Low</v>
      </c>
      <c r="AM150" t="str">
        <f t="shared" si="36"/>
        <v>Bad Product</v>
      </c>
      <c r="AN150">
        <f t="shared" si="37"/>
        <v>277.78800000000001</v>
      </c>
      <c r="AO150">
        <f t="shared" si="38"/>
        <v>66.14</v>
      </c>
      <c r="AP150" s="29" t="str">
        <f t="shared" si="45"/>
        <v>Low</v>
      </c>
      <c r="AQ150">
        <f t="shared" si="46"/>
        <v>90945.266999999963</v>
      </c>
      <c r="AR150">
        <f t="shared" ca="1" si="39"/>
        <v>0</v>
      </c>
      <c r="AS150">
        <f t="shared" si="40"/>
        <v>52928.295000000013</v>
      </c>
      <c r="AT150">
        <f t="shared" si="47"/>
        <v>291</v>
      </c>
    </row>
    <row r="151" spans="1:46" ht="15.75" customHeight="1" x14ac:dyDescent="0.2">
      <c r="A151" s="1"/>
      <c r="B151" s="6" t="s">
        <v>183</v>
      </c>
      <c r="C151" s="6" t="s">
        <v>39</v>
      </c>
      <c r="D151" s="6" t="s">
        <v>40</v>
      </c>
      <c r="E151" s="6" t="s">
        <v>18</v>
      </c>
      <c r="F151" s="6" t="s">
        <v>28</v>
      </c>
      <c r="G151" s="6" t="s">
        <v>29</v>
      </c>
      <c r="H151" s="21">
        <v>71.86</v>
      </c>
      <c r="I151" s="12">
        <v>8</v>
      </c>
      <c r="J151" s="8">
        <v>28.744</v>
      </c>
      <c r="K151" s="8">
        <v>603.62400000000002</v>
      </c>
      <c r="L151" s="14">
        <v>43530</v>
      </c>
      <c r="M151" s="32" t="str">
        <f t="shared" si="41"/>
        <v>Weekday</v>
      </c>
      <c r="N151" s="16">
        <v>0.62986111111111109</v>
      </c>
      <c r="O151" s="6" t="s">
        <v>30</v>
      </c>
      <c r="P151" s="18">
        <v>574.88</v>
      </c>
      <c r="Q151" s="2">
        <v>4.7619047620000003</v>
      </c>
      <c r="R151" s="8">
        <v>28.744</v>
      </c>
      <c r="S151" s="10">
        <v>6.2</v>
      </c>
      <c r="T151" s="33"/>
      <c r="U151" s="22">
        <f t="shared" si="32"/>
        <v>574.88</v>
      </c>
      <c r="V151" s="24">
        <f t="shared" si="42"/>
        <v>45990.400000000001</v>
      </c>
      <c r="AH151" t="b">
        <f t="shared" si="43"/>
        <v>0</v>
      </c>
      <c r="AI151" t="b">
        <f t="shared" si="33"/>
        <v>1</v>
      </c>
      <c r="AJ151" t="b">
        <f t="shared" si="34"/>
        <v>0</v>
      </c>
      <c r="AK151" t="b">
        <f t="shared" si="35"/>
        <v>0</v>
      </c>
      <c r="AL151" t="str">
        <f t="shared" si="44"/>
        <v>Low</v>
      </c>
      <c r="AM151" t="str">
        <f t="shared" si="36"/>
        <v>Bad Product</v>
      </c>
      <c r="AN151">
        <f t="shared" si="37"/>
        <v>543.26160000000004</v>
      </c>
      <c r="AO151">
        <f t="shared" si="38"/>
        <v>68.266999999999996</v>
      </c>
      <c r="AP151" s="29" t="str">
        <f t="shared" si="45"/>
        <v>Low</v>
      </c>
      <c r="AQ151">
        <f t="shared" si="46"/>
        <v>90945.266999999963</v>
      </c>
      <c r="AR151">
        <f t="shared" ca="1" si="39"/>
        <v>0</v>
      </c>
      <c r="AS151">
        <f t="shared" si="40"/>
        <v>52928.295000000013</v>
      </c>
      <c r="AT151">
        <f t="shared" si="47"/>
        <v>291</v>
      </c>
    </row>
    <row r="152" spans="1:46" ht="15.75" customHeight="1" x14ac:dyDescent="0.2">
      <c r="A152" s="1"/>
      <c r="B152" s="6" t="s">
        <v>184</v>
      </c>
      <c r="C152" s="6" t="s">
        <v>16</v>
      </c>
      <c r="D152" s="6" t="s">
        <v>17</v>
      </c>
      <c r="E152" s="6" t="s">
        <v>24</v>
      </c>
      <c r="F152" s="6" t="s">
        <v>28</v>
      </c>
      <c r="G152" s="6" t="s">
        <v>20</v>
      </c>
      <c r="H152" s="21">
        <v>32.46</v>
      </c>
      <c r="I152" s="12">
        <v>8</v>
      </c>
      <c r="J152" s="8">
        <v>12.984</v>
      </c>
      <c r="K152" s="8">
        <v>272.66399999999999</v>
      </c>
      <c r="L152" s="14">
        <v>43551</v>
      </c>
      <c r="M152" s="32" t="str">
        <f t="shared" si="41"/>
        <v>Weekday</v>
      </c>
      <c r="N152" s="16">
        <v>0.57499999999999996</v>
      </c>
      <c r="O152" s="6" t="s">
        <v>30</v>
      </c>
      <c r="P152" s="18">
        <v>259.68</v>
      </c>
      <c r="Q152" s="2">
        <v>4.7619047620000003</v>
      </c>
      <c r="R152" s="8">
        <v>12.984</v>
      </c>
      <c r="S152" s="10">
        <v>4.9000000000000004</v>
      </c>
      <c r="T152" s="33"/>
      <c r="U152" s="22">
        <f t="shared" si="32"/>
        <v>259.68</v>
      </c>
      <c r="V152" s="24">
        <f t="shared" si="42"/>
        <v>20774.400000000001</v>
      </c>
      <c r="AH152" t="b">
        <f t="shared" si="43"/>
        <v>0</v>
      </c>
      <c r="AI152" t="b">
        <f t="shared" si="33"/>
        <v>1</v>
      </c>
      <c r="AJ152" t="b">
        <f t="shared" si="34"/>
        <v>0</v>
      </c>
      <c r="AK152" t="b">
        <f t="shared" si="35"/>
        <v>0</v>
      </c>
      <c r="AL152" t="str">
        <f t="shared" si="44"/>
        <v>Low</v>
      </c>
      <c r="AM152" t="str">
        <f t="shared" si="36"/>
        <v>Bad Product</v>
      </c>
      <c r="AN152">
        <f t="shared" si="37"/>
        <v>272.66399999999999</v>
      </c>
      <c r="AO152">
        <f t="shared" si="38"/>
        <v>30.837</v>
      </c>
      <c r="AP152" s="29" t="str">
        <f t="shared" si="45"/>
        <v>Low</v>
      </c>
      <c r="AQ152">
        <f t="shared" si="46"/>
        <v>90945.266999999963</v>
      </c>
      <c r="AR152">
        <f t="shared" ca="1" si="39"/>
        <v>0</v>
      </c>
      <c r="AS152">
        <f t="shared" si="40"/>
        <v>52928.295000000013</v>
      </c>
      <c r="AT152">
        <f t="shared" si="47"/>
        <v>291</v>
      </c>
    </row>
    <row r="153" spans="1:46" ht="15.75" customHeight="1" x14ac:dyDescent="0.2">
      <c r="A153" s="1"/>
      <c r="B153" s="6" t="s">
        <v>185</v>
      </c>
      <c r="C153" s="6" t="s">
        <v>39</v>
      </c>
      <c r="D153" s="6" t="s">
        <v>40</v>
      </c>
      <c r="E153" s="6" t="s">
        <v>18</v>
      </c>
      <c r="F153" s="6" t="s">
        <v>19</v>
      </c>
      <c r="G153" s="6" t="s">
        <v>43</v>
      </c>
      <c r="H153" s="21">
        <v>91.54</v>
      </c>
      <c r="I153" s="12">
        <v>4</v>
      </c>
      <c r="J153" s="8">
        <v>18.308</v>
      </c>
      <c r="K153" s="8">
        <v>384.46800000000002</v>
      </c>
      <c r="L153" s="14">
        <v>43547</v>
      </c>
      <c r="M153" s="32" t="str">
        <f t="shared" si="41"/>
        <v>Weekend</v>
      </c>
      <c r="N153" s="16">
        <v>0.80555555555555558</v>
      </c>
      <c r="O153" s="6" t="s">
        <v>30</v>
      </c>
      <c r="P153" s="18">
        <v>366.16</v>
      </c>
      <c r="Q153" s="2">
        <v>4.7619047620000003</v>
      </c>
      <c r="R153" s="8">
        <v>18.308</v>
      </c>
      <c r="S153" s="10">
        <v>4.8</v>
      </c>
      <c r="T153" s="33"/>
      <c r="U153" s="22">
        <f t="shared" si="32"/>
        <v>366.16</v>
      </c>
      <c r="V153" s="24">
        <f t="shared" si="42"/>
        <v>29292.800000000003</v>
      </c>
      <c r="AH153" t="b">
        <f t="shared" si="43"/>
        <v>0</v>
      </c>
      <c r="AI153" t="b">
        <f t="shared" si="33"/>
        <v>1</v>
      </c>
      <c r="AJ153" t="b">
        <f t="shared" si="34"/>
        <v>0</v>
      </c>
      <c r="AK153" t="b">
        <f t="shared" si="35"/>
        <v>0</v>
      </c>
      <c r="AL153" t="str">
        <f t="shared" si="44"/>
        <v>Low</v>
      </c>
      <c r="AM153" t="str">
        <f t="shared" si="36"/>
        <v>Bad Product</v>
      </c>
      <c r="AN153">
        <f t="shared" si="37"/>
        <v>384.46800000000002</v>
      </c>
      <c r="AO153">
        <f t="shared" si="38"/>
        <v>91.54</v>
      </c>
      <c r="AP153" s="29" t="str">
        <f t="shared" si="45"/>
        <v>Low</v>
      </c>
      <c r="AQ153">
        <f t="shared" si="46"/>
        <v>90341.642999999953</v>
      </c>
      <c r="AR153">
        <f t="shared" ca="1" si="39"/>
        <v>0</v>
      </c>
      <c r="AS153">
        <f t="shared" si="40"/>
        <v>52928.295000000013</v>
      </c>
      <c r="AT153">
        <f t="shared" si="47"/>
        <v>291</v>
      </c>
    </row>
    <row r="154" spans="1:46" ht="15.75" customHeight="1" x14ac:dyDescent="0.2">
      <c r="A154" s="1"/>
      <c r="B154" s="6" t="s">
        <v>186</v>
      </c>
      <c r="C154" s="6" t="s">
        <v>22</v>
      </c>
      <c r="D154" s="6" t="s">
        <v>23</v>
      </c>
      <c r="E154" s="6" t="s">
        <v>18</v>
      </c>
      <c r="F154" s="6" t="s">
        <v>28</v>
      </c>
      <c r="G154" s="6" t="s">
        <v>33</v>
      </c>
      <c r="H154" s="21">
        <v>34.56</v>
      </c>
      <c r="I154" s="12">
        <v>7</v>
      </c>
      <c r="J154" s="8">
        <v>12.096</v>
      </c>
      <c r="K154" s="8">
        <v>254.01599999999999</v>
      </c>
      <c r="L154" s="14">
        <v>43535</v>
      </c>
      <c r="M154" s="32" t="str">
        <f t="shared" si="41"/>
        <v>Weekday</v>
      </c>
      <c r="N154" s="16">
        <v>0.67152777777777772</v>
      </c>
      <c r="O154" s="6" t="s">
        <v>30</v>
      </c>
      <c r="P154" s="18">
        <v>241.92</v>
      </c>
      <c r="Q154" s="2">
        <v>4.7619047620000003</v>
      </c>
      <c r="R154" s="8">
        <v>12.096</v>
      </c>
      <c r="S154" s="10">
        <v>7.3</v>
      </c>
      <c r="T154" s="33"/>
      <c r="U154" s="22">
        <f t="shared" si="32"/>
        <v>241.92000000000002</v>
      </c>
      <c r="V154" s="24">
        <f t="shared" si="42"/>
        <v>19353.600000000002</v>
      </c>
      <c r="AH154" t="b">
        <f t="shared" si="43"/>
        <v>0</v>
      </c>
      <c r="AI154" t="b">
        <f t="shared" si="33"/>
        <v>1</v>
      </c>
      <c r="AJ154" t="b">
        <f t="shared" si="34"/>
        <v>0</v>
      </c>
      <c r="AK154" t="b">
        <f t="shared" si="35"/>
        <v>0</v>
      </c>
      <c r="AL154" t="str">
        <f t="shared" si="44"/>
        <v>Low</v>
      </c>
      <c r="AM154" t="str">
        <f t="shared" si="36"/>
        <v>Bad Product</v>
      </c>
      <c r="AN154">
        <f t="shared" si="37"/>
        <v>254.01599999999999</v>
      </c>
      <c r="AO154">
        <f t="shared" si="38"/>
        <v>34.56</v>
      </c>
      <c r="AP154" s="29" t="str">
        <f t="shared" si="45"/>
        <v>Medium</v>
      </c>
      <c r="AQ154">
        <f t="shared" si="46"/>
        <v>90341.642999999953</v>
      </c>
      <c r="AR154">
        <f t="shared" ca="1" si="39"/>
        <v>0</v>
      </c>
      <c r="AS154">
        <f t="shared" si="40"/>
        <v>52928.295000000013</v>
      </c>
      <c r="AT154">
        <f t="shared" si="47"/>
        <v>291</v>
      </c>
    </row>
    <row r="155" spans="1:46" ht="15.75" customHeight="1" x14ac:dyDescent="0.2">
      <c r="A155" s="1"/>
      <c r="B155" s="6" t="s">
        <v>187</v>
      </c>
      <c r="C155" s="6" t="s">
        <v>16</v>
      </c>
      <c r="D155" s="6" t="s">
        <v>17</v>
      </c>
      <c r="E155" s="6" t="s">
        <v>24</v>
      </c>
      <c r="F155" s="6" t="s">
        <v>28</v>
      </c>
      <c r="G155" s="6" t="s">
        <v>43</v>
      </c>
      <c r="H155" s="21">
        <v>83.24</v>
      </c>
      <c r="I155" s="12">
        <v>9</v>
      </c>
      <c r="J155" s="8">
        <v>37.457999999999998</v>
      </c>
      <c r="K155" s="8">
        <v>786.61800000000005</v>
      </c>
      <c r="L155" s="14">
        <v>43494</v>
      </c>
      <c r="M155" s="32" t="str">
        <f t="shared" si="41"/>
        <v>Weekday</v>
      </c>
      <c r="N155" s="16">
        <v>0.49722222222222223</v>
      </c>
      <c r="O155" s="6" t="s">
        <v>30</v>
      </c>
      <c r="P155" s="18">
        <v>749.16</v>
      </c>
      <c r="Q155" s="2">
        <v>4.7619047620000003</v>
      </c>
      <c r="R155" s="8">
        <v>37.457999999999998</v>
      </c>
      <c r="S155" s="10">
        <v>7.4</v>
      </c>
      <c r="T155" s="33"/>
      <c r="U155" s="22">
        <f t="shared" si="32"/>
        <v>749.16</v>
      </c>
      <c r="V155" s="24">
        <f t="shared" si="42"/>
        <v>59932.799999999996</v>
      </c>
      <c r="AH155" t="b">
        <f t="shared" si="43"/>
        <v>0</v>
      </c>
      <c r="AI155" t="b">
        <f t="shared" si="33"/>
        <v>1</v>
      </c>
      <c r="AJ155" t="b">
        <f t="shared" si="34"/>
        <v>0</v>
      </c>
      <c r="AK155" t="b">
        <f t="shared" si="35"/>
        <v>0</v>
      </c>
      <c r="AL155" t="str">
        <f t="shared" si="44"/>
        <v>Low</v>
      </c>
      <c r="AM155" t="str">
        <f t="shared" si="36"/>
        <v>Bad Product</v>
      </c>
      <c r="AN155">
        <f t="shared" si="37"/>
        <v>707.95620000000008</v>
      </c>
      <c r="AO155">
        <f t="shared" si="38"/>
        <v>79.077999999999989</v>
      </c>
      <c r="AP155" s="29" t="str">
        <f t="shared" si="45"/>
        <v>Medium</v>
      </c>
      <c r="AQ155">
        <f t="shared" si="46"/>
        <v>89957.174999999959</v>
      </c>
      <c r="AR155">
        <f t="shared" ca="1" si="39"/>
        <v>0</v>
      </c>
      <c r="AS155">
        <f t="shared" si="40"/>
        <v>52928.295000000013</v>
      </c>
      <c r="AT155">
        <f t="shared" si="47"/>
        <v>291</v>
      </c>
    </row>
    <row r="156" spans="1:46" ht="15.75" customHeight="1" x14ac:dyDescent="0.2">
      <c r="A156" s="1"/>
      <c r="B156" s="6" t="s">
        <v>188</v>
      </c>
      <c r="C156" s="6" t="s">
        <v>22</v>
      </c>
      <c r="D156" s="6" t="s">
        <v>23</v>
      </c>
      <c r="E156" s="6" t="s">
        <v>24</v>
      </c>
      <c r="F156" s="6" t="s">
        <v>19</v>
      </c>
      <c r="G156" s="6" t="s">
        <v>41</v>
      </c>
      <c r="H156" s="21">
        <v>16.48</v>
      </c>
      <c r="I156" s="12">
        <v>6</v>
      </c>
      <c r="J156" s="8">
        <v>4.944</v>
      </c>
      <c r="K156" s="8">
        <v>103.824</v>
      </c>
      <c r="L156" s="14">
        <v>43503</v>
      </c>
      <c r="M156" s="32" t="str">
        <f t="shared" si="41"/>
        <v>Weekday</v>
      </c>
      <c r="N156" s="16">
        <v>0.76597222222222228</v>
      </c>
      <c r="O156" s="6" t="s">
        <v>21</v>
      </c>
      <c r="P156" s="18">
        <v>98.88</v>
      </c>
      <c r="Q156" s="2">
        <v>4.7619047620000003</v>
      </c>
      <c r="R156" s="8">
        <v>4.944</v>
      </c>
      <c r="S156" s="10">
        <v>9.9</v>
      </c>
      <c r="T156" s="33"/>
      <c r="U156" s="22">
        <f t="shared" si="32"/>
        <v>98.88</v>
      </c>
      <c r="V156" s="24">
        <f t="shared" si="42"/>
        <v>7910.4</v>
      </c>
      <c r="AH156" t="b">
        <f t="shared" si="43"/>
        <v>1</v>
      </c>
      <c r="AI156" t="b">
        <f t="shared" si="33"/>
        <v>1</v>
      </c>
      <c r="AJ156" t="b">
        <f t="shared" si="34"/>
        <v>0</v>
      </c>
      <c r="AK156" t="b">
        <f t="shared" si="35"/>
        <v>0</v>
      </c>
      <c r="AL156" t="str">
        <f t="shared" si="44"/>
        <v>High</v>
      </c>
      <c r="AM156" t="str">
        <f t="shared" si="36"/>
        <v>Bad Product</v>
      </c>
      <c r="AN156">
        <f t="shared" si="37"/>
        <v>103.824</v>
      </c>
      <c r="AO156">
        <f t="shared" si="38"/>
        <v>16.48</v>
      </c>
      <c r="AP156" s="29" t="str">
        <f t="shared" si="45"/>
        <v>High</v>
      </c>
      <c r="AQ156">
        <f t="shared" si="46"/>
        <v>89957.174999999959</v>
      </c>
      <c r="AR156">
        <f t="shared" ca="1" si="39"/>
        <v>0</v>
      </c>
      <c r="AS156">
        <f t="shared" si="40"/>
        <v>52928.295000000013</v>
      </c>
      <c r="AT156">
        <f t="shared" si="47"/>
        <v>291</v>
      </c>
    </row>
    <row r="157" spans="1:46" ht="15.75" customHeight="1" x14ac:dyDescent="0.2">
      <c r="A157" s="1"/>
      <c r="B157" s="6" t="s">
        <v>189</v>
      </c>
      <c r="C157" s="6" t="s">
        <v>22</v>
      </c>
      <c r="D157" s="6" t="s">
        <v>23</v>
      </c>
      <c r="E157" s="6" t="s">
        <v>24</v>
      </c>
      <c r="F157" s="6" t="s">
        <v>19</v>
      </c>
      <c r="G157" s="6" t="s">
        <v>33</v>
      </c>
      <c r="H157" s="21">
        <v>80.97</v>
      </c>
      <c r="I157" s="12">
        <v>8</v>
      </c>
      <c r="J157" s="8">
        <v>32.387999999999998</v>
      </c>
      <c r="K157" s="8">
        <v>680.14800000000002</v>
      </c>
      <c r="L157" s="14">
        <v>43493</v>
      </c>
      <c r="M157" s="32" t="str">
        <f t="shared" si="41"/>
        <v>Weekday</v>
      </c>
      <c r="N157" s="16">
        <v>0.54513888888888884</v>
      </c>
      <c r="O157" s="6" t="s">
        <v>26</v>
      </c>
      <c r="P157" s="18">
        <v>647.76</v>
      </c>
      <c r="Q157" s="2">
        <v>4.7619047620000003</v>
      </c>
      <c r="R157" s="8">
        <v>32.387999999999998</v>
      </c>
      <c r="S157" s="10">
        <v>9.3000000000000007</v>
      </c>
      <c r="T157" s="33"/>
      <c r="U157" s="22">
        <f t="shared" si="32"/>
        <v>647.76</v>
      </c>
      <c r="V157" s="24">
        <f t="shared" si="42"/>
        <v>51820.800000000003</v>
      </c>
      <c r="AH157" t="b">
        <f t="shared" si="43"/>
        <v>1</v>
      </c>
      <c r="AI157" t="b">
        <f t="shared" si="33"/>
        <v>1</v>
      </c>
      <c r="AJ157" t="b">
        <f t="shared" si="34"/>
        <v>0</v>
      </c>
      <c r="AK157" t="b">
        <f t="shared" si="35"/>
        <v>0</v>
      </c>
      <c r="AL157" t="str">
        <f t="shared" si="44"/>
        <v>High</v>
      </c>
      <c r="AM157" t="str">
        <f t="shared" si="36"/>
        <v>Good Product</v>
      </c>
      <c r="AN157">
        <f t="shared" si="37"/>
        <v>612.13319999999999</v>
      </c>
      <c r="AO157">
        <f t="shared" si="38"/>
        <v>76.921499999999995</v>
      </c>
      <c r="AP157" s="29" t="str">
        <f t="shared" si="45"/>
        <v>High</v>
      </c>
      <c r="AQ157">
        <f t="shared" si="46"/>
        <v>89957.174999999959</v>
      </c>
      <c r="AR157">
        <f t="shared" ca="1" si="39"/>
        <v>0</v>
      </c>
      <c r="AS157">
        <f t="shared" si="40"/>
        <v>52928.295000000013</v>
      </c>
      <c r="AT157">
        <f t="shared" si="47"/>
        <v>291</v>
      </c>
    </row>
    <row r="158" spans="1:46" ht="15.75" customHeight="1" x14ac:dyDescent="0.2">
      <c r="A158" s="1"/>
      <c r="B158" s="6" t="s">
        <v>190</v>
      </c>
      <c r="C158" s="6" t="s">
        <v>16</v>
      </c>
      <c r="D158" s="6" t="s">
        <v>17</v>
      </c>
      <c r="E158" s="6" t="s">
        <v>18</v>
      </c>
      <c r="F158" s="6" t="s">
        <v>28</v>
      </c>
      <c r="G158" s="6" t="s">
        <v>41</v>
      </c>
      <c r="H158" s="21">
        <v>92.29</v>
      </c>
      <c r="I158" s="12">
        <v>5</v>
      </c>
      <c r="J158" s="8">
        <v>23.072500000000002</v>
      </c>
      <c r="K158" s="8">
        <v>484.52249999999998</v>
      </c>
      <c r="L158" s="14">
        <v>43516</v>
      </c>
      <c r="M158" s="32" t="str">
        <f t="shared" si="41"/>
        <v>Weekday</v>
      </c>
      <c r="N158" s="16">
        <v>0.66319444444444442</v>
      </c>
      <c r="O158" s="6" t="s">
        <v>30</v>
      </c>
      <c r="P158" s="18">
        <v>461.45</v>
      </c>
      <c r="Q158" s="2">
        <v>4.7619047620000003</v>
      </c>
      <c r="R158" s="8">
        <v>23.072500000000002</v>
      </c>
      <c r="S158" s="10">
        <v>9</v>
      </c>
      <c r="T158" s="33"/>
      <c r="U158" s="22">
        <f t="shared" si="32"/>
        <v>461.45000000000005</v>
      </c>
      <c r="V158" s="24">
        <f t="shared" si="42"/>
        <v>36916</v>
      </c>
      <c r="AH158" t="b">
        <f t="shared" si="43"/>
        <v>1</v>
      </c>
      <c r="AI158" t="b">
        <f t="shared" si="33"/>
        <v>1</v>
      </c>
      <c r="AJ158" t="b">
        <f t="shared" si="34"/>
        <v>0</v>
      </c>
      <c r="AK158" t="b">
        <f t="shared" si="35"/>
        <v>0</v>
      </c>
      <c r="AL158" t="str">
        <f t="shared" si="44"/>
        <v>High</v>
      </c>
      <c r="AM158" t="str">
        <f t="shared" si="36"/>
        <v>Bad Product</v>
      </c>
      <c r="AN158">
        <f t="shared" si="37"/>
        <v>484.52249999999998</v>
      </c>
      <c r="AO158">
        <f t="shared" si="38"/>
        <v>92.29</v>
      </c>
      <c r="AP158" s="29" t="str">
        <f t="shared" si="45"/>
        <v>High</v>
      </c>
      <c r="AQ158">
        <f t="shared" si="46"/>
        <v>89957.174999999959</v>
      </c>
      <c r="AR158">
        <f t="shared" ca="1" si="39"/>
        <v>0</v>
      </c>
      <c r="AS158">
        <f t="shared" si="40"/>
        <v>52928.295000000013</v>
      </c>
      <c r="AT158">
        <f t="shared" si="47"/>
        <v>290</v>
      </c>
    </row>
    <row r="159" spans="1:46" ht="15.75" customHeight="1" x14ac:dyDescent="0.2">
      <c r="A159" s="1"/>
      <c r="B159" s="6" t="s">
        <v>191</v>
      </c>
      <c r="C159" s="6" t="s">
        <v>39</v>
      </c>
      <c r="D159" s="6" t="s">
        <v>40</v>
      </c>
      <c r="E159" s="6" t="s">
        <v>18</v>
      </c>
      <c r="F159" s="6" t="s">
        <v>28</v>
      </c>
      <c r="G159" s="6" t="s">
        <v>25</v>
      </c>
      <c r="H159" s="21">
        <v>72.17</v>
      </c>
      <c r="I159" s="12">
        <v>1</v>
      </c>
      <c r="J159" s="8">
        <v>3.6084999999999998</v>
      </c>
      <c r="K159" s="8">
        <v>75.778499999999994</v>
      </c>
      <c r="L159" s="14">
        <v>43469</v>
      </c>
      <c r="M159" s="32" t="str">
        <f t="shared" si="41"/>
        <v>Weekday</v>
      </c>
      <c r="N159" s="16">
        <v>0.81944444444444442</v>
      </c>
      <c r="O159" s="6" t="s">
        <v>26</v>
      </c>
      <c r="P159" s="18">
        <v>72.17</v>
      </c>
      <c r="Q159" s="2">
        <v>4.7619047620000003</v>
      </c>
      <c r="R159" s="8">
        <v>3.6084999999999998</v>
      </c>
      <c r="S159" s="10">
        <v>6.1</v>
      </c>
      <c r="T159" s="33"/>
      <c r="U159" s="22">
        <f t="shared" si="32"/>
        <v>72.17</v>
      </c>
      <c r="V159" s="24">
        <f t="shared" si="42"/>
        <v>5773.6</v>
      </c>
      <c r="AH159" t="b">
        <f t="shared" si="43"/>
        <v>0</v>
      </c>
      <c r="AI159" t="b">
        <f t="shared" si="33"/>
        <v>1</v>
      </c>
      <c r="AJ159" t="b">
        <f t="shared" si="34"/>
        <v>0</v>
      </c>
      <c r="AK159" t="b">
        <f t="shared" si="35"/>
        <v>0</v>
      </c>
      <c r="AL159" t="str">
        <f t="shared" si="44"/>
        <v>Low</v>
      </c>
      <c r="AM159" t="str">
        <f t="shared" si="36"/>
        <v>Bad Product</v>
      </c>
      <c r="AN159">
        <f t="shared" si="37"/>
        <v>75.778499999999994</v>
      </c>
      <c r="AO159">
        <f t="shared" si="38"/>
        <v>72.17</v>
      </c>
      <c r="AP159" s="29" t="str">
        <f t="shared" si="45"/>
        <v>Low</v>
      </c>
      <c r="AQ159">
        <f t="shared" si="46"/>
        <v>89957.174999999959</v>
      </c>
      <c r="AR159">
        <f t="shared" ca="1" si="39"/>
        <v>0</v>
      </c>
      <c r="AS159">
        <f t="shared" si="40"/>
        <v>52928.295000000013</v>
      </c>
      <c r="AT159">
        <f t="shared" si="47"/>
        <v>290</v>
      </c>
    </row>
    <row r="160" spans="1:46" ht="15.75" customHeight="1" x14ac:dyDescent="0.2">
      <c r="A160" s="1"/>
      <c r="B160" s="6" t="s">
        <v>192</v>
      </c>
      <c r="C160" s="6" t="s">
        <v>39</v>
      </c>
      <c r="D160" s="6" t="s">
        <v>40</v>
      </c>
      <c r="E160" s="6" t="s">
        <v>24</v>
      </c>
      <c r="F160" s="6" t="s">
        <v>28</v>
      </c>
      <c r="G160" s="6" t="s">
        <v>29</v>
      </c>
      <c r="H160" s="21">
        <v>50.28</v>
      </c>
      <c r="I160" s="12">
        <v>5</v>
      </c>
      <c r="J160" s="8">
        <v>12.57</v>
      </c>
      <c r="K160" s="8">
        <v>263.97000000000003</v>
      </c>
      <c r="L160" s="14">
        <v>43531</v>
      </c>
      <c r="M160" s="32" t="str">
        <f t="shared" si="41"/>
        <v>Weekday</v>
      </c>
      <c r="N160" s="16">
        <v>0.58194444444444449</v>
      </c>
      <c r="O160" s="6" t="s">
        <v>21</v>
      </c>
      <c r="P160" s="18">
        <v>251.4</v>
      </c>
      <c r="Q160" s="2">
        <v>4.7619047620000003</v>
      </c>
      <c r="R160" s="8">
        <v>12.57</v>
      </c>
      <c r="S160" s="10">
        <v>9.6999999999999993</v>
      </c>
      <c r="T160" s="33"/>
      <c r="U160" s="22">
        <f t="shared" si="32"/>
        <v>251.4</v>
      </c>
      <c r="V160" s="24">
        <f t="shared" si="42"/>
        <v>20112</v>
      </c>
      <c r="AH160" t="b">
        <f t="shared" si="43"/>
        <v>1</v>
      </c>
      <c r="AI160" t="b">
        <f t="shared" si="33"/>
        <v>1</v>
      </c>
      <c r="AJ160" t="b">
        <f t="shared" si="34"/>
        <v>0</v>
      </c>
      <c r="AK160" t="b">
        <f t="shared" si="35"/>
        <v>0</v>
      </c>
      <c r="AL160" t="str">
        <f t="shared" si="44"/>
        <v>High</v>
      </c>
      <c r="AM160" t="str">
        <f t="shared" si="36"/>
        <v>Bad Product</v>
      </c>
      <c r="AN160">
        <f t="shared" si="37"/>
        <v>263.97000000000003</v>
      </c>
      <c r="AO160">
        <f t="shared" si="38"/>
        <v>50.28</v>
      </c>
      <c r="AP160" s="29" t="str">
        <f t="shared" si="45"/>
        <v>High</v>
      </c>
      <c r="AQ160">
        <f t="shared" si="46"/>
        <v>89957.174999999959</v>
      </c>
      <c r="AR160">
        <f t="shared" ca="1" si="39"/>
        <v>0</v>
      </c>
      <c r="AS160">
        <f t="shared" si="40"/>
        <v>52928.295000000013</v>
      </c>
      <c r="AT160">
        <f t="shared" si="47"/>
        <v>289</v>
      </c>
    </row>
    <row r="161" spans="1:46" ht="15.75" customHeight="1" x14ac:dyDescent="0.2">
      <c r="A161" s="1"/>
      <c r="B161" s="6" t="s">
        <v>193</v>
      </c>
      <c r="C161" s="6" t="s">
        <v>39</v>
      </c>
      <c r="D161" s="6" t="s">
        <v>40</v>
      </c>
      <c r="E161" s="6" t="s">
        <v>18</v>
      </c>
      <c r="F161" s="6" t="s">
        <v>28</v>
      </c>
      <c r="G161" s="6" t="s">
        <v>20</v>
      </c>
      <c r="H161" s="21">
        <v>97.22</v>
      </c>
      <c r="I161" s="12">
        <v>9</v>
      </c>
      <c r="J161" s="8">
        <v>43.749000000000002</v>
      </c>
      <c r="K161" s="8">
        <v>918.72900000000004</v>
      </c>
      <c r="L161" s="14">
        <v>43554</v>
      </c>
      <c r="M161" s="32" t="str">
        <f t="shared" si="41"/>
        <v>Weekend</v>
      </c>
      <c r="N161" s="16">
        <v>0.61319444444444449</v>
      </c>
      <c r="O161" s="6" t="s">
        <v>21</v>
      </c>
      <c r="P161" s="18">
        <v>874.98</v>
      </c>
      <c r="Q161" s="2">
        <v>4.7619047620000003</v>
      </c>
      <c r="R161" s="8">
        <v>43.749000000000002</v>
      </c>
      <c r="S161" s="10">
        <v>6</v>
      </c>
      <c r="T161" s="33"/>
      <c r="U161" s="22">
        <f t="shared" si="32"/>
        <v>874.98</v>
      </c>
      <c r="V161" s="24">
        <f t="shared" si="42"/>
        <v>69998.399999999994</v>
      </c>
      <c r="AH161" t="b">
        <f t="shared" si="43"/>
        <v>0</v>
      </c>
      <c r="AI161" t="b">
        <f t="shared" si="33"/>
        <v>1</v>
      </c>
      <c r="AJ161" t="b">
        <f t="shared" si="34"/>
        <v>0</v>
      </c>
      <c r="AK161" t="b">
        <f t="shared" si="35"/>
        <v>0</v>
      </c>
      <c r="AL161" t="str">
        <f t="shared" si="44"/>
        <v>Low</v>
      </c>
      <c r="AM161" t="str">
        <f t="shared" si="36"/>
        <v>Bad Product</v>
      </c>
      <c r="AN161">
        <f t="shared" si="37"/>
        <v>826.85610000000008</v>
      </c>
      <c r="AO161">
        <f t="shared" si="38"/>
        <v>92.358999999999995</v>
      </c>
      <c r="AP161" s="29" t="str">
        <f t="shared" si="45"/>
        <v>Low</v>
      </c>
      <c r="AQ161">
        <f t="shared" si="46"/>
        <v>89881.396499999959</v>
      </c>
      <c r="AR161">
        <f t="shared" ca="1" si="39"/>
        <v>0</v>
      </c>
      <c r="AS161">
        <f t="shared" si="40"/>
        <v>52928.295000000013</v>
      </c>
      <c r="AT161">
        <f t="shared" si="47"/>
        <v>289</v>
      </c>
    </row>
    <row r="162" spans="1:46" ht="15.75" customHeight="1" x14ac:dyDescent="0.2">
      <c r="A162" s="1"/>
      <c r="B162" s="6" t="s">
        <v>194</v>
      </c>
      <c r="C162" s="6" t="s">
        <v>39</v>
      </c>
      <c r="D162" s="6" t="s">
        <v>40</v>
      </c>
      <c r="E162" s="6" t="s">
        <v>24</v>
      </c>
      <c r="F162" s="6" t="s">
        <v>28</v>
      </c>
      <c r="G162" s="6" t="s">
        <v>33</v>
      </c>
      <c r="H162" s="21">
        <v>93.39</v>
      </c>
      <c r="I162" s="12">
        <v>6</v>
      </c>
      <c r="J162" s="8">
        <v>28.016999999999999</v>
      </c>
      <c r="K162" s="8">
        <v>588.35699999999997</v>
      </c>
      <c r="L162" s="14">
        <v>43551</v>
      </c>
      <c r="M162" s="32" t="str">
        <f t="shared" si="41"/>
        <v>Weekday</v>
      </c>
      <c r="N162" s="16">
        <v>0.8041666666666667</v>
      </c>
      <c r="O162" s="6" t="s">
        <v>21</v>
      </c>
      <c r="P162" s="18">
        <v>560.34</v>
      </c>
      <c r="Q162" s="2">
        <v>4.7619047620000003</v>
      </c>
      <c r="R162" s="8">
        <v>28.016999999999999</v>
      </c>
      <c r="S162" s="10">
        <v>10</v>
      </c>
      <c r="T162" s="33"/>
      <c r="U162" s="22">
        <f t="shared" si="32"/>
        <v>560.34</v>
      </c>
      <c r="V162" s="24">
        <f t="shared" si="42"/>
        <v>44827.200000000004</v>
      </c>
      <c r="AH162" t="b">
        <f t="shared" si="43"/>
        <v>1</v>
      </c>
      <c r="AI162" t="b">
        <f t="shared" si="33"/>
        <v>1</v>
      </c>
      <c r="AJ162" t="b">
        <f t="shared" si="34"/>
        <v>0</v>
      </c>
      <c r="AK162" t="b">
        <f t="shared" si="35"/>
        <v>0</v>
      </c>
      <c r="AL162" t="str">
        <f t="shared" si="44"/>
        <v>High</v>
      </c>
      <c r="AM162" t="str">
        <f t="shared" si="36"/>
        <v>Good Product</v>
      </c>
      <c r="AN162">
        <f t="shared" si="37"/>
        <v>529.5213</v>
      </c>
      <c r="AO162">
        <f t="shared" si="38"/>
        <v>93.39</v>
      </c>
      <c r="AP162" s="29" t="str">
        <f t="shared" si="45"/>
        <v>High</v>
      </c>
      <c r="AQ162">
        <f t="shared" si="46"/>
        <v>89617.426499999958</v>
      </c>
      <c r="AR162">
        <f t="shared" ca="1" si="39"/>
        <v>0</v>
      </c>
      <c r="AS162">
        <f t="shared" si="40"/>
        <v>52928.295000000013</v>
      </c>
      <c r="AT162">
        <f t="shared" si="47"/>
        <v>289</v>
      </c>
    </row>
    <row r="163" spans="1:46" ht="15.75" customHeight="1" x14ac:dyDescent="0.2">
      <c r="A163" s="1"/>
      <c r="B163" s="6" t="s">
        <v>195</v>
      </c>
      <c r="C163" s="6" t="s">
        <v>22</v>
      </c>
      <c r="D163" s="6" t="s">
        <v>23</v>
      </c>
      <c r="E163" s="6" t="s">
        <v>24</v>
      </c>
      <c r="F163" s="6" t="s">
        <v>19</v>
      </c>
      <c r="G163" s="6" t="s">
        <v>41</v>
      </c>
      <c r="H163" s="21">
        <v>43.18</v>
      </c>
      <c r="I163" s="12">
        <v>8</v>
      </c>
      <c r="J163" s="8">
        <v>17.271999999999998</v>
      </c>
      <c r="K163" s="8">
        <v>362.71199999999999</v>
      </c>
      <c r="L163" s="14">
        <v>43484</v>
      </c>
      <c r="M163" s="32" t="str">
        <f t="shared" si="41"/>
        <v>Weekend</v>
      </c>
      <c r="N163" s="16">
        <v>0.81874999999999998</v>
      </c>
      <c r="O163" s="6" t="s">
        <v>30</v>
      </c>
      <c r="P163" s="18">
        <v>345.44</v>
      </c>
      <c r="Q163" s="2">
        <v>4.7619047620000003</v>
      </c>
      <c r="R163" s="8">
        <v>17.271999999999998</v>
      </c>
      <c r="S163" s="10">
        <v>8.3000000000000007</v>
      </c>
      <c r="T163" s="33"/>
      <c r="U163" s="22">
        <f t="shared" si="32"/>
        <v>345.44</v>
      </c>
      <c r="V163" s="24">
        <f t="shared" si="42"/>
        <v>27635.200000000001</v>
      </c>
      <c r="AH163" t="b">
        <f t="shared" si="43"/>
        <v>1</v>
      </c>
      <c r="AI163" t="b">
        <f t="shared" si="33"/>
        <v>1</v>
      </c>
      <c r="AJ163" t="b">
        <f t="shared" si="34"/>
        <v>0</v>
      </c>
      <c r="AK163" t="b">
        <f t="shared" si="35"/>
        <v>0</v>
      </c>
      <c r="AL163" t="str">
        <f t="shared" si="44"/>
        <v>High</v>
      </c>
      <c r="AM163" t="str">
        <f t="shared" si="36"/>
        <v>Bad Product</v>
      </c>
      <c r="AN163">
        <f t="shared" si="37"/>
        <v>362.71199999999999</v>
      </c>
      <c r="AO163">
        <f t="shared" si="38"/>
        <v>41.021000000000001</v>
      </c>
      <c r="AP163" s="29" t="str">
        <f t="shared" si="45"/>
        <v>High</v>
      </c>
      <c r="AQ163">
        <f t="shared" si="46"/>
        <v>88698.697499999966</v>
      </c>
      <c r="AR163">
        <f t="shared" ca="1" si="39"/>
        <v>0</v>
      </c>
      <c r="AS163">
        <f t="shared" si="40"/>
        <v>52928.295000000013</v>
      </c>
      <c r="AT163">
        <f t="shared" si="47"/>
        <v>289</v>
      </c>
    </row>
    <row r="164" spans="1:46" ht="15.75" customHeight="1" x14ac:dyDescent="0.2">
      <c r="A164" s="1"/>
      <c r="B164" s="6" t="s">
        <v>196</v>
      </c>
      <c r="C164" s="6" t="s">
        <v>16</v>
      </c>
      <c r="D164" s="6" t="s">
        <v>17</v>
      </c>
      <c r="E164" s="6" t="s">
        <v>24</v>
      </c>
      <c r="F164" s="6" t="s">
        <v>28</v>
      </c>
      <c r="G164" s="6" t="s">
        <v>33</v>
      </c>
      <c r="H164" s="21">
        <v>63.69</v>
      </c>
      <c r="I164" s="12">
        <v>1</v>
      </c>
      <c r="J164" s="8">
        <v>3.1844999999999999</v>
      </c>
      <c r="K164" s="8">
        <v>66.874499999999998</v>
      </c>
      <c r="L164" s="14">
        <v>43521</v>
      </c>
      <c r="M164" s="32" t="str">
        <f t="shared" si="41"/>
        <v>Weekday</v>
      </c>
      <c r="N164" s="16">
        <v>0.68125000000000002</v>
      </c>
      <c r="O164" s="6" t="s">
        <v>26</v>
      </c>
      <c r="P164" s="18">
        <v>63.69</v>
      </c>
      <c r="Q164" s="2">
        <v>4.7619047620000003</v>
      </c>
      <c r="R164" s="8">
        <v>3.1844999999999999</v>
      </c>
      <c r="S164" s="10">
        <v>6</v>
      </c>
      <c r="T164" s="33"/>
      <c r="U164" s="22">
        <f t="shared" si="32"/>
        <v>63.69</v>
      </c>
      <c r="V164" s="24">
        <f t="shared" si="42"/>
        <v>5095.2</v>
      </c>
      <c r="AH164" t="b">
        <f t="shared" si="43"/>
        <v>0</v>
      </c>
      <c r="AI164" t="b">
        <f t="shared" si="33"/>
        <v>1</v>
      </c>
      <c r="AJ164" t="b">
        <f t="shared" si="34"/>
        <v>0</v>
      </c>
      <c r="AK164" t="b">
        <f t="shared" si="35"/>
        <v>0</v>
      </c>
      <c r="AL164" t="str">
        <f t="shared" si="44"/>
        <v>Low</v>
      </c>
      <c r="AM164" t="str">
        <f t="shared" si="36"/>
        <v>Bad Product</v>
      </c>
      <c r="AN164">
        <f t="shared" si="37"/>
        <v>66.874499999999998</v>
      </c>
      <c r="AO164">
        <f t="shared" si="38"/>
        <v>63.69</v>
      </c>
      <c r="AP164" s="29" t="str">
        <f t="shared" si="45"/>
        <v>Low</v>
      </c>
      <c r="AQ164">
        <f t="shared" si="46"/>
        <v>88110.340499999962</v>
      </c>
      <c r="AR164">
        <f t="shared" ca="1" si="39"/>
        <v>0</v>
      </c>
      <c r="AS164">
        <f t="shared" si="40"/>
        <v>52928.295000000013</v>
      </c>
      <c r="AT164">
        <f t="shared" si="47"/>
        <v>289</v>
      </c>
    </row>
    <row r="165" spans="1:46" ht="15.75" customHeight="1" x14ac:dyDescent="0.2">
      <c r="A165" s="1"/>
      <c r="B165" s="6" t="s">
        <v>197</v>
      </c>
      <c r="C165" s="6" t="s">
        <v>16</v>
      </c>
      <c r="D165" s="6" t="s">
        <v>17</v>
      </c>
      <c r="E165" s="6" t="s">
        <v>24</v>
      </c>
      <c r="F165" s="6" t="s">
        <v>28</v>
      </c>
      <c r="G165" s="6" t="s">
        <v>41</v>
      </c>
      <c r="H165" s="21">
        <v>45.79</v>
      </c>
      <c r="I165" s="12">
        <v>7</v>
      </c>
      <c r="J165" s="8">
        <v>16.026499999999999</v>
      </c>
      <c r="K165" s="8">
        <v>336.55650000000003</v>
      </c>
      <c r="L165" s="14">
        <v>43537</v>
      </c>
      <c r="M165" s="32" t="str">
        <f t="shared" si="41"/>
        <v>Weekday</v>
      </c>
      <c r="N165" s="16">
        <v>0.82222222222222219</v>
      </c>
      <c r="O165" s="6" t="s">
        <v>30</v>
      </c>
      <c r="P165" s="18">
        <v>320.52999999999997</v>
      </c>
      <c r="Q165" s="2">
        <v>4.7619047620000003</v>
      </c>
      <c r="R165" s="8">
        <v>16.026499999999999</v>
      </c>
      <c r="S165" s="10">
        <v>7</v>
      </c>
      <c r="T165" s="33"/>
      <c r="U165" s="22">
        <f t="shared" si="32"/>
        <v>320.52999999999997</v>
      </c>
      <c r="V165" s="24">
        <f t="shared" si="42"/>
        <v>25642.399999999998</v>
      </c>
      <c r="AH165" t="b">
        <f t="shared" si="43"/>
        <v>0</v>
      </c>
      <c r="AI165" t="b">
        <f t="shared" si="33"/>
        <v>1</v>
      </c>
      <c r="AJ165" t="b">
        <f t="shared" si="34"/>
        <v>0</v>
      </c>
      <c r="AK165" t="b">
        <f t="shared" si="35"/>
        <v>0</v>
      </c>
      <c r="AL165" t="str">
        <f t="shared" si="44"/>
        <v>Low</v>
      </c>
      <c r="AM165" t="str">
        <f t="shared" si="36"/>
        <v>Bad Product</v>
      </c>
      <c r="AN165">
        <f t="shared" si="37"/>
        <v>336.55650000000003</v>
      </c>
      <c r="AO165">
        <f t="shared" si="38"/>
        <v>45.79</v>
      </c>
      <c r="AP165" s="29" t="str">
        <f t="shared" si="45"/>
        <v>Medium</v>
      </c>
      <c r="AQ165">
        <f t="shared" si="46"/>
        <v>88110.340499999962</v>
      </c>
      <c r="AR165">
        <f t="shared" ca="1" si="39"/>
        <v>0</v>
      </c>
      <c r="AS165">
        <f t="shared" si="40"/>
        <v>52928.295000000013</v>
      </c>
      <c r="AT165">
        <f t="shared" si="47"/>
        <v>288</v>
      </c>
    </row>
    <row r="166" spans="1:46" ht="15.75" customHeight="1" x14ac:dyDescent="0.2">
      <c r="A166" s="1"/>
      <c r="B166" s="6" t="s">
        <v>198</v>
      </c>
      <c r="C166" s="6" t="s">
        <v>22</v>
      </c>
      <c r="D166" s="6" t="s">
        <v>23</v>
      </c>
      <c r="E166" s="6" t="s">
        <v>24</v>
      </c>
      <c r="F166" s="6" t="s">
        <v>28</v>
      </c>
      <c r="G166" s="6" t="s">
        <v>33</v>
      </c>
      <c r="H166" s="21">
        <v>76.400000000000006</v>
      </c>
      <c r="I166" s="12">
        <v>2</v>
      </c>
      <c r="J166" s="8">
        <v>7.64</v>
      </c>
      <c r="K166" s="8">
        <v>160.44</v>
      </c>
      <c r="L166" s="14">
        <v>43495</v>
      </c>
      <c r="M166" s="32" t="str">
        <f t="shared" si="41"/>
        <v>Weekday</v>
      </c>
      <c r="N166" s="16">
        <v>0.8208333333333333</v>
      </c>
      <c r="O166" s="6" t="s">
        <v>21</v>
      </c>
      <c r="P166" s="18">
        <v>152.80000000000001</v>
      </c>
      <c r="Q166" s="2">
        <v>4.7619047620000003</v>
      </c>
      <c r="R166" s="8">
        <v>7.64</v>
      </c>
      <c r="S166" s="10">
        <v>6.5</v>
      </c>
      <c r="T166" s="33"/>
      <c r="U166" s="22">
        <f t="shared" si="32"/>
        <v>152.80000000000001</v>
      </c>
      <c r="V166" s="24">
        <f t="shared" si="42"/>
        <v>12224</v>
      </c>
      <c r="AH166" t="b">
        <f t="shared" si="43"/>
        <v>0</v>
      </c>
      <c r="AI166" t="b">
        <f t="shared" si="33"/>
        <v>1</v>
      </c>
      <c r="AJ166" t="b">
        <f t="shared" si="34"/>
        <v>0</v>
      </c>
      <c r="AK166" t="b">
        <f t="shared" si="35"/>
        <v>0</v>
      </c>
      <c r="AL166" t="str">
        <f t="shared" si="44"/>
        <v>Low</v>
      </c>
      <c r="AM166" t="str">
        <f t="shared" si="36"/>
        <v>Bad Product</v>
      </c>
      <c r="AN166">
        <f t="shared" si="37"/>
        <v>160.44</v>
      </c>
      <c r="AO166">
        <f t="shared" si="38"/>
        <v>76.400000000000006</v>
      </c>
      <c r="AP166" s="29" t="str">
        <f t="shared" si="45"/>
        <v>Medium</v>
      </c>
      <c r="AQ166">
        <f t="shared" si="46"/>
        <v>88110.340499999962</v>
      </c>
      <c r="AR166">
        <f t="shared" ca="1" si="39"/>
        <v>0</v>
      </c>
      <c r="AS166">
        <f t="shared" si="40"/>
        <v>52928.295000000013</v>
      </c>
      <c r="AT166">
        <f t="shared" si="47"/>
        <v>288</v>
      </c>
    </row>
    <row r="167" spans="1:46" ht="15.75" customHeight="1" x14ac:dyDescent="0.2">
      <c r="A167" s="1"/>
      <c r="B167" s="6" t="s">
        <v>199</v>
      </c>
      <c r="C167" s="6" t="s">
        <v>39</v>
      </c>
      <c r="D167" s="6" t="s">
        <v>40</v>
      </c>
      <c r="E167" s="6" t="s">
        <v>24</v>
      </c>
      <c r="F167" s="6" t="s">
        <v>28</v>
      </c>
      <c r="G167" s="6" t="s">
        <v>41</v>
      </c>
      <c r="H167" s="21">
        <v>39.9</v>
      </c>
      <c r="I167" s="12">
        <v>10</v>
      </c>
      <c r="J167" s="8">
        <v>19.95</v>
      </c>
      <c r="K167" s="8">
        <v>418.95</v>
      </c>
      <c r="L167" s="14">
        <v>43516</v>
      </c>
      <c r="M167" s="32" t="str">
        <f t="shared" si="41"/>
        <v>Weekday</v>
      </c>
      <c r="N167" s="16">
        <v>0.64166666666666672</v>
      </c>
      <c r="O167" s="6" t="s">
        <v>30</v>
      </c>
      <c r="P167" s="18">
        <v>399</v>
      </c>
      <c r="Q167" s="2">
        <v>4.7619047620000003</v>
      </c>
      <c r="R167" s="8">
        <v>19.95</v>
      </c>
      <c r="S167" s="10">
        <v>5.9</v>
      </c>
      <c r="T167" s="33"/>
      <c r="U167" s="22">
        <f t="shared" si="32"/>
        <v>399</v>
      </c>
      <c r="V167" s="24">
        <f t="shared" si="42"/>
        <v>31920</v>
      </c>
      <c r="AH167" t="b">
        <f t="shared" si="43"/>
        <v>0</v>
      </c>
      <c r="AI167" t="b">
        <f t="shared" si="33"/>
        <v>1</v>
      </c>
      <c r="AJ167" t="b">
        <f t="shared" si="34"/>
        <v>0</v>
      </c>
      <c r="AK167" t="b">
        <f t="shared" si="35"/>
        <v>0</v>
      </c>
      <c r="AL167" t="str">
        <f t="shared" si="44"/>
        <v>Low</v>
      </c>
      <c r="AM167" t="str">
        <f t="shared" si="36"/>
        <v>Bad Product</v>
      </c>
      <c r="AN167">
        <f t="shared" si="37"/>
        <v>418.95</v>
      </c>
      <c r="AO167">
        <f t="shared" si="38"/>
        <v>37.904999999999994</v>
      </c>
      <c r="AP167" s="29" t="str">
        <f t="shared" si="45"/>
        <v>Low</v>
      </c>
      <c r="AQ167">
        <f t="shared" si="46"/>
        <v>88110.340499999962</v>
      </c>
      <c r="AR167">
        <f t="shared" ca="1" si="39"/>
        <v>0</v>
      </c>
      <c r="AS167">
        <f t="shared" si="40"/>
        <v>52928.295000000013</v>
      </c>
      <c r="AT167">
        <f t="shared" si="47"/>
        <v>288</v>
      </c>
    </row>
    <row r="168" spans="1:46" ht="15.75" customHeight="1" x14ac:dyDescent="0.2">
      <c r="A168" s="1"/>
      <c r="B168" s="6" t="s">
        <v>200</v>
      </c>
      <c r="C168" s="6" t="s">
        <v>39</v>
      </c>
      <c r="D168" s="6" t="s">
        <v>40</v>
      </c>
      <c r="E168" s="6" t="s">
        <v>18</v>
      </c>
      <c r="F168" s="6" t="s">
        <v>28</v>
      </c>
      <c r="G168" s="6" t="s">
        <v>20</v>
      </c>
      <c r="H168" s="21">
        <v>42.57</v>
      </c>
      <c r="I168" s="12">
        <v>8</v>
      </c>
      <c r="J168" s="8">
        <v>17.027999999999999</v>
      </c>
      <c r="K168" s="8">
        <v>357.58800000000002</v>
      </c>
      <c r="L168" s="14">
        <v>43521</v>
      </c>
      <c r="M168" s="32" t="str">
        <f t="shared" si="41"/>
        <v>Weekday</v>
      </c>
      <c r="N168" s="16">
        <v>0.59166666666666667</v>
      </c>
      <c r="O168" s="6" t="s">
        <v>21</v>
      </c>
      <c r="P168" s="18">
        <v>340.56</v>
      </c>
      <c r="Q168" s="2">
        <v>4.7619047620000003</v>
      </c>
      <c r="R168" s="8">
        <v>17.027999999999999</v>
      </c>
      <c r="S168" s="10">
        <v>5.6</v>
      </c>
      <c r="T168" s="33"/>
      <c r="U168" s="22">
        <f t="shared" si="32"/>
        <v>340.56</v>
      </c>
      <c r="V168" s="24">
        <f t="shared" si="42"/>
        <v>27244.799999999999</v>
      </c>
      <c r="AH168" t="b">
        <f t="shared" si="43"/>
        <v>0</v>
      </c>
      <c r="AI168" t="b">
        <f t="shared" si="33"/>
        <v>1</v>
      </c>
      <c r="AJ168" t="b">
        <f t="shared" si="34"/>
        <v>0</v>
      </c>
      <c r="AK168" t="b">
        <f t="shared" si="35"/>
        <v>0</v>
      </c>
      <c r="AL168" t="str">
        <f t="shared" si="44"/>
        <v>Low</v>
      </c>
      <c r="AM168" t="str">
        <f t="shared" si="36"/>
        <v>Bad Product</v>
      </c>
      <c r="AN168">
        <f t="shared" si="37"/>
        <v>357.58800000000002</v>
      </c>
      <c r="AO168">
        <f t="shared" si="38"/>
        <v>40.441499999999998</v>
      </c>
      <c r="AP168" s="29" t="str">
        <f t="shared" si="45"/>
        <v>Low</v>
      </c>
      <c r="AQ168">
        <f t="shared" si="46"/>
        <v>88110.340499999962</v>
      </c>
      <c r="AR168">
        <f t="shared" ca="1" si="39"/>
        <v>0</v>
      </c>
      <c r="AS168">
        <f t="shared" si="40"/>
        <v>52928.295000000013</v>
      </c>
      <c r="AT168">
        <f t="shared" si="47"/>
        <v>288</v>
      </c>
    </row>
    <row r="169" spans="1:46" ht="15.75" customHeight="1" x14ac:dyDescent="0.2">
      <c r="A169" s="1"/>
      <c r="B169" s="6" t="s">
        <v>201</v>
      </c>
      <c r="C169" s="6" t="s">
        <v>22</v>
      </c>
      <c r="D169" s="6" t="s">
        <v>23</v>
      </c>
      <c r="E169" s="6" t="s">
        <v>24</v>
      </c>
      <c r="F169" s="6" t="s">
        <v>28</v>
      </c>
      <c r="G169" s="6" t="s">
        <v>29</v>
      </c>
      <c r="H169" s="21">
        <v>95.58</v>
      </c>
      <c r="I169" s="12">
        <v>10</v>
      </c>
      <c r="J169" s="8">
        <v>47.79</v>
      </c>
      <c r="K169" s="8">
        <v>1003.59</v>
      </c>
      <c r="L169" s="14">
        <v>43481</v>
      </c>
      <c r="M169" s="32" t="str">
        <f t="shared" si="41"/>
        <v>Weekday</v>
      </c>
      <c r="N169" s="16">
        <v>0.56388888888888888</v>
      </c>
      <c r="O169" s="6" t="s">
        <v>26</v>
      </c>
      <c r="P169" s="18">
        <v>955.8</v>
      </c>
      <c r="Q169" s="2">
        <v>4.7619047620000003</v>
      </c>
      <c r="R169" s="8">
        <v>47.79</v>
      </c>
      <c r="S169" s="10">
        <v>4.8</v>
      </c>
      <c r="T169" s="33"/>
      <c r="U169" s="22">
        <f t="shared" si="32"/>
        <v>955.8</v>
      </c>
      <c r="V169" s="24">
        <f t="shared" si="42"/>
        <v>76464</v>
      </c>
      <c r="AH169" t="b">
        <f t="shared" si="43"/>
        <v>0</v>
      </c>
      <c r="AI169" t="b">
        <f t="shared" si="33"/>
        <v>1</v>
      </c>
      <c r="AJ169" t="b">
        <f t="shared" si="34"/>
        <v>0</v>
      </c>
      <c r="AK169" t="b">
        <f t="shared" si="35"/>
        <v>0</v>
      </c>
      <c r="AL169" t="str">
        <f t="shared" si="44"/>
        <v>Low</v>
      </c>
      <c r="AM169" t="str">
        <f t="shared" si="36"/>
        <v>Bad Product</v>
      </c>
      <c r="AN169">
        <f t="shared" si="37"/>
        <v>903.23099999999999</v>
      </c>
      <c r="AO169">
        <f t="shared" si="38"/>
        <v>90.800999999999988</v>
      </c>
      <c r="AP169" s="29" t="str">
        <f t="shared" si="45"/>
        <v>Low</v>
      </c>
      <c r="AQ169">
        <f t="shared" si="46"/>
        <v>87691.390499999965</v>
      </c>
      <c r="AR169">
        <f t="shared" ca="1" si="39"/>
        <v>0</v>
      </c>
      <c r="AS169">
        <f t="shared" si="40"/>
        <v>52928.295000000013</v>
      </c>
      <c r="AT169">
        <f t="shared" si="47"/>
        <v>288</v>
      </c>
    </row>
    <row r="170" spans="1:46" ht="15.75" customHeight="1" x14ac:dyDescent="0.2">
      <c r="A170" s="1"/>
      <c r="B170" s="6" t="s">
        <v>202</v>
      </c>
      <c r="C170" s="6" t="s">
        <v>16</v>
      </c>
      <c r="D170" s="6" t="s">
        <v>17</v>
      </c>
      <c r="E170" s="6" t="s">
        <v>24</v>
      </c>
      <c r="F170" s="6" t="s">
        <v>28</v>
      </c>
      <c r="G170" s="6" t="s">
        <v>43</v>
      </c>
      <c r="H170" s="21">
        <v>98.98</v>
      </c>
      <c r="I170" s="12">
        <v>10</v>
      </c>
      <c r="J170" s="8">
        <v>49.49</v>
      </c>
      <c r="K170" s="8">
        <v>1039.29</v>
      </c>
      <c r="L170" s="14">
        <v>43504</v>
      </c>
      <c r="M170" s="32" t="str">
        <f t="shared" si="41"/>
        <v>Weekday</v>
      </c>
      <c r="N170" s="16">
        <v>0.68055555555555558</v>
      </c>
      <c r="O170" s="6" t="s">
        <v>30</v>
      </c>
      <c r="P170" s="18">
        <v>989.8</v>
      </c>
      <c r="Q170" s="2">
        <v>4.7619047620000003</v>
      </c>
      <c r="R170" s="8">
        <v>49.49</v>
      </c>
      <c r="S170" s="10">
        <v>8.6999999999999993</v>
      </c>
      <c r="T170" s="33"/>
      <c r="U170" s="22">
        <f t="shared" si="32"/>
        <v>989.80000000000007</v>
      </c>
      <c r="V170" s="24">
        <f t="shared" si="42"/>
        <v>79184</v>
      </c>
      <c r="AH170" t="b">
        <f t="shared" si="43"/>
        <v>1</v>
      </c>
      <c r="AI170" t="b">
        <f t="shared" si="33"/>
        <v>1</v>
      </c>
      <c r="AJ170" t="b">
        <f t="shared" si="34"/>
        <v>1</v>
      </c>
      <c r="AK170" t="b">
        <f t="shared" si="35"/>
        <v>0</v>
      </c>
      <c r="AL170" t="str">
        <f t="shared" si="44"/>
        <v>High</v>
      </c>
      <c r="AM170" t="str">
        <f t="shared" si="36"/>
        <v>Good Product</v>
      </c>
      <c r="AN170">
        <f t="shared" si="37"/>
        <v>935.36099999999999</v>
      </c>
      <c r="AO170">
        <f t="shared" si="38"/>
        <v>94.031000000000006</v>
      </c>
      <c r="AP170" s="29" t="str">
        <f t="shared" si="45"/>
        <v>High</v>
      </c>
      <c r="AQ170">
        <f t="shared" si="46"/>
        <v>87333.802499999962</v>
      </c>
      <c r="AR170">
        <f t="shared" ca="1" si="39"/>
        <v>0</v>
      </c>
      <c r="AS170">
        <f t="shared" si="40"/>
        <v>52928.295000000013</v>
      </c>
      <c r="AT170">
        <f t="shared" si="47"/>
        <v>287</v>
      </c>
    </row>
    <row r="171" spans="1:46" ht="15.75" customHeight="1" x14ac:dyDescent="0.2">
      <c r="A171" s="1"/>
      <c r="B171" s="6" t="s">
        <v>203</v>
      </c>
      <c r="C171" s="6" t="s">
        <v>16</v>
      </c>
      <c r="D171" s="6" t="s">
        <v>17</v>
      </c>
      <c r="E171" s="6" t="s">
        <v>24</v>
      </c>
      <c r="F171" s="6" t="s">
        <v>28</v>
      </c>
      <c r="G171" s="6" t="s">
        <v>41</v>
      </c>
      <c r="H171" s="21">
        <v>51.28</v>
      </c>
      <c r="I171" s="12">
        <v>6</v>
      </c>
      <c r="J171" s="8">
        <v>15.384</v>
      </c>
      <c r="K171" s="8">
        <v>323.06400000000002</v>
      </c>
      <c r="L171" s="14">
        <v>43484</v>
      </c>
      <c r="M171" s="32" t="str">
        <f t="shared" si="41"/>
        <v>Weekend</v>
      </c>
      <c r="N171" s="16">
        <v>0.68819444444444444</v>
      </c>
      <c r="O171" s="6" t="s">
        <v>26</v>
      </c>
      <c r="P171" s="18">
        <v>307.68</v>
      </c>
      <c r="Q171" s="2">
        <v>4.7619047620000003</v>
      </c>
      <c r="R171" s="8">
        <v>15.384</v>
      </c>
      <c r="S171" s="10">
        <v>6.5</v>
      </c>
      <c r="T171" s="33"/>
      <c r="U171" s="22">
        <f t="shared" si="32"/>
        <v>307.68</v>
      </c>
      <c r="V171" s="24">
        <f t="shared" si="42"/>
        <v>24614.400000000001</v>
      </c>
      <c r="AH171" t="b">
        <f t="shared" si="43"/>
        <v>0</v>
      </c>
      <c r="AI171" t="b">
        <f t="shared" si="33"/>
        <v>1</v>
      </c>
      <c r="AJ171" t="b">
        <f t="shared" si="34"/>
        <v>0</v>
      </c>
      <c r="AK171" t="b">
        <f t="shared" si="35"/>
        <v>0</v>
      </c>
      <c r="AL171" t="str">
        <f t="shared" si="44"/>
        <v>Low</v>
      </c>
      <c r="AM171" t="str">
        <f t="shared" si="36"/>
        <v>Bad Product</v>
      </c>
      <c r="AN171">
        <f t="shared" si="37"/>
        <v>323.06400000000002</v>
      </c>
      <c r="AO171">
        <f t="shared" si="38"/>
        <v>51.28</v>
      </c>
      <c r="AP171" s="29" t="str">
        <f t="shared" si="45"/>
        <v>Medium</v>
      </c>
      <c r="AQ171">
        <f t="shared" si="46"/>
        <v>87333.802499999962</v>
      </c>
      <c r="AR171">
        <f t="shared" ca="1" si="39"/>
        <v>0</v>
      </c>
      <c r="AS171">
        <f t="shared" si="40"/>
        <v>52928.295000000013</v>
      </c>
      <c r="AT171">
        <f t="shared" si="47"/>
        <v>287</v>
      </c>
    </row>
    <row r="172" spans="1:46" ht="15.75" customHeight="1" x14ac:dyDescent="0.2">
      <c r="A172" s="1"/>
      <c r="B172" s="6" t="s">
        <v>204</v>
      </c>
      <c r="C172" s="6" t="s">
        <v>16</v>
      </c>
      <c r="D172" s="6" t="s">
        <v>17</v>
      </c>
      <c r="E172" s="6" t="s">
        <v>18</v>
      </c>
      <c r="F172" s="6" t="s">
        <v>28</v>
      </c>
      <c r="G172" s="6" t="s">
        <v>33</v>
      </c>
      <c r="H172" s="21">
        <v>69.52</v>
      </c>
      <c r="I172" s="12">
        <v>7</v>
      </c>
      <c r="J172" s="8">
        <v>24.332000000000001</v>
      </c>
      <c r="K172" s="8">
        <v>510.97199999999998</v>
      </c>
      <c r="L172" s="14">
        <v>43497</v>
      </c>
      <c r="M172" s="32" t="str">
        <f t="shared" si="41"/>
        <v>Weekday</v>
      </c>
      <c r="N172" s="16">
        <v>0.63194444444444442</v>
      </c>
      <c r="O172" s="6" t="s">
        <v>30</v>
      </c>
      <c r="P172" s="18">
        <v>486.64</v>
      </c>
      <c r="Q172" s="2">
        <v>4.7619047620000003</v>
      </c>
      <c r="R172" s="8">
        <v>24.332000000000001</v>
      </c>
      <c r="S172" s="10">
        <v>8.5</v>
      </c>
      <c r="T172" s="33"/>
      <c r="U172" s="22">
        <f t="shared" si="32"/>
        <v>486.64</v>
      </c>
      <c r="V172" s="24">
        <f t="shared" si="42"/>
        <v>38931.199999999997</v>
      </c>
      <c r="AH172" t="b">
        <f t="shared" si="43"/>
        <v>1</v>
      </c>
      <c r="AI172" t="b">
        <f t="shared" si="33"/>
        <v>1</v>
      </c>
      <c r="AJ172" t="b">
        <f t="shared" si="34"/>
        <v>0</v>
      </c>
      <c r="AK172" t="b">
        <f t="shared" si="35"/>
        <v>0</v>
      </c>
      <c r="AL172" t="str">
        <f t="shared" si="44"/>
        <v>High</v>
      </c>
      <c r="AM172" t="str">
        <f t="shared" si="36"/>
        <v>Good Product</v>
      </c>
      <c r="AN172">
        <f t="shared" si="37"/>
        <v>459.87479999999999</v>
      </c>
      <c r="AO172">
        <f t="shared" si="38"/>
        <v>69.52</v>
      </c>
      <c r="AP172" s="29" t="str">
        <f t="shared" si="45"/>
        <v>High</v>
      </c>
      <c r="AQ172">
        <f t="shared" si="46"/>
        <v>87333.802499999962</v>
      </c>
      <c r="AR172">
        <f t="shared" ca="1" si="39"/>
        <v>0</v>
      </c>
      <c r="AS172">
        <f t="shared" si="40"/>
        <v>52928.295000000013</v>
      </c>
      <c r="AT172">
        <f t="shared" si="47"/>
        <v>286</v>
      </c>
    </row>
    <row r="173" spans="1:46" ht="15.75" customHeight="1" x14ac:dyDescent="0.2">
      <c r="A173" s="1"/>
      <c r="B173" s="6" t="s">
        <v>205</v>
      </c>
      <c r="C173" s="6" t="s">
        <v>16</v>
      </c>
      <c r="D173" s="6" t="s">
        <v>17</v>
      </c>
      <c r="E173" s="6" t="s">
        <v>24</v>
      </c>
      <c r="F173" s="6" t="s">
        <v>28</v>
      </c>
      <c r="G173" s="6" t="s">
        <v>20</v>
      </c>
      <c r="H173" s="21">
        <v>70.010000000000005</v>
      </c>
      <c r="I173" s="12">
        <v>5</v>
      </c>
      <c r="J173" s="8">
        <v>17.502500000000001</v>
      </c>
      <c r="K173" s="8">
        <v>367.55250000000001</v>
      </c>
      <c r="L173" s="14">
        <v>43468</v>
      </c>
      <c r="M173" s="32" t="str">
        <f t="shared" si="41"/>
        <v>Weekday</v>
      </c>
      <c r="N173" s="16">
        <v>0.48333333333333334</v>
      </c>
      <c r="O173" s="6" t="s">
        <v>21</v>
      </c>
      <c r="P173" s="18">
        <v>350.05</v>
      </c>
      <c r="Q173" s="2">
        <v>4.7619047620000003</v>
      </c>
      <c r="R173" s="8">
        <v>17.502500000000001</v>
      </c>
      <c r="S173" s="10">
        <v>5.5</v>
      </c>
      <c r="T173" s="33"/>
      <c r="U173" s="22">
        <f t="shared" si="32"/>
        <v>350.05</v>
      </c>
      <c r="V173" s="24">
        <f t="shared" si="42"/>
        <v>28004</v>
      </c>
      <c r="AH173" t="b">
        <f t="shared" si="43"/>
        <v>0</v>
      </c>
      <c r="AI173" t="b">
        <f t="shared" si="33"/>
        <v>1</v>
      </c>
      <c r="AJ173" t="b">
        <f t="shared" si="34"/>
        <v>0</v>
      </c>
      <c r="AK173" t="b">
        <f t="shared" si="35"/>
        <v>0</v>
      </c>
      <c r="AL173" t="str">
        <f t="shared" si="44"/>
        <v>Low</v>
      </c>
      <c r="AM173" t="str">
        <f t="shared" si="36"/>
        <v>Bad Product</v>
      </c>
      <c r="AN173">
        <f t="shared" si="37"/>
        <v>367.55250000000001</v>
      </c>
      <c r="AO173">
        <f t="shared" si="38"/>
        <v>70.010000000000005</v>
      </c>
      <c r="AP173" s="29" t="str">
        <f t="shared" si="45"/>
        <v>Low</v>
      </c>
      <c r="AQ173">
        <f t="shared" si="46"/>
        <v>87333.802499999962</v>
      </c>
      <c r="AR173">
        <f t="shared" ca="1" si="39"/>
        <v>0</v>
      </c>
      <c r="AS173">
        <f t="shared" si="40"/>
        <v>52928.295000000013</v>
      </c>
      <c r="AT173">
        <f t="shared" si="47"/>
        <v>286</v>
      </c>
    </row>
    <row r="174" spans="1:46" ht="15.75" customHeight="1" x14ac:dyDescent="0.2">
      <c r="A174" s="1"/>
      <c r="B174" s="6" t="s">
        <v>206</v>
      </c>
      <c r="C174" s="6" t="s">
        <v>39</v>
      </c>
      <c r="D174" s="6" t="s">
        <v>40</v>
      </c>
      <c r="E174" s="6" t="s">
        <v>18</v>
      </c>
      <c r="F174" s="6" t="s">
        <v>28</v>
      </c>
      <c r="G174" s="6" t="s">
        <v>41</v>
      </c>
      <c r="H174" s="21">
        <v>80.05</v>
      </c>
      <c r="I174" s="12">
        <v>5</v>
      </c>
      <c r="J174" s="8">
        <v>20.012499999999999</v>
      </c>
      <c r="K174" s="8">
        <v>420.26249999999999</v>
      </c>
      <c r="L174" s="14">
        <v>43491</v>
      </c>
      <c r="M174" s="32" t="str">
        <f t="shared" si="41"/>
        <v>Weekend</v>
      </c>
      <c r="N174" s="16">
        <v>0.53125</v>
      </c>
      <c r="O174" s="6" t="s">
        <v>30</v>
      </c>
      <c r="P174" s="18">
        <v>400.25</v>
      </c>
      <c r="Q174" s="2">
        <v>4.7619047620000003</v>
      </c>
      <c r="R174" s="8">
        <v>20.012499999999999</v>
      </c>
      <c r="S174" s="10">
        <v>9.4</v>
      </c>
      <c r="T174" s="33"/>
      <c r="U174" s="22">
        <f t="shared" si="32"/>
        <v>400.25</v>
      </c>
      <c r="V174" s="24">
        <f t="shared" si="42"/>
        <v>32020</v>
      </c>
      <c r="AH174" t="b">
        <f t="shared" si="43"/>
        <v>1</v>
      </c>
      <c r="AI174" t="b">
        <f t="shared" si="33"/>
        <v>1</v>
      </c>
      <c r="AJ174" t="b">
        <f t="shared" si="34"/>
        <v>0</v>
      </c>
      <c r="AK174" t="b">
        <f t="shared" si="35"/>
        <v>0</v>
      </c>
      <c r="AL174" t="str">
        <f t="shared" si="44"/>
        <v>High</v>
      </c>
      <c r="AM174" t="str">
        <f t="shared" si="36"/>
        <v>Bad Product</v>
      </c>
      <c r="AN174">
        <f t="shared" si="37"/>
        <v>420.26249999999999</v>
      </c>
      <c r="AO174">
        <f t="shared" si="38"/>
        <v>80.05</v>
      </c>
      <c r="AP174" s="29" t="str">
        <f t="shared" si="45"/>
        <v>High</v>
      </c>
      <c r="AQ174">
        <f t="shared" si="46"/>
        <v>87333.802499999962</v>
      </c>
      <c r="AR174">
        <f t="shared" ca="1" si="39"/>
        <v>0</v>
      </c>
      <c r="AS174">
        <f t="shared" si="40"/>
        <v>52928.295000000013</v>
      </c>
      <c r="AT174">
        <f t="shared" si="47"/>
        <v>286</v>
      </c>
    </row>
    <row r="175" spans="1:46" ht="15.75" customHeight="1" x14ac:dyDescent="0.2">
      <c r="A175" s="1"/>
      <c r="B175" s="6" t="s">
        <v>207</v>
      </c>
      <c r="C175" s="6" t="s">
        <v>22</v>
      </c>
      <c r="D175" s="6" t="s">
        <v>23</v>
      </c>
      <c r="E175" s="6" t="s">
        <v>24</v>
      </c>
      <c r="F175" s="6" t="s">
        <v>28</v>
      </c>
      <c r="G175" s="6" t="s">
        <v>25</v>
      </c>
      <c r="H175" s="21">
        <v>20.85</v>
      </c>
      <c r="I175" s="12">
        <v>8</v>
      </c>
      <c r="J175" s="8">
        <v>8.34</v>
      </c>
      <c r="K175" s="8">
        <v>175.14</v>
      </c>
      <c r="L175" s="14">
        <v>43527</v>
      </c>
      <c r="M175" s="32" t="str">
        <f t="shared" si="41"/>
        <v>Weekend</v>
      </c>
      <c r="N175" s="16">
        <v>0.80347222222222225</v>
      </c>
      <c r="O175" s="6" t="s">
        <v>26</v>
      </c>
      <c r="P175" s="18">
        <v>166.8</v>
      </c>
      <c r="Q175" s="2">
        <v>4.7619047620000003</v>
      </c>
      <c r="R175" s="8">
        <v>8.34</v>
      </c>
      <c r="S175" s="10">
        <v>6.3</v>
      </c>
      <c r="T175" s="33"/>
      <c r="U175" s="22">
        <f t="shared" si="32"/>
        <v>166.8</v>
      </c>
      <c r="V175" s="24">
        <f t="shared" si="42"/>
        <v>13344</v>
      </c>
      <c r="AH175" t="b">
        <f t="shared" si="43"/>
        <v>0</v>
      </c>
      <c r="AI175" t="b">
        <f t="shared" si="33"/>
        <v>1</v>
      </c>
      <c r="AJ175" t="b">
        <f t="shared" si="34"/>
        <v>0</v>
      </c>
      <c r="AK175" t="b">
        <f t="shared" si="35"/>
        <v>0</v>
      </c>
      <c r="AL175" t="str">
        <f t="shared" si="44"/>
        <v>Low</v>
      </c>
      <c r="AM175" t="str">
        <f t="shared" si="36"/>
        <v>Bad Product</v>
      </c>
      <c r="AN175">
        <f t="shared" si="37"/>
        <v>175.14</v>
      </c>
      <c r="AO175">
        <f t="shared" si="38"/>
        <v>19.807500000000001</v>
      </c>
      <c r="AP175" s="29" t="str">
        <f t="shared" si="45"/>
        <v>Low</v>
      </c>
      <c r="AQ175">
        <f t="shared" si="46"/>
        <v>87333.802499999962</v>
      </c>
      <c r="AR175">
        <f t="shared" ca="1" si="39"/>
        <v>0</v>
      </c>
      <c r="AS175">
        <f t="shared" si="40"/>
        <v>52928.295000000013</v>
      </c>
      <c r="AT175">
        <f t="shared" si="47"/>
        <v>286</v>
      </c>
    </row>
    <row r="176" spans="1:46" ht="15.75" customHeight="1" x14ac:dyDescent="0.2">
      <c r="A176" s="1"/>
      <c r="B176" s="6" t="s">
        <v>208</v>
      </c>
      <c r="C176" s="6" t="s">
        <v>39</v>
      </c>
      <c r="D176" s="6" t="s">
        <v>40</v>
      </c>
      <c r="E176" s="6" t="s">
        <v>18</v>
      </c>
      <c r="F176" s="6" t="s">
        <v>28</v>
      </c>
      <c r="G176" s="6" t="s">
        <v>25</v>
      </c>
      <c r="H176" s="21">
        <v>52.89</v>
      </c>
      <c r="I176" s="12">
        <v>6</v>
      </c>
      <c r="J176" s="8">
        <v>15.867000000000001</v>
      </c>
      <c r="K176" s="8">
        <v>333.20699999999999</v>
      </c>
      <c r="L176" s="14">
        <v>43484</v>
      </c>
      <c r="M176" s="32" t="str">
        <f t="shared" si="41"/>
        <v>Weekend</v>
      </c>
      <c r="N176" s="16">
        <v>0.7319444444444444</v>
      </c>
      <c r="O176" s="6" t="s">
        <v>30</v>
      </c>
      <c r="P176" s="18">
        <v>317.33999999999997</v>
      </c>
      <c r="Q176" s="2">
        <v>4.7619047620000003</v>
      </c>
      <c r="R176" s="8">
        <v>15.867000000000001</v>
      </c>
      <c r="S176" s="10">
        <v>9.8000000000000007</v>
      </c>
      <c r="T176" s="33"/>
      <c r="U176" s="22">
        <f t="shared" si="32"/>
        <v>317.34000000000003</v>
      </c>
      <c r="V176" s="24">
        <f t="shared" si="42"/>
        <v>25387.200000000004</v>
      </c>
      <c r="AH176" t="b">
        <f t="shared" si="43"/>
        <v>1</v>
      </c>
      <c r="AI176" t="b">
        <f t="shared" si="33"/>
        <v>1</v>
      </c>
      <c r="AJ176" t="b">
        <f t="shared" si="34"/>
        <v>0</v>
      </c>
      <c r="AK176" t="b">
        <f t="shared" si="35"/>
        <v>0</v>
      </c>
      <c r="AL176" t="str">
        <f t="shared" si="44"/>
        <v>High</v>
      </c>
      <c r="AM176" t="str">
        <f t="shared" si="36"/>
        <v>Bad Product</v>
      </c>
      <c r="AN176">
        <f t="shared" si="37"/>
        <v>333.20699999999999</v>
      </c>
      <c r="AO176">
        <f t="shared" si="38"/>
        <v>52.89</v>
      </c>
      <c r="AP176" s="29" t="str">
        <f t="shared" si="45"/>
        <v>High</v>
      </c>
      <c r="AQ176">
        <f t="shared" si="46"/>
        <v>86913.539999999964</v>
      </c>
      <c r="AR176">
        <f t="shared" ca="1" si="39"/>
        <v>0</v>
      </c>
      <c r="AS176">
        <f t="shared" si="40"/>
        <v>52928.295000000013</v>
      </c>
      <c r="AT176">
        <f t="shared" si="47"/>
        <v>285</v>
      </c>
    </row>
    <row r="177" spans="1:46" ht="15.75" customHeight="1" x14ac:dyDescent="0.2">
      <c r="A177" s="1"/>
      <c r="B177" s="6" t="s">
        <v>209</v>
      </c>
      <c r="C177" s="6" t="s">
        <v>39</v>
      </c>
      <c r="D177" s="6" t="s">
        <v>40</v>
      </c>
      <c r="E177" s="6" t="s">
        <v>24</v>
      </c>
      <c r="F177" s="6" t="s">
        <v>28</v>
      </c>
      <c r="G177" s="6" t="s">
        <v>41</v>
      </c>
      <c r="H177" s="21">
        <v>19.79</v>
      </c>
      <c r="I177" s="12">
        <v>8</v>
      </c>
      <c r="J177" s="8">
        <v>7.9160000000000004</v>
      </c>
      <c r="K177" s="8">
        <v>166.23599999999999</v>
      </c>
      <c r="L177" s="14">
        <v>43483</v>
      </c>
      <c r="M177" s="32" t="str">
        <f t="shared" si="41"/>
        <v>Weekday</v>
      </c>
      <c r="N177" s="16">
        <v>0.50277777777777777</v>
      </c>
      <c r="O177" s="6" t="s">
        <v>21</v>
      </c>
      <c r="P177" s="18">
        <v>158.32</v>
      </c>
      <c r="Q177" s="2">
        <v>4.7619047620000003</v>
      </c>
      <c r="R177" s="8">
        <v>7.9160000000000004</v>
      </c>
      <c r="S177" s="10">
        <v>8.6999999999999993</v>
      </c>
      <c r="T177" s="33"/>
      <c r="U177" s="22">
        <f t="shared" si="32"/>
        <v>158.32</v>
      </c>
      <c r="V177" s="24">
        <f t="shared" si="42"/>
        <v>12665.599999999999</v>
      </c>
      <c r="AH177" t="b">
        <f t="shared" si="43"/>
        <v>1</v>
      </c>
      <c r="AI177" t="b">
        <f t="shared" si="33"/>
        <v>1</v>
      </c>
      <c r="AJ177" t="b">
        <f t="shared" si="34"/>
        <v>0</v>
      </c>
      <c r="AK177" t="b">
        <f t="shared" si="35"/>
        <v>0</v>
      </c>
      <c r="AL177" t="str">
        <f t="shared" si="44"/>
        <v>High</v>
      </c>
      <c r="AM177" t="str">
        <f t="shared" si="36"/>
        <v>Bad Product</v>
      </c>
      <c r="AN177">
        <f t="shared" si="37"/>
        <v>166.23599999999999</v>
      </c>
      <c r="AO177">
        <f t="shared" si="38"/>
        <v>18.8005</v>
      </c>
      <c r="AP177" s="29" t="str">
        <f t="shared" si="45"/>
        <v>High</v>
      </c>
      <c r="AQ177">
        <f t="shared" si="46"/>
        <v>86913.539999999964</v>
      </c>
      <c r="AR177">
        <f t="shared" ca="1" si="39"/>
        <v>0</v>
      </c>
      <c r="AS177">
        <f t="shared" si="40"/>
        <v>52928.295000000013</v>
      </c>
      <c r="AT177">
        <f t="shared" si="47"/>
        <v>285</v>
      </c>
    </row>
    <row r="178" spans="1:46" ht="15.75" customHeight="1" x14ac:dyDescent="0.2">
      <c r="A178" s="1"/>
      <c r="B178" s="6" t="s">
        <v>210</v>
      </c>
      <c r="C178" s="6" t="s">
        <v>16</v>
      </c>
      <c r="D178" s="6" t="s">
        <v>17</v>
      </c>
      <c r="E178" s="6" t="s">
        <v>18</v>
      </c>
      <c r="F178" s="6" t="s">
        <v>28</v>
      </c>
      <c r="G178" s="6" t="s">
        <v>29</v>
      </c>
      <c r="H178" s="21">
        <v>33.840000000000003</v>
      </c>
      <c r="I178" s="12">
        <v>9</v>
      </c>
      <c r="J178" s="8">
        <v>15.228</v>
      </c>
      <c r="K178" s="8">
        <v>319.78800000000001</v>
      </c>
      <c r="L178" s="14">
        <v>43545</v>
      </c>
      <c r="M178" s="32" t="str">
        <f t="shared" si="41"/>
        <v>Weekday</v>
      </c>
      <c r="N178" s="16">
        <v>0.68125000000000002</v>
      </c>
      <c r="O178" s="6" t="s">
        <v>21</v>
      </c>
      <c r="P178" s="18">
        <v>304.56</v>
      </c>
      <c r="Q178" s="2">
        <v>4.7619047620000003</v>
      </c>
      <c r="R178" s="8">
        <v>15.228</v>
      </c>
      <c r="S178" s="10">
        <v>8.8000000000000007</v>
      </c>
      <c r="T178" s="33"/>
      <c r="U178" s="22">
        <f t="shared" si="32"/>
        <v>304.56000000000006</v>
      </c>
      <c r="V178" s="24">
        <f t="shared" si="42"/>
        <v>24364.800000000003</v>
      </c>
      <c r="AH178" t="b">
        <f t="shared" si="43"/>
        <v>1</v>
      </c>
      <c r="AI178" t="b">
        <f t="shared" si="33"/>
        <v>1</v>
      </c>
      <c r="AJ178" t="b">
        <f t="shared" si="34"/>
        <v>0</v>
      </c>
      <c r="AK178" t="b">
        <f t="shared" si="35"/>
        <v>0</v>
      </c>
      <c r="AL178" t="str">
        <f t="shared" si="44"/>
        <v>High</v>
      </c>
      <c r="AM178" t="str">
        <f t="shared" si="36"/>
        <v>Bad Product</v>
      </c>
      <c r="AN178">
        <f t="shared" si="37"/>
        <v>319.78800000000001</v>
      </c>
      <c r="AO178">
        <f t="shared" si="38"/>
        <v>32.148000000000003</v>
      </c>
      <c r="AP178" s="29" t="str">
        <f t="shared" si="45"/>
        <v>High</v>
      </c>
      <c r="AQ178">
        <f t="shared" si="46"/>
        <v>86580.33299999997</v>
      </c>
      <c r="AR178">
        <f t="shared" ca="1" si="39"/>
        <v>0</v>
      </c>
      <c r="AS178">
        <f t="shared" si="40"/>
        <v>52928.295000000013</v>
      </c>
      <c r="AT178">
        <f t="shared" si="47"/>
        <v>285</v>
      </c>
    </row>
    <row r="179" spans="1:46" ht="15.75" customHeight="1" x14ac:dyDescent="0.2">
      <c r="A179" s="1"/>
      <c r="B179" s="6" t="s">
        <v>211</v>
      </c>
      <c r="C179" s="6" t="s">
        <v>16</v>
      </c>
      <c r="D179" s="6" t="s">
        <v>17</v>
      </c>
      <c r="E179" s="6" t="s">
        <v>18</v>
      </c>
      <c r="F179" s="6" t="s">
        <v>28</v>
      </c>
      <c r="G179" s="6" t="s">
        <v>41</v>
      </c>
      <c r="H179" s="21">
        <v>22.17</v>
      </c>
      <c r="I179" s="12">
        <v>8</v>
      </c>
      <c r="J179" s="8">
        <v>8.8680000000000003</v>
      </c>
      <c r="K179" s="8">
        <v>186.22800000000001</v>
      </c>
      <c r="L179" s="14">
        <v>43527</v>
      </c>
      <c r="M179" s="32" t="str">
        <f t="shared" si="41"/>
        <v>Weekend</v>
      </c>
      <c r="N179" s="16">
        <v>0.70902777777777781</v>
      </c>
      <c r="O179" s="6" t="s">
        <v>30</v>
      </c>
      <c r="P179" s="18">
        <v>177.36</v>
      </c>
      <c r="Q179" s="2">
        <v>4.7619047620000003</v>
      </c>
      <c r="R179" s="8">
        <v>8.8680000000000003</v>
      </c>
      <c r="S179" s="10">
        <v>9.6</v>
      </c>
      <c r="T179" s="33"/>
      <c r="U179" s="22">
        <f t="shared" si="32"/>
        <v>177.36</v>
      </c>
      <c r="V179" s="24">
        <f t="shared" si="42"/>
        <v>14188.800000000001</v>
      </c>
      <c r="AH179" t="b">
        <f t="shared" si="43"/>
        <v>1</v>
      </c>
      <c r="AI179" t="b">
        <f t="shared" si="33"/>
        <v>1</v>
      </c>
      <c r="AJ179" t="b">
        <f t="shared" si="34"/>
        <v>0</v>
      </c>
      <c r="AK179" t="b">
        <f t="shared" si="35"/>
        <v>0</v>
      </c>
      <c r="AL179" t="str">
        <f t="shared" si="44"/>
        <v>High</v>
      </c>
      <c r="AM179" t="str">
        <f t="shared" si="36"/>
        <v>Bad Product</v>
      </c>
      <c r="AN179">
        <f t="shared" si="37"/>
        <v>186.22800000000001</v>
      </c>
      <c r="AO179">
        <f t="shared" si="38"/>
        <v>21.061500000000002</v>
      </c>
      <c r="AP179" s="29" t="str">
        <f t="shared" si="45"/>
        <v>High</v>
      </c>
      <c r="AQ179">
        <f t="shared" si="46"/>
        <v>86414.096999999965</v>
      </c>
      <c r="AR179">
        <f t="shared" ca="1" si="39"/>
        <v>0</v>
      </c>
      <c r="AS179">
        <f t="shared" si="40"/>
        <v>52928.295000000013</v>
      </c>
      <c r="AT179">
        <f t="shared" si="47"/>
        <v>285</v>
      </c>
    </row>
    <row r="180" spans="1:46" ht="15.75" customHeight="1" x14ac:dyDescent="0.2">
      <c r="A180" s="1"/>
      <c r="B180" s="6" t="s">
        <v>212</v>
      </c>
      <c r="C180" s="6" t="s">
        <v>22</v>
      </c>
      <c r="D180" s="6" t="s">
        <v>23</v>
      </c>
      <c r="E180" s="6" t="s">
        <v>24</v>
      </c>
      <c r="F180" s="6" t="s">
        <v>19</v>
      </c>
      <c r="G180" s="6" t="s">
        <v>43</v>
      </c>
      <c r="H180" s="21">
        <v>22.51</v>
      </c>
      <c r="I180" s="12">
        <v>7</v>
      </c>
      <c r="J180" s="8">
        <v>7.8784999999999998</v>
      </c>
      <c r="K180" s="8">
        <v>165.4485</v>
      </c>
      <c r="L180" s="14">
        <v>43509</v>
      </c>
      <c r="M180" s="32" t="str">
        <f t="shared" si="41"/>
        <v>Weekday</v>
      </c>
      <c r="N180" s="16">
        <v>0.4513888888888889</v>
      </c>
      <c r="O180" s="6" t="s">
        <v>30</v>
      </c>
      <c r="P180" s="18">
        <v>157.57</v>
      </c>
      <c r="Q180" s="2">
        <v>4.7619047620000003</v>
      </c>
      <c r="R180" s="8">
        <v>7.8784999999999998</v>
      </c>
      <c r="S180" s="10">
        <v>4.8</v>
      </c>
      <c r="T180" s="33"/>
      <c r="U180" s="22">
        <f t="shared" si="32"/>
        <v>157.57000000000002</v>
      </c>
      <c r="V180" s="24">
        <f t="shared" si="42"/>
        <v>12605.600000000002</v>
      </c>
      <c r="AH180" t="b">
        <f t="shared" si="43"/>
        <v>0</v>
      </c>
      <c r="AI180" t="b">
        <f t="shared" si="33"/>
        <v>1</v>
      </c>
      <c r="AJ180" t="b">
        <f t="shared" si="34"/>
        <v>0</v>
      </c>
      <c r="AK180" t="b">
        <f t="shared" si="35"/>
        <v>0</v>
      </c>
      <c r="AL180" t="str">
        <f t="shared" si="44"/>
        <v>Low</v>
      </c>
      <c r="AM180" t="str">
        <f t="shared" si="36"/>
        <v>Bad Product</v>
      </c>
      <c r="AN180">
        <f t="shared" si="37"/>
        <v>165.4485</v>
      </c>
      <c r="AO180">
        <f t="shared" si="38"/>
        <v>22.51</v>
      </c>
      <c r="AP180" s="29" t="str">
        <f t="shared" si="45"/>
        <v>Low</v>
      </c>
      <c r="AQ180">
        <f t="shared" si="46"/>
        <v>86414.096999999965</v>
      </c>
      <c r="AR180">
        <f t="shared" ca="1" si="39"/>
        <v>0</v>
      </c>
      <c r="AS180">
        <f t="shared" si="40"/>
        <v>52928.295000000013</v>
      </c>
      <c r="AT180">
        <f t="shared" si="47"/>
        <v>285</v>
      </c>
    </row>
    <row r="181" spans="1:46" ht="15.75" customHeight="1" x14ac:dyDescent="0.2">
      <c r="A181" s="1"/>
      <c r="B181" s="6" t="s">
        <v>213</v>
      </c>
      <c r="C181" s="6" t="s">
        <v>16</v>
      </c>
      <c r="D181" s="6" t="s">
        <v>17</v>
      </c>
      <c r="E181" s="6" t="s">
        <v>24</v>
      </c>
      <c r="F181" s="6" t="s">
        <v>28</v>
      </c>
      <c r="G181" s="6" t="s">
        <v>41</v>
      </c>
      <c r="H181" s="21">
        <v>73.88</v>
      </c>
      <c r="I181" s="12">
        <v>6</v>
      </c>
      <c r="J181" s="8">
        <v>22.164000000000001</v>
      </c>
      <c r="K181" s="8">
        <v>465.44400000000002</v>
      </c>
      <c r="L181" s="14">
        <v>43547</v>
      </c>
      <c r="M181" s="32" t="str">
        <f t="shared" si="41"/>
        <v>Weekend</v>
      </c>
      <c r="N181" s="16">
        <v>0.80277777777777781</v>
      </c>
      <c r="O181" s="6" t="s">
        <v>21</v>
      </c>
      <c r="P181" s="18">
        <v>443.28</v>
      </c>
      <c r="Q181" s="2">
        <v>4.7619047620000003</v>
      </c>
      <c r="R181" s="8">
        <v>22.164000000000001</v>
      </c>
      <c r="S181" s="10">
        <v>4.4000000000000004</v>
      </c>
      <c r="T181" s="33"/>
      <c r="U181" s="22">
        <f t="shared" si="32"/>
        <v>443.28</v>
      </c>
      <c r="V181" s="24">
        <f t="shared" si="42"/>
        <v>35462.399999999994</v>
      </c>
      <c r="AH181" t="b">
        <f t="shared" si="43"/>
        <v>0</v>
      </c>
      <c r="AI181" t="b">
        <f t="shared" si="33"/>
        <v>1</v>
      </c>
      <c r="AJ181" t="b">
        <f t="shared" si="34"/>
        <v>0</v>
      </c>
      <c r="AK181" t="b">
        <f t="shared" si="35"/>
        <v>0</v>
      </c>
      <c r="AL181" t="str">
        <f t="shared" si="44"/>
        <v>Low</v>
      </c>
      <c r="AM181" t="str">
        <f t="shared" si="36"/>
        <v>Bad Product</v>
      </c>
      <c r="AN181">
        <f t="shared" si="37"/>
        <v>465.44400000000002</v>
      </c>
      <c r="AO181">
        <f t="shared" si="38"/>
        <v>73.88</v>
      </c>
      <c r="AP181" s="29" t="str">
        <f t="shared" si="45"/>
        <v>Low</v>
      </c>
      <c r="AQ181">
        <f t="shared" si="46"/>
        <v>86414.096999999965</v>
      </c>
      <c r="AR181">
        <f t="shared" ca="1" si="39"/>
        <v>0</v>
      </c>
      <c r="AS181">
        <f t="shared" si="40"/>
        <v>52928.295000000013</v>
      </c>
      <c r="AT181">
        <f t="shared" si="47"/>
        <v>285</v>
      </c>
    </row>
    <row r="182" spans="1:46" ht="15.75" customHeight="1" x14ac:dyDescent="0.2">
      <c r="A182" s="1"/>
      <c r="B182" s="6" t="s">
        <v>214</v>
      </c>
      <c r="C182" s="6" t="s">
        <v>22</v>
      </c>
      <c r="D182" s="6" t="s">
        <v>23</v>
      </c>
      <c r="E182" s="6" t="s">
        <v>18</v>
      </c>
      <c r="F182" s="6" t="s">
        <v>28</v>
      </c>
      <c r="G182" s="6" t="s">
        <v>20</v>
      </c>
      <c r="H182" s="21">
        <v>86.8</v>
      </c>
      <c r="I182" s="12">
        <v>3</v>
      </c>
      <c r="J182" s="8">
        <v>13.02</v>
      </c>
      <c r="K182" s="8">
        <v>273.42</v>
      </c>
      <c r="L182" s="14">
        <v>43493</v>
      </c>
      <c r="M182" s="32" t="str">
        <f t="shared" si="41"/>
        <v>Weekday</v>
      </c>
      <c r="N182" s="16">
        <v>0.69930555555555551</v>
      </c>
      <c r="O182" s="6" t="s">
        <v>21</v>
      </c>
      <c r="P182" s="18">
        <v>260.39999999999998</v>
      </c>
      <c r="Q182" s="2">
        <v>4.7619047620000003</v>
      </c>
      <c r="R182" s="8">
        <v>13.02</v>
      </c>
      <c r="S182" s="10">
        <v>9.9</v>
      </c>
      <c r="T182" s="33"/>
      <c r="U182" s="22">
        <f t="shared" si="32"/>
        <v>260.39999999999998</v>
      </c>
      <c r="V182" s="24">
        <f t="shared" si="42"/>
        <v>20832</v>
      </c>
      <c r="AH182" t="b">
        <f t="shared" si="43"/>
        <v>1</v>
      </c>
      <c r="AI182" t="b">
        <f t="shared" si="33"/>
        <v>1</v>
      </c>
      <c r="AJ182" t="b">
        <f t="shared" si="34"/>
        <v>0</v>
      </c>
      <c r="AK182" t="b">
        <f t="shared" si="35"/>
        <v>0</v>
      </c>
      <c r="AL182" t="str">
        <f t="shared" si="44"/>
        <v>High</v>
      </c>
      <c r="AM182" t="str">
        <f t="shared" si="36"/>
        <v>Bad Product</v>
      </c>
      <c r="AN182">
        <f t="shared" si="37"/>
        <v>273.42</v>
      </c>
      <c r="AO182">
        <f t="shared" si="38"/>
        <v>86.8</v>
      </c>
      <c r="AP182" s="29" t="str">
        <f t="shared" si="45"/>
        <v>High</v>
      </c>
      <c r="AQ182">
        <f t="shared" si="46"/>
        <v>86414.096999999965</v>
      </c>
      <c r="AR182">
        <f t="shared" ca="1" si="39"/>
        <v>0</v>
      </c>
      <c r="AS182">
        <f t="shared" si="40"/>
        <v>52928.295000000013</v>
      </c>
      <c r="AT182">
        <f t="shared" si="47"/>
        <v>285</v>
      </c>
    </row>
    <row r="183" spans="1:46" ht="15.75" customHeight="1" x14ac:dyDescent="0.2">
      <c r="A183" s="1"/>
      <c r="B183" s="6" t="s">
        <v>215</v>
      </c>
      <c r="C183" s="6" t="s">
        <v>22</v>
      </c>
      <c r="D183" s="6" t="s">
        <v>23</v>
      </c>
      <c r="E183" s="6" t="s">
        <v>24</v>
      </c>
      <c r="F183" s="6" t="s">
        <v>28</v>
      </c>
      <c r="G183" s="6" t="s">
        <v>43</v>
      </c>
      <c r="H183" s="21">
        <v>64.260000000000005</v>
      </c>
      <c r="I183" s="12">
        <v>7</v>
      </c>
      <c r="J183" s="8">
        <v>22.491</v>
      </c>
      <c r="K183" s="8">
        <v>472.31099999999998</v>
      </c>
      <c r="L183" s="14">
        <v>43505</v>
      </c>
      <c r="M183" s="32" t="str">
        <f t="shared" si="41"/>
        <v>Weekend</v>
      </c>
      <c r="N183" s="16">
        <v>0.41666666666666669</v>
      </c>
      <c r="O183" s="6" t="s">
        <v>26</v>
      </c>
      <c r="P183" s="18">
        <v>449.82</v>
      </c>
      <c r="Q183" s="2">
        <v>4.7619047620000003</v>
      </c>
      <c r="R183" s="8">
        <v>22.491</v>
      </c>
      <c r="S183" s="10">
        <v>5.7</v>
      </c>
      <c r="T183" s="33"/>
      <c r="U183" s="22">
        <f t="shared" si="32"/>
        <v>449.82000000000005</v>
      </c>
      <c r="V183" s="24">
        <f t="shared" si="42"/>
        <v>35985.600000000006</v>
      </c>
      <c r="AH183" t="b">
        <f t="shared" si="43"/>
        <v>0</v>
      </c>
      <c r="AI183" t="b">
        <f t="shared" si="33"/>
        <v>1</v>
      </c>
      <c r="AJ183" t="b">
        <f t="shared" si="34"/>
        <v>0</v>
      </c>
      <c r="AK183" t="b">
        <f t="shared" si="35"/>
        <v>0</v>
      </c>
      <c r="AL183" t="str">
        <f t="shared" si="44"/>
        <v>Low</v>
      </c>
      <c r="AM183" t="str">
        <f t="shared" si="36"/>
        <v>Bad Product</v>
      </c>
      <c r="AN183">
        <f t="shared" si="37"/>
        <v>472.31099999999998</v>
      </c>
      <c r="AO183">
        <f t="shared" si="38"/>
        <v>64.260000000000005</v>
      </c>
      <c r="AP183" s="29" t="str">
        <f t="shared" si="45"/>
        <v>Low</v>
      </c>
      <c r="AQ183">
        <f t="shared" si="46"/>
        <v>86414.096999999965</v>
      </c>
      <c r="AR183">
        <f t="shared" ca="1" si="39"/>
        <v>0</v>
      </c>
      <c r="AS183">
        <f t="shared" si="40"/>
        <v>52928.295000000013</v>
      </c>
      <c r="AT183">
        <f t="shared" si="47"/>
        <v>285</v>
      </c>
    </row>
    <row r="184" spans="1:46" ht="15.75" customHeight="1" x14ac:dyDescent="0.2">
      <c r="A184" s="1"/>
      <c r="B184" s="6" t="s">
        <v>216</v>
      </c>
      <c r="C184" s="6" t="s">
        <v>22</v>
      </c>
      <c r="D184" s="6" t="s">
        <v>23</v>
      </c>
      <c r="E184" s="6" t="s">
        <v>18</v>
      </c>
      <c r="F184" s="6" t="s">
        <v>28</v>
      </c>
      <c r="G184" s="6" t="s">
        <v>41</v>
      </c>
      <c r="H184" s="21">
        <v>38.47</v>
      </c>
      <c r="I184" s="12">
        <v>8</v>
      </c>
      <c r="J184" s="8">
        <v>15.388</v>
      </c>
      <c r="K184" s="8">
        <v>323.14800000000002</v>
      </c>
      <c r="L184" s="14">
        <v>43488</v>
      </c>
      <c r="M184" s="32" t="str">
        <f t="shared" si="41"/>
        <v>Weekday</v>
      </c>
      <c r="N184" s="16">
        <v>0.49375000000000002</v>
      </c>
      <c r="O184" s="6" t="s">
        <v>26</v>
      </c>
      <c r="P184" s="18">
        <v>307.76</v>
      </c>
      <c r="Q184" s="2">
        <v>4.7619047620000003</v>
      </c>
      <c r="R184" s="8">
        <v>15.388</v>
      </c>
      <c r="S184" s="10">
        <v>7.7</v>
      </c>
      <c r="T184" s="33"/>
      <c r="U184" s="22">
        <f t="shared" si="32"/>
        <v>307.76</v>
      </c>
      <c r="V184" s="24">
        <f t="shared" si="42"/>
        <v>24620.799999999999</v>
      </c>
      <c r="AH184" t="b">
        <f t="shared" si="43"/>
        <v>0</v>
      </c>
      <c r="AI184" t="b">
        <f t="shared" si="33"/>
        <v>1</v>
      </c>
      <c r="AJ184" t="b">
        <f t="shared" si="34"/>
        <v>0</v>
      </c>
      <c r="AK184" t="b">
        <f t="shared" si="35"/>
        <v>0</v>
      </c>
      <c r="AL184" t="str">
        <f t="shared" si="44"/>
        <v>Low</v>
      </c>
      <c r="AM184" t="str">
        <f t="shared" si="36"/>
        <v>Bad Product</v>
      </c>
      <c r="AN184">
        <f t="shared" si="37"/>
        <v>323.14800000000002</v>
      </c>
      <c r="AO184">
        <f t="shared" si="38"/>
        <v>36.546499999999995</v>
      </c>
      <c r="AP184" s="29" t="str">
        <f t="shared" si="45"/>
        <v>Medium</v>
      </c>
      <c r="AQ184">
        <f t="shared" si="46"/>
        <v>86414.096999999965</v>
      </c>
      <c r="AR184">
        <f t="shared" ca="1" si="39"/>
        <v>0</v>
      </c>
      <c r="AS184">
        <f t="shared" si="40"/>
        <v>52928.295000000013</v>
      </c>
      <c r="AT184">
        <f t="shared" si="47"/>
        <v>284</v>
      </c>
    </row>
    <row r="185" spans="1:46" ht="15.75" customHeight="1" x14ac:dyDescent="0.2">
      <c r="A185" s="1"/>
      <c r="B185" s="6" t="s">
        <v>217</v>
      </c>
      <c r="C185" s="6" t="s">
        <v>16</v>
      </c>
      <c r="D185" s="6" t="s">
        <v>17</v>
      </c>
      <c r="E185" s="6" t="s">
        <v>18</v>
      </c>
      <c r="F185" s="6" t="s">
        <v>28</v>
      </c>
      <c r="G185" s="6" t="s">
        <v>33</v>
      </c>
      <c r="H185" s="21">
        <v>15.5</v>
      </c>
      <c r="I185" s="12">
        <v>10</v>
      </c>
      <c r="J185" s="8">
        <v>7.75</v>
      </c>
      <c r="K185" s="8">
        <v>162.75</v>
      </c>
      <c r="L185" s="14">
        <v>43547</v>
      </c>
      <c r="M185" s="32" t="str">
        <f t="shared" si="41"/>
        <v>Weekend</v>
      </c>
      <c r="N185" s="16">
        <v>0.4548611111111111</v>
      </c>
      <c r="O185" s="6" t="s">
        <v>21</v>
      </c>
      <c r="P185" s="18">
        <v>155</v>
      </c>
      <c r="Q185" s="2">
        <v>4.7619047620000003</v>
      </c>
      <c r="R185" s="8">
        <v>7.75</v>
      </c>
      <c r="S185" s="10">
        <v>8</v>
      </c>
      <c r="T185" s="33"/>
      <c r="U185" s="22">
        <f t="shared" si="32"/>
        <v>155</v>
      </c>
      <c r="V185" s="24">
        <f t="shared" si="42"/>
        <v>12400</v>
      </c>
      <c r="AH185" t="b">
        <f t="shared" si="43"/>
        <v>0</v>
      </c>
      <c r="AI185" t="b">
        <f t="shared" si="33"/>
        <v>1</v>
      </c>
      <c r="AJ185" t="b">
        <f t="shared" si="34"/>
        <v>0</v>
      </c>
      <c r="AK185" t="b">
        <f t="shared" si="35"/>
        <v>0</v>
      </c>
      <c r="AL185" t="str">
        <f t="shared" si="44"/>
        <v>Low</v>
      </c>
      <c r="AM185" t="str">
        <f t="shared" si="36"/>
        <v>Bad Product</v>
      </c>
      <c r="AN185">
        <f t="shared" si="37"/>
        <v>162.75</v>
      </c>
      <c r="AO185">
        <f t="shared" si="38"/>
        <v>14.725</v>
      </c>
      <c r="AP185" s="29" t="str">
        <f t="shared" si="45"/>
        <v>Medium</v>
      </c>
      <c r="AQ185">
        <f t="shared" si="46"/>
        <v>86414.096999999965</v>
      </c>
      <c r="AR185">
        <f t="shared" ca="1" si="39"/>
        <v>0</v>
      </c>
      <c r="AS185">
        <f t="shared" si="40"/>
        <v>52928.295000000013</v>
      </c>
      <c r="AT185">
        <f t="shared" si="47"/>
        <v>283</v>
      </c>
    </row>
    <row r="186" spans="1:46" ht="15.75" customHeight="1" x14ac:dyDescent="0.2">
      <c r="A186" s="1"/>
      <c r="B186" s="6" t="s">
        <v>218</v>
      </c>
      <c r="C186" s="6" t="s">
        <v>22</v>
      </c>
      <c r="D186" s="6" t="s">
        <v>23</v>
      </c>
      <c r="E186" s="6" t="s">
        <v>24</v>
      </c>
      <c r="F186" s="6" t="s">
        <v>28</v>
      </c>
      <c r="G186" s="6" t="s">
        <v>20</v>
      </c>
      <c r="H186" s="21">
        <v>34.31</v>
      </c>
      <c r="I186" s="12">
        <v>8</v>
      </c>
      <c r="J186" s="8">
        <v>13.724</v>
      </c>
      <c r="K186" s="8">
        <v>288.20400000000001</v>
      </c>
      <c r="L186" s="14">
        <v>43490</v>
      </c>
      <c r="M186" s="32" t="str">
        <f t="shared" si="41"/>
        <v>Weekday</v>
      </c>
      <c r="N186" s="16">
        <v>0.625</v>
      </c>
      <c r="O186" s="6" t="s">
        <v>21</v>
      </c>
      <c r="P186" s="18">
        <v>274.48</v>
      </c>
      <c r="Q186" s="2">
        <v>4.7619047620000003</v>
      </c>
      <c r="R186" s="8">
        <v>13.724</v>
      </c>
      <c r="S186" s="10">
        <v>5.7</v>
      </c>
      <c r="T186" s="33"/>
      <c r="U186" s="22">
        <f t="shared" si="32"/>
        <v>274.48</v>
      </c>
      <c r="V186" s="24">
        <f t="shared" si="42"/>
        <v>21958.400000000001</v>
      </c>
      <c r="AH186" t="b">
        <f t="shared" si="43"/>
        <v>0</v>
      </c>
      <c r="AI186" t="b">
        <f t="shared" si="33"/>
        <v>1</v>
      </c>
      <c r="AJ186" t="b">
        <f t="shared" si="34"/>
        <v>0</v>
      </c>
      <c r="AK186" t="b">
        <f t="shared" si="35"/>
        <v>0</v>
      </c>
      <c r="AL186" t="str">
        <f t="shared" si="44"/>
        <v>Low</v>
      </c>
      <c r="AM186" t="str">
        <f t="shared" si="36"/>
        <v>Bad Product</v>
      </c>
      <c r="AN186">
        <f t="shared" si="37"/>
        <v>288.20400000000001</v>
      </c>
      <c r="AO186">
        <f t="shared" si="38"/>
        <v>32.594500000000004</v>
      </c>
      <c r="AP186" s="29" t="str">
        <f t="shared" si="45"/>
        <v>Low</v>
      </c>
      <c r="AQ186">
        <f t="shared" si="46"/>
        <v>86414.096999999965</v>
      </c>
      <c r="AR186">
        <f t="shared" ca="1" si="39"/>
        <v>0</v>
      </c>
      <c r="AS186">
        <f t="shared" si="40"/>
        <v>52928.295000000013</v>
      </c>
      <c r="AT186">
        <f t="shared" si="47"/>
        <v>283</v>
      </c>
    </row>
    <row r="187" spans="1:46" ht="15.75" customHeight="1" x14ac:dyDescent="0.2">
      <c r="A187" s="1"/>
      <c r="B187" s="6" t="s">
        <v>219</v>
      </c>
      <c r="C187" s="6" t="s">
        <v>16</v>
      </c>
      <c r="D187" s="6" t="s">
        <v>17</v>
      </c>
      <c r="E187" s="6" t="s">
        <v>24</v>
      </c>
      <c r="F187" s="6" t="s">
        <v>19</v>
      </c>
      <c r="G187" s="6" t="s">
        <v>33</v>
      </c>
      <c r="H187" s="21">
        <v>12.34</v>
      </c>
      <c r="I187" s="12">
        <v>7</v>
      </c>
      <c r="J187" s="8">
        <v>4.319</v>
      </c>
      <c r="K187" s="8">
        <v>90.698999999999998</v>
      </c>
      <c r="L187" s="14">
        <v>43528</v>
      </c>
      <c r="M187" s="32" t="str">
        <f t="shared" si="41"/>
        <v>Weekday</v>
      </c>
      <c r="N187" s="16">
        <v>0.47152777777777777</v>
      </c>
      <c r="O187" s="6" t="s">
        <v>30</v>
      </c>
      <c r="P187" s="18">
        <v>86.38</v>
      </c>
      <c r="Q187" s="2">
        <v>4.7619047620000003</v>
      </c>
      <c r="R187" s="8">
        <v>4.319</v>
      </c>
      <c r="S187" s="10">
        <v>6.7</v>
      </c>
      <c r="T187" s="33"/>
      <c r="U187" s="22">
        <f t="shared" si="32"/>
        <v>86.38</v>
      </c>
      <c r="V187" s="24">
        <f t="shared" si="42"/>
        <v>6910.4</v>
      </c>
      <c r="AH187" t="b">
        <f t="shared" si="43"/>
        <v>0</v>
      </c>
      <c r="AI187" t="b">
        <f t="shared" si="33"/>
        <v>1</v>
      </c>
      <c r="AJ187" t="b">
        <f t="shared" si="34"/>
        <v>0</v>
      </c>
      <c r="AK187" t="b">
        <f t="shared" si="35"/>
        <v>0</v>
      </c>
      <c r="AL187" t="str">
        <f t="shared" si="44"/>
        <v>Low</v>
      </c>
      <c r="AM187" t="str">
        <f t="shared" si="36"/>
        <v>Bad Product</v>
      </c>
      <c r="AN187">
        <f t="shared" si="37"/>
        <v>90.698999999999998</v>
      </c>
      <c r="AO187">
        <f t="shared" si="38"/>
        <v>12.34</v>
      </c>
      <c r="AP187" s="29" t="str">
        <f t="shared" si="45"/>
        <v>Medium</v>
      </c>
      <c r="AQ187">
        <f t="shared" si="46"/>
        <v>86414.096999999965</v>
      </c>
      <c r="AR187">
        <f t="shared" ca="1" si="39"/>
        <v>0</v>
      </c>
      <c r="AS187">
        <f t="shared" si="40"/>
        <v>52928.295000000013</v>
      </c>
      <c r="AT187">
        <f t="shared" si="47"/>
        <v>283</v>
      </c>
    </row>
    <row r="188" spans="1:46" ht="15.75" customHeight="1" x14ac:dyDescent="0.2">
      <c r="A188" s="1"/>
      <c r="B188" s="6" t="s">
        <v>220</v>
      </c>
      <c r="C188" s="6" t="s">
        <v>39</v>
      </c>
      <c r="D188" s="6" t="s">
        <v>40</v>
      </c>
      <c r="E188" s="6" t="s">
        <v>18</v>
      </c>
      <c r="F188" s="6" t="s">
        <v>28</v>
      </c>
      <c r="G188" s="6" t="s">
        <v>41</v>
      </c>
      <c r="H188" s="21">
        <v>18.079999999999998</v>
      </c>
      <c r="I188" s="12">
        <v>3</v>
      </c>
      <c r="J188" s="8">
        <v>2.7120000000000002</v>
      </c>
      <c r="K188" s="8">
        <v>56.951999999999998</v>
      </c>
      <c r="L188" s="14">
        <v>43529</v>
      </c>
      <c r="M188" s="32" t="str">
        <f t="shared" si="41"/>
        <v>Weekday</v>
      </c>
      <c r="N188" s="16">
        <v>0.82361111111111107</v>
      </c>
      <c r="O188" s="6" t="s">
        <v>21</v>
      </c>
      <c r="P188" s="18">
        <v>54.24</v>
      </c>
      <c r="Q188" s="2">
        <v>4.7619047620000003</v>
      </c>
      <c r="R188" s="8">
        <v>2.7120000000000002</v>
      </c>
      <c r="S188" s="10">
        <v>8</v>
      </c>
      <c r="T188" s="33"/>
      <c r="U188" s="22">
        <f t="shared" si="32"/>
        <v>54.239999999999995</v>
      </c>
      <c r="V188" s="24">
        <f t="shared" si="42"/>
        <v>4339.2</v>
      </c>
      <c r="AH188" t="b">
        <f t="shared" si="43"/>
        <v>0</v>
      </c>
      <c r="AI188" t="b">
        <f t="shared" si="33"/>
        <v>1</v>
      </c>
      <c r="AJ188" t="b">
        <f t="shared" si="34"/>
        <v>0</v>
      </c>
      <c r="AK188" t="b">
        <f t="shared" si="35"/>
        <v>0</v>
      </c>
      <c r="AL188" t="str">
        <f t="shared" si="44"/>
        <v>Low</v>
      </c>
      <c r="AM188" t="str">
        <f t="shared" si="36"/>
        <v>Bad Product</v>
      </c>
      <c r="AN188">
        <f t="shared" si="37"/>
        <v>56.951999999999998</v>
      </c>
      <c r="AO188">
        <f t="shared" si="38"/>
        <v>18.079999999999998</v>
      </c>
      <c r="AP188" s="29" t="str">
        <f t="shared" si="45"/>
        <v>Medium</v>
      </c>
      <c r="AQ188">
        <f t="shared" si="46"/>
        <v>86414.096999999965</v>
      </c>
      <c r="AR188">
        <f t="shared" ca="1" si="39"/>
        <v>0</v>
      </c>
      <c r="AS188">
        <f t="shared" si="40"/>
        <v>52928.295000000013</v>
      </c>
      <c r="AT188">
        <f t="shared" si="47"/>
        <v>283</v>
      </c>
    </row>
    <row r="189" spans="1:46" ht="15.75" customHeight="1" x14ac:dyDescent="0.2">
      <c r="A189" s="1"/>
      <c r="B189" s="6" t="s">
        <v>221</v>
      </c>
      <c r="C189" s="6" t="s">
        <v>39</v>
      </c>
      <c r="D189" s="6" t="s">
        <v>40</v>
      </c>
      <c r="E189" s="6" t="s">
        <v>18</v>
      </c>
      <c r="F189" s="6" t="s">
        <v>19</v>
      </c>
      <c r="G189" s="6" t="s">
        <v>29</v>
      </c>
      <c r="H189" s="21">
        <v>94.49</v>
      </c>
      <c r="I189" s="12">
        <v>8</v>
      </c>
      <c r="J189" s="8">
        <v>37.795999999999999</v>
      </c>
      <c r="K189" s="8">
        <v>793.71600000000001</v>
      </c>
      <c r="L189" s="14">
        <v>43527</v>
      </c>
      <c r="M189" s="32" t="str">
        <f t="shared" si="41"/>
        <v>Weekend</v>
      </c>
      <c r="N189" s="16">
        <v>0.79166666666666663</v>
      </c>
      <c r="O189" s="6" t="s">
        <v>21</v>
      </c>
      <c r="P189" s="18">
        <v>755.92</v>
      </c>
      <c r="Q189" s="2">
        <v>4.7619047620000003</v>
      </c>
      <c r="R189" s="8">
        <v>37.795999999999999</v>
      </c>
      <c r="S189" s="10">
        <v>7.5</v>
      </c>
      <c r="T189" s="33"/>
      <c r="U189" s="22">
        <f t="shared" si="32"/>
        <v>755.92</v>
      </c>
      <c r="V189" s="24">
        <f t="shared" si="42"/>
        <v>60473.599999999999</v>
      </c>
      <c r="AH189" t="b">
        <f t="shared" si="43"/>
        <v>0</v>
      </c>
      <c r="AI189" t="b">
        <f t="shared" si="33"/>
        <v>1</v>
      </c>
      <c r="AJ189" t="b">
        <f t="shared" si="34"/>
        <v>0</v>
      </c>
      <c r="AK189" t="b">
        <f t="shared" si="35"/>
        <v>0</v>
      </c>
      <c r="AL189" t="str">
        <f t="shared" si="44"/>
        <v>Low</v>
      </c>
      <c r="AM189" t="str">
        <f t="shared" si="36"/>
        <v>Bad Product</v>
      </c>
      <c r="AN189">
        <f t="shared" si="37"/>
        <v>714.34440000000006</v>
      </c>
      <c r="AO189">
        <f t="shared" si="38"/>
        <v>89.765499999999989</v>
      </c>
      <c r="AP189" s="29" t="str">
        <f t="shared" si="45"/>
        <v>Medium</v>
      </c>
      <c r="AQ189">
        <f t="shared" si="46"/>
        <v>86414.096999999965</v>
      </c>
      <c r="AR189">
        <f t="shared" ca="1" si="39"/>
        <v>0</v>
      </c>
      <c r="AS189">
        <f t="shared" si="40"/>
        <v>52928.295000000013</v>
      </c>
      <c r="AT189">
        <f t="shared" si="47"/>
        <v>283</v>
      </c>
    </row>
    <row r="190" spans="1:46" ht="15.75" customHeight="1" x14ac:dyDescent="0.2">
      <c r="A190" s="1"/>
      <c r="B190" s="6" t="s">
        <v>222</v>
      </c>
      <c r="C190" s="6" t="s">
        <v>39</v>
      </c>
      <c r="D190" s="6" t="s">
        <v>40</v>
      </c>
      <c r="E190" s="6" t="s">
        <v>18</v>
      </c>
      <c r="F190" s="6" t="s">
        <v>28</v>
      </c>
      <c r="G190" s="6" t="s">
        <v>29</v>
      </c>
      <c r="H190" s="21">
        <v>46.47</v>
      </c>
      <c r="I190" s="12">
        <v>4</v>
      </c>
      <c r="J190" s="8">
        <v>9.2940000000000005</v>
      </c>
      <c r="K190" s="8">
        <v>195.17400000000001</v>
      </c>
      <c r="L190" s="14">
        <v>43504</v>
      </c>
      <c r="M190" s="32" t="str">
        <f t="shared" si="41"/>
        <v>Weekday</v>
      </c>
      <c r="N190" s="16">
        <v>0.45347222222222222</v>
      </c>
      <c r="O190" s="6" t="s">
        <v>26</v>
      </c>
      <c r="P190" s="18">
        <v>185.88</v>
      </c>
      <c r="Q190" s="2">
        <v>4.7619047620000003</v>
      </c>
      <c r="R190" s="8">
        <v>9.2940000000000005</v>
      </c>
      <c r="S190" s="10">
        <v>7</v>
      </c>
      <c r="T190" s="33"/>
      <c r="U190" s="22">
        <f t="shared" si="32"/>
        <v>185.88</v>
      </c>
      <c r="V190" s="24">
        <f t="shared" si="42"/>
        <v>14870.4</v>
      </c>
      <c r="AH190" t="b">
        <f t="shared" si="43"/>
        <v>0</v>
      </c>
      <c r="AI190" t="b">
        <f t="shared" si="33"/>
        <v>1</v>
      </c>
      <c r="AJ190" t="b">
        <f t="shared" si="34"/>
        <v>0</v>
      </c>
      <c r="AK190" t="b">
        <f t="shared" si="35"/>
        <v>0</v>
      </c>
      <c r="AL190" t="str">
        <f t="shared" si="44"/>
        <v>Low</v>
      </c>
      <c r="AM190" t="str">
        <f t="shared" si="36"/>
        <v>Bad Product</v>
      </c>
      <c r="AN190">
        <f t="shared" si="37"/>
        <v>195.17400000000001</v>
      </c>
      <c r="AO190">
        <f t="shared" si="38"/>
        <v>46.47</v>
      </c>
      <c r="AP190" s="29" t="str">
        <f t="shared" si="45"/>
        <v>Medium</v>
      </c>
      <c r="AQ190">
        <f t="shared" si="46"/>
        <v>86357.144999999975</v>
      </c>
      <c r="AR190">
        <f t="shared" ca="1" si="39"/>
        <v>0</v>
      </c>
      <c r="AS190">
        <f t="shared" si="40"/>
        <v>52928.295000000013</v>
      </c>
      <c r="AT190">
        <f t="shared" si="47"/>
        <v>283</v>
      </c>
    </row>
    <row r="191" spans="1:46" ht="15.75" customHeight="1" x14ac:dyDescent="0.2">
      <c r="A191" s="1"/>
      <c r="B191" s="6" t="s">
        <v>223</v>
      </c>
      <c r="C191" s="6" t="s">
        <v>16</v>
      </c>
      <c r="D191" s="6" t="s">
        <v>17</v>
      </c>
      <c r="E191" s="6" t="s">
        <v>24</v>
      </c>
      <c r="F191" s="6" t="s">
        <v>28</v>
      </c>
      <c r="G191" s="6" t="s">
        <v>29</v>
      </c>
      <c r="H191" s="21">
        <v>74.069999999999993</v>
      </c>
      <c r="I191" s="12">
        <v>1</v>
      </c>
      <c r="J191" s="8">
        <v>3.7035</v>
      </c>
      <c r="K191" s="8">
        <v>77.773499999999999</v>
      </c>
      <c r="L191" s="14">
        <v>43506</v>
      </c>
      <c r="M191" s="32" t="str">
        <f t="shared" si="41"/>
        <v>Weekend</v>
      </c>
      <c r="N191" s="16">
        <v>0.53472222222222221</v>
      </c>
      <c r="O191" s="6" t="s">
        <v>21</v>
      </c>
      <c r="P191" s="18">
        <v>74.069999999999993</v>
      </c>
      <c r="Q191" s="2">
        <v>4.7619047620000003</v>
      </c>
      <c r="R191" s="8">
        <v>3.7035</v>
      </c>
      <c r="S191" s="10">
        <v>9.9</v>
      </c>
      <c r="T191" s="33"/>
      <c r="U191" s="22">
        <f t="shared" si="32"/>
        <v>74.069999999999993</v>
      </c>
      <c r="V191" s="24">
        <f t="shared" si="42"/>
        <v>5925.5999999999995</v>
      </c>
      <c r="AH191" t="b">
        <f t="shared" si="43"/>
        <v>1</v>
      </c>
      <c r="AI191" t="b">
        <f t="shared" si="33"/>
        <v>1</v>
      </c>
      <c r="AJ191" t="b">
        <f t="shared" si="34"/>
        <v>0</v>
      </c>
      <c r="AK191" t="b">
        <f t="shared" si="35"/>
        <v>0</v>
      </c>
      <c r="AL191" t="str">
        <f t="shared" si="44"/>
        <v>High</v>
      </c>
      <c r="AM191" t="str">
        <f t="shared" si="36"/>
        <v>Bad Product</v>
      </c>
      <c r="AN191">
        <f t="shared" si="37"/>
        <v>77.773499999999999</v>
      </c>
      <c r="AO191">
        <f t="shared" si="38"/>
        <v>74.069999999999993</v>
      </c>
      <c r="AP191" s="29" t="str">
        <f t="shared" si="45"/>
        <v>High</v>
      </c>
      <c r="AQ191">
        <f t="shared" si="46"/>
        <v>85563.42899999996</v>
      </c>
      <c r="AR191">
        <f t="shared" ca="1" si="39"/>
        <v>0</v>
      </c>
      <c r="AS191">
        <f t="shared" si="40"/>
        <v>52928.295000000013</v>
      </c>
      <c r="AT191">
        <f t="shared" si="47"/>
        <v>282</v>
      </c>
    </row>
    <row r="192" spans="1:46" ht="15.75" customHeight="1" x14ac:dyDescent="0.2">
      <c r="A192" s="1"/>
      <c r="B192" s="6" t="s">
        <v>224</v>
      </c>
      <c r="C192" s="6" t="s">
        <v>22</v>
      </c>
      <c r="D192" s="6" t="s">
        <v>23</v>
      </c>
      <c r="E192" s="6" t="s">
        <v>24</v>
      </c>
      <c r="F192" s="6" t="s">
        <v>19</v>
      </c>
      <c r="G192" s="6" t="s">
        <v>29</v>
      </c>
      <c r="H192" s="21">
        <v>69.81</v>
      </c>
      <c r="I192" s="12">
        <v>4</v>
      </c>
      <c r="J192" s="8">
        <v>13.962</v>
      </c>
      <c r="K192" s="8">
        <v>293.202</v>
      </c>
      <c r="L192" s="14">
        <v>43493</v>
      </c>
      <c r="M192" s="32" t="str">
        <f t="shared" si="41"/>
        <v>Weekday</v>
      </c>
      <c r="N192" s="16">
        <v>0.86805555555555558</v>
      </c>
      <c r="O192" s="6" t="s">
        <v>30</v>
      </c>
      <c r="P192" s="18">
        <v>279.24</v>
      </c>
      <c r="Q192" s="2">
        <v>4.7619047620000003</v>
      </c>
      <c r="R192" s="8">
        <v>13.962</v>
      </c>
      <c r="S192" s="10">
        <v>5.9</v>
      </c>
      <c r="T192" s="33"/>
      <c r="U192" s="22">
        <f t="shared" si="32"/>
        <v>279.24</v>
      </c>
      <c r="V192" s="24">
        <f t="shared" si="42"/>
        <v>22339.200000000001</v>
      </c>
      <c r="AH192" t="b">
        <f t="shared" si="43"/>
        <v>0</v>
      </c>
      <c r="AI192" t="b">
        <f t="shared" si="33"/>
        <v>1</v>
      </c>
      <c r="AJ192" t="b">
        <f t="shared" si="34"/>
        <v>0</v>
      </c>
      <c r="AK192" t="b">
        <f t="shared" si="35"/>
        <v>0</v>
      </c>
      <c r="AL192" t="str">
        <f t="shared" si="44"/>
        <v>Low</v>
      </c>
      <c r="AM192" t="str">
        <f t="shared" si="36"/>
        <v>Bad Product</v>
      </c>
      <c r="AN192">
        <f t="shared" si="37"/>
        <v>293.202</v>
      </c>
      <c r="AO192">
        <f t="shared" si="38"/>
        <v>69.81</v>
      </c>
      <c r="AP192" s="29" t="str">
        <f t="shared" si="45"/>
        <v>Low</v>
      </c>
      <c r="AQ192">
        <f t="shared" si="46"/>
        <v>85368.254999999961</v>
      </c>
      <c r="AR192">
        <f t="shared" ca="1" si="39"/>
        <v>0</v>
      </c>
      <c r="AS192">
        <f t="shared" si="40"/>
        <v>52928.295000000013</v>
      </c>
      <c r="AT192">
        <f t="shared" si="47"/>
        <v>282</v>
      </c>
    </row>
    <row r="193" spans="1:46" ht="15.75" customHeight="1" x14ac:dyDescent="0.2">
      <c r="A193" s="1"/>
      <c r="B193" s="6" t="s">
        <v>225</v>
      </c>
      <c r="C193" s="6" t="s">
        <v>39</v>
      </c>
      <c r="D193" s="6" t="s">
        <v>40</v>
      </c>
      <c r="E193" s="6" t="s">
        <v>24</v>
      </c>
      <c r="F193" s="6" t="s">
        <v>19</v>
      </c>
      <c r="G193" s="6" t="s">
        <v>29</v>
      </c>
      <c r="H193" s="21">
        <v>77.040000000000006</v>
      </c>
      <c r="I193" s="12">
        <v>3</v>
      </c>
      <c r="J193" s="8">
        <v>11.555999999999999</v>
      </c>
      <c r="K193" s="8">
        <v>242.67599999999999</v>
      </c>
      <c r="L193" s="14">
        <v>43507</v>
      </c>
      <c r="M193" s="32" t="str">
        <f t="shared" si="41"/>
        <v>Weekday</v>
      </c>
      <c r="N193" s="16">
        <v>0.44374999999999998</v>
      </c>
      <c r="O193" s="6" t="s">
        <v>30</v>
      </c>
      <c r="P193" s="18">
        <v>231.12</v>
      </c>
      <c r="Q193" s="2">
        <v>4.7619047620000003</v>
      </c>
      <c r="R193" s="8">
        <v>11.555999999999999</v>
      </c>
      <c r="S193" s="10">
        <v>7.2</v>
      </c>
      <c r="T193" s="33"/>
      <c r="U193" s="22">
        <f t="shared" si="32"/>
        <v>231.12</v>
      </c>
      <c r="V193" s="24">
        <f t="shared" si="42"/>
        <v>18489.599999999999</v>
      </c>
      <c r="AH193" t="b">
        <f t="shared" si="43"/>
        <v>0</v>
      </c>
      <c r="AI193" t="b">
        <f t="shared" si="33"/>
        <v>1</v>
      </c>
      <c r="AJ193" t="b">
        <f t="shared" si="34"/>
        <v>0</v>
      </c>
      <c r="AK193" t="b">
        <f t="shared" si="35"/>
        <v>0</v>
      </c>
      <c r="AL193" t="str">
        <f t="shared" si="44"/>
        <v>Low</v>
      </c>
      <c r="AM193" t="str">
        <f t="shared" si="36"/>
        <v>Bad Product</v>
      </c>
      <c r="AN193">
        <f t="shared" si="37"/>
        <v>242.67599999999999</v>
      </c>
      <c r="AO193">
        <f t="shared" si="38"/>
        <v>77.040000000000006</v>
      </c>
      <c r="AP193" s="29" t="str">
        <f t="shared" si="45"/>
        <v>Medium</v>
      </c>
      <c r="AQ193">
        <f t="shared" si="46"/>
        <v>85368.254999999961</v>
      </c>
      <c r="AR193">
        <f t="shared" ca="1" si="39"/>
        <v>0</v>
      </c>
      <c r="AS193">
        <f t="shared" si="40"/>
        <v>52928.295000000013</v>
      </c>
      <c r="AT193">
        <f t="shared" si="47"/>
        <v>282</v>
      </c>
    </row>
    <row r="194" spans="1:46" ht="15.75" customHeight="1" x14ac:dyDescent="0.2">
      <c r="A194" s="1"/>
      <c r="B194" s="6" t="s">
        <v>226</v>
      </c>
      <c r="C194" s="6" t="s">
        <v>39</v>
      </c>
      <c r="D194" s="6" t="s">
        <v>40</v>
      </c>
      <c r="E194" s="6" t="s">
        <v>24</v>
      </c>
      <c r="F194" s="6" t="s">
        <v>19</v>
      </c>
      <c r="G194" s="6" t="s">
        <v>43</v>
      </c>
      <c r="H194" s="21">
        <v>73.52</v>
      </c>
      <c r="I194" s="12">
        <v>2</v>
      </c>
      <c r="J194" s="8">
        <v>7.3520000000000003</v>
      </c>
      <c r="K194" s="8">
        <v>154.392</v>
      </c>
      <c r="L194" s="14">
        <v>43480</v>
      </c>
      <c r="M194" s="32" t="str">
        <f t="shared" si="41"/>
        <v>Weekday</v>
      </c>
      <c r="N194" s="16">
        <v>0.57013888888888886</v>
      </c>
      <c r="O194" s="6" t="s">
        <v>21</v>
      </c>
      <c r="P194" s="18">
        <v>147.04</v>
      </c>
      <c r="Q194" s="2">
        <v>4.7619047620000003</v>
      </c>
      <c r="R194" s="8">
        <v>7.3520000000000003</v>
      </c>
      <c r="S194" s="10">
        <v>4.5999999999999996</v>
      </c>
      <c r="T194" s="33"/>
      <c r="U194" s="22">
        <f t="shared" si="32"/>
        <v>147.04</v>
      </c>
      <c r="V194" s="24">
        <f t="shared" si="42"/>
        <v>11763.199999999999</v>
      </c>
      <c r="AH194" t="b">
        <f t="shared" si="43"/>
        <v>0</v>
      </c>
      <c r="AI194" t="b">
        <f t="shared" si="33"/>
        <v>1</v>
      </c>
      <c r="AJ194" t="b">
        <f t="shared" si="34"/>
        <v>0</v>
      </c>
      <c r="AK194" t="b">
        <f t="shared" si="35"/>
        <v>0</v>
      </c>
      <c r="AL194" t="str">
        <f t="shared" si="44"/>
        <v>Low</v>
      </c>
      <c r="AM194" t="str">
        <f t="shared" si="36"/>
        <v>Bad Product</v>
      </c>
      <c r="AN194">
        <f t="shared" si="37"/>
        <v>154.392</v>
      </c>
      <c r="AO194">
        <f t="shared" si="38"/>
        <v>73.52</v>
      </c>
      <c r="AP194" s="29" t="str">
        <f t="shared" si="45"/>
        <v>Low</v>
      </c>
      <c r="AQ194">
        <f t="shared" si="46"/>
        <v>85368.254999999961</v>
      </c>
      <c r="AR194">
        <f t="shared" ca="1" si="39"/>
        <v>0</v>
      </c>
      <c r="AS194">
        <f t="shared" si="40"/>
        <v>52928.295000000013</v>
      </c>
      <c r="AT194">
        <f t="shared" si="47"/>
        <v>282</v>
      </c>
    </row>
    <row r="195" spans="1:46" ht="15.75" customHeight="1" x14ac:dyDescent="0.2">
      <c r="A195" s="1"/>
      <c r="B195" s="6" t="s">
        <v>227</v>
      </c>
      <c r="C195" s="6" t="s">
        <v>22</v>
      </c>
      <c r="D195" s="6" t="s">
        <v>23</v>
      </c>
      <c r="E195" s="6" t="s">
        <v>24</v>
      </c>
      <c r="F195" s="6" t="s">
        <v>19</v>
      </c>
      <c r="G195" s="6" t="s">
        <v>41</v>
      </c>
      <c r="H195" s="21">
        <v>87.8</v>
      </c>
      <c r="I195" s="12">
        <v>9</v>
      </c>
      <c r="J195" s="8">
        <v>39.51</v>
      </c>
      <c r="K195" s="8">
        <v>829.71</v>
      </c>
      <c r="L195" s="14">
        <v>43540</v>
      </c>
      <c r="M195" s="32" t="str">
        <f t="shared" si="41"/>
        <v>Weekend</v>
      </c>
      <c r="N195" s="16">
        <v>0.79722222222222228</v>
      </c>
      <c r="O195" s="6" t="s">
        <v>26</v>
      </c>
      <c r="P195" s="18">
        <v>790.2</v>
      </c>
      <c r="Q195" s="2">
        <v>4.7619047620000003</v>
      </c>
      <c r="R195" s="8">
        <v>39.51</v>
      </c>
      <c r="S195" s="10">
        <v>9.1999999999999993</v>
      </c>
      <c r="T195" s="33"/>
      <c r="U195" s="22">
        <f t="shared" ref="U195:U258" si="48">H195*I195</f>
        <v>790.19999999999993</v>
      </c>
      <c r="V195" s="24">
        <f t="shared" si="42"/>
        <v>63215.999999999993</v>
      </c>
      <c r="AH195" t="b">
        <f t="shared" si="43"/>
        <v>1</v>
      </c>
      <c r="AI195" t="b">
        <f t="shared" ref="AI195:AI258" si="49">R195=J195</f>
        <v>1</v>
      </c>
      <c r="AJ195" t="b">
        <f t="shared" ref="AJ195:AJ258" si="50">AND(S195&gt;8,K195&gt;800)</f>
        <v>1</v>
      </c>
      <c r="AK195" t="b">
        <f t="shared" ref="AK195:AK258" si="51">OR(K195&gt;5000)</f>
        <v>0</v>
      </c>
      <c r="AL195" t="str">
        <f t="shared" si="44"/>
        <v>High</v>
      </c>
      <c r="AM195" t="str">
        <f t="shared" ref="AM195:AM258" si="52">IF(AND(S195&gt;8, K195&gt;500),"Good Product", "Bad Product")</f>
        <v>Good Product</v>
      </c>
      <c r="AN195">
        <f t="shared" ref="AN195:AN258" si="53">IF(K195&gt;500, K195*0.9,K195)</f>
        <v>746.73900000000003</v>
      </c>
      <c r="AO195">
        <f t="shared" ref="AO195:AO258" si="54">IF(I195&gt;7, H195*0.95,H195)</f>
        <v>83.41</v>
      </c>
      <c r="AP195" s="29" t="str">
        <f t="shared" si="45"/>
        <v>High</v>
      </c>
      <c r="AQ195">
        <f t="shared" si="46"/>
        <v>85125.578999999954</v>
      </c>
      <c r="AR195">
        <f t="shared" ref="AR195:AR258" ca="1" si="55">SUMIF(C195:C1194,"B",K1177:K1194)</f>
        <v>0</v>
      </c>
      <c r="AS195">
        <f t="shared" ref="AS195:AS258" si="56">SUMIFS(K:K,C:C,"B",F:F,"Female")</f>
        <v>52928.295000000013</v>
      </c>
      <c r="AT195">
        <f t="shared" si="47"/>
        <v>282</v>
      </c>
    </row>
    <row r="196" spans="1:46" ht="15.75" customHeight="1" x14ac:dyDescent="0.2">
      <c r="A196" s="1"/>
      <c r="B196" s="6" t="s">
        <v>228</v>
      </c>
      <c r="C196" s="6" t="s">
        <v>39</v>
      </c>
      <c r="D196" s="6" t="s">
        <v>40</v>
      </c>
      <c r="E196" s="6" t="s">
        <v>24</v>
      </c>
      <c r="F196" s="6" t="s">
        <v>28</v>
      </c>
      <c r="G196" s="6" t="s">
        <v>29</v>
      </c>
      <c r="H196" s="21">
        <v>25.55</v>
      </c>
      <c r="I196" s="12">
        <v>4</v>
      </c>
      <c r="J196" s="8">
        <v>5.1100000000000003</v>
      </c>
      <c r="K196" s="8">
        <v>107.31</v>
      </c>
      <c r="L196" s="14">
        <v>43491</v>
      </c>
      <c r="M196" s="32" t="str">
        <f t="shared" ref="M196:M259" si="57">IF(WEEKDAY(L196,2)&gt;=6, "Weekend", "Weekday")</f>
        <v>Weekend</v>
      </c>
      <c r="N196" s="16">
        <v>0.84930555555555554</v>
      </c>
      <c r="O196" s="6" t="s">
        <v>21</v>
      </c>
      <c r="P196" s="18">
        <v>102.2</v>
      </c>
      <c r="Q196" s="2">
        <v>4.7619047620000003</v>
      </c>
      <c r="R196" s="8">
        <v>5.1100000000000003</v>
      </c>
      <c r="S196" s="10">
        <v>5.7</v>
      </c>
      <c r="T196" s="33"/>
      <c r="U196" s="22">
        <f t="shared" si="48"/>
        <v>102.2</v>
      </c>
      <c r="V196" s="24">
        <f t="shared" ref="V196:V259" si="58">U196*$Y$5</f>
        <v>8176</v>
      </c>
      <c r="AH196" t="b">
        <f t="shared" ref="AH196:AH259" si="59">S196&gt;8</f>
        <v>0</v>
      </c>
      <c r="AI196" t="b">
        <f t="shared" si="49"/>
        <v>1</v>
      </c>
      <c r="AJ196" t="b">
        <f t="shared" si="50"/>
        <v>0</v>
      </c>
      <c r="AK196" t="b">
        <f t="shared" si="51"/>
        <v>0</v>
      </c>
      <c r="AL196" t="str">
        <f t="shared" ref="AL196:AL259" si="60">IF(S196&gt;8, "High", "Low")</f>
        <v>Low</v>
      </c>
      <c r="AM196" t="str">
        <f t="shared" si="52"/>
        <v>Bad Product</v>
      </c>
      <c r="AN196">
        <f t="shared" si="53"/>
        <v>107.31</v>
      </c>
      <c r="AO196">
        <f t="shared" si="54"/>
        <v>25.55</v>
      </c>
      <c r="AP196" s="29" t="str">
        <f t="shared" ref="AP196:AP259" si="61">IF(S196&gt;8, "High", IF(S196&lt;6.5,"Low","Medium"))</f>
        <v>Low</v>
      </c>
      <c r="AQ196">
        <f t="shared" ref="AQ196:AQ259" si="62">SUMIF(C195:C1194, "B",K195:K1194)</f>
        <v>84971.186999999962</v>
      </c>
      <c r="AR196">
        <f t="shared" ca="1" si="55"/>
        <v>0</v>
      </c>
      <c r="AS196">
        <f t="shared" si="56"/>
        <v>52928.295000000013</v>
      </c>
      <c r="AT196">
        <f t="shared" si="47"/>
        <v>281</v>
      </c>
    </row>
    <row r="197" spans="1:46" ht="15.75" customHeight="1" x14ac:dyDescent="0.2">
      <c r="A197" s="1"/>
      <c r="B197" s="6" t="s">
        <v>229</v>
      </c>
      <c r="C197" s="6" t="s">
        <v>16</v>
      </c>
      <c r="D197" s="6" t="s">
        <v>17</v>
      </c>
      <c r="E197" s="6" t="s">
        <v>24</v>
      </c>
      <c r="F197" s="6" t="s">
        <v>28</v>
      </c>
      <c r="G197" s="6" t="s">
        <v>25</v>
      </c>
      <c r="H197" s="21">
        <v>32.71</v>
      </c>
      <c r="I197" s="12">
        <v>5</v>
      </c>
      <c r="J197" s="8">
        <v>8.1775000000000002</v>
      </c>
      <c r="K197" s="8">
        <v>171.72749999999999</v>
      </c>
      <c r="L197" s="14">
        <v>43543</v>
      </c>
      <c r="M197" s="32" t="str">
        <f t="shared" si="57"/>
        <v>Weekday</v>
      </c>
      <c r="N197" s="16">
        <v>0.47916666666666669</v>
      </c>
      <c r="O197" s="6" t="s">
        <v>30</v>
      </c>
      <c r="P197" s="18">
        <v>163.55000000000001</v>
      </c>
      <c r="Q197" s="2">
        <v>4.7619047620000003</v>
      </c>
      <c r="R197" s="8">
        <v>8.1775000000000002</v>
      </c>
      <c r="S197" s="10">
        <v>9.9</v>
      </c>
      <c r="T197" s="33"/>
      <c r="U197" s="22">
        <f t="shared" si="48"/>
        <v>163.55000000000001</v>
      </c>
      <c r="V197" s="24">
        <f t="shared" si="58"/>
        <v>13084</v>
      </c>
      <c r="AH197" t="b">
        <f t="shared" si="59"/>
        <v>1</v>
      </c>
      <c r="AI197" t="b">
        <f t="shared" si="49"/>
        <v>1</v>
      </c>
      <c r="AJ197" t="b">
        <f t="shared" si="50"/>
        <v>0</v>
      </c>
      <c r="AK197" t="b">
        <f t="shared" si="51"/>
        <v>0</v>
      </c>
      <c r="AL197" t="str">
        <f t="shared" si="60"/>
        <v>High</v>
      </c>
      <c r="AM197" t="str">
        <f t="shared" si="52"/>
        <v>Bad Product</v>
      </c>
      <c r="AN197">
        <f t="shared" si="53"/>
        <v>171.72749999999999</v>
      </c>
      <c r="AO197">
        <f t="shared" si="54"/>
        <v>32.71</v>
      </c>
      <c r="AP197" s="29" t="str">
        <f t="shared" si="61"/>
        <v>High</v>
      </c>
      <c r="AQ197">
        <f t="shared" si="62"/>
        <v>84971.186999999962</v>
      </c>
      <c r="AR197">
        <f t="shared" ca="1" si="55"/>
        <v>0</v>
      </c>
      <c r="AS197">
        <f t="shared" si="56"/>
        <v>52928.295000000013</v>
      </c>
      <c r="AT197">
        <f t="shared" ref="AT197:AT260" si="63">COUNTIF(O197:O1195, "Cash")</f>
        <v>281</v>
      </c>
    </row>
    <row r="198" spans="1:46" ht="15.75" customHeight="1" x14ac:dyDescent="0.2">
      <c r="A198" s="1"/>
      <c r="B198" s="6" t="s">
        <v>230</v>
      </c>
      <c r="C198" s="6" t="s">
        <v>22</v>
      </c>
      <c r="D198" s="6" t="s">
        <v>23</v>
      </c>
      <c r="E198" s="6" t="s">
        <v>18</v>
      </c>
      <c r="F198" s="6" t="s">
        <v>19</v>
      </c>
      <c r="G198" s="6" t="s">
        <v>43</v>
      </c>
      <c r="H198" s="21">
        <v>74.290000000000006</v>
      </c>
      <c r="I198" s="12">
        <v>1</v>
      </c>
      <c r="J198" s="8">
        <v>3.7145000000000001</v>
      </c>
      <c r="K198" s="8">
        <v>78.004499999999993</v>
      </c>
      <c r="L198" s="14">
        <v>43478</v>
      </c>
      <c r="M198" s="32" t="str">
        <f t="shared" si="57"/>
        <v>Weekend</v>
      </c>
      <c r="N198" s="16">
        <v>0.8125</v>
      </c>
      <c r="O198" s="6" t="s">
        <v>26</v>
      </c>
      <c r="P198" s="18">
        <v>74.290000000000006</v>
      </c>
      <c r="Q198" s="2">
        <v>4.7619047620000003</v>
      </c>
      <c r="R198" s="8">
        <v>3.7145000000000001</v>
      </c>
      <c r="S198" s="10">
        <v>5</v>
      </c>
      <c r="T198" s="33"/>
      <c r="U198" s="22">
        <f t="shared" si="48"/>
        <v>74.290000000000006</v>
      </c>
      <c r="V198" s="24">
        <f t="shared" si="58"/>
        <v>5943.2000000000007</v>
      </c>
      <c r="AH198" t="b">
        <f t="shared" si="59"/>
        <v>0</v>
      </c>
      <c r="AI198" t="b">
        <f t="shared" si="49"/>
        <v>1</v>
      </c>
      <c r="AJ198" t="b">
        <f t="shared" si="50"/>
        <v>0</v>
      </c>
      <c r="AK198" t="b">
        <f t="shared" si="51"/>
        <v>0</v>
      </c>
      <c r="AL198" t="str">
        <f t="shared" si="60"/>
        <v>Low</v>
      </c>
      <c r="AM198" t="str">
        <f t="shared" si="52"/>
        <v>Bad Product</v>
      </c>
      <c r="AN198">
        <f t="shared" si="53"/>
        <v>78.004499999999993</v>
      </c>
      <c r="AO198">
        <f t="shared" si="54"/>
        <v>74.290000000000006</v>
      </c>
      <c r="AP198" s="29" t="str">
        <f t="shared" si="61"/>
        <v>Low</v>
      </c>
      <c r="AQ198">
        <f t="shared" si="62"/>
        <v>84863.876999999964</v>
      </c>
      <c r="AR198">
        <f t="shared" ca="1" si="55"/>
        <v>0</v>
      </c>
      <c r="AS198">
        <f t="shared" si="56"/>
        <v>52928.295000000013</v>
      </c>
      <c r="AT198">
        <f t="shared" si="63"/>
        <v>281</v>
      </c>
    </row>
    <row r="199" spans="1:46" ht="15.75" customHeight="1" x14ac:dyDescent="0.2">
      <c r="A199" s="1"/>
      <c r="B199" s="6" t="s">
        <v>231</v>
      </c>
      <c r="C199" s="6" t="s">
        <v>22</v>
      </c>
      <c r="D199" s="6" t="s">
        <v>23</v>
      </c>
      <c r="E199" s="6" t="s">
        <v>18</v>
      </c>
      <c r="F199" s="6" t="s">
        <v>28</v>
      </c>
      <c r="G199" s="6" t="s">
        <v>20</v>
      </c>
      <c r="H199" s="21">
        <v>43.7</v>
      </c>
      <c r="I199" s="12">
        <v>2</v>
      </c>
      <c r="J199" s="8">
        <v>4.37</v>
      </c>
      <c r="K199" s="8">
        <v>91.77</v>
      </c>
      <c r="L199" s="14">
        <v>43550</v>
      </c>
      <c r="M199" s="32" t="str">
        <f t="shared" si="57"/>
        <v>Weekday</v>
      </c>
      <c r="N199" s="16">
        <v>0.75208333333333333</v>
      </c>
      <c r="O199" s="6" t="s">
        <v>26</v>
      </c>
      <c r="P199" s="18">
        <v>87.4</v>
      </c>
      <c r="Q199" s="2">
        <v>4.7619047620000003</v>
      </c>
      <c r="R199" s="8">
        <v>4.37</v>
      </c>
      <c r="S199" s="10">
        <v>4.9000000000000004</v>
      </c>
      <c r="T199" s="33"/>
      <c r="U199" s="22">
        <f t="shared" si="48"/>
        <v>87.4</v>
      </c>
      <c r="V199" s="24">
        <f t="shared" si="58"/>
        <v>6992</v>
      </c>
      <c r="AH199" t="b">
        <f t="shared" si="59"/>
        <v>0</v>
      </c>
      <c r="AI199" t="b">
        <f t="shared" si="49"/>
        <v>1</v>
      </c>
      <c r="AJ199" t="b">
        <f t="shared" si="50"/>
        <v>0</v>
      </c>
      <c r="AK199" t="b">
        <f t="shared" si="51"/>
        <v>0</v>
      </c>
      <c r="AL199" t="str">
        <f t="shared" si="60"/>
        <v>Low</v>
      </c>
      <c r="AM199" t="str">
        <f t="shared" si="52"/>
        <v>Bad Product</v>
      </c>
      <c r="AN199">
        <f t="shared" si="53"/>
        <v>91.77</v>
      </c>
      <c r="AO199">
        <f t="shared" si="54"/>
        <v>43.7</v>
      </c>
      <c r="AP199" s="29" t="str">
        <f t="shared" si="61"/>
        <v>Low</v>
      </c>
      <c r="AQ199">
        <f t="shared" si="62"/>
        <v>84863.876999999964</v>
      </c>
      <c r="AR199">
        <f t="shared" ca="1" si="55"/>
        <v>0</v>
      </c>
      <c r="AS199">
        <f t="shared" si="56"/>
        <v>52928.295000000013</v>
      </c>
      <c r="AT199">
        <f t="shared" si="63"/>
        <v>280</v>
      </c>
    </row>
    <row r="200" spans="1:46" ht="15.75" customHeight="1" x14ac:dyDescent="0.2">
      <c r="A200" s="1"/>
      <c r="B200" s="6" t="s">
        <v>232</v>
      </c>
      <c r="C200" s="6" t="s">
        <v>16</v>
      </c>
      <c r="D200" s="6" t="s">
        <v>17</v>
      </c>
      <c r="E200" s="6" t="s">
        <v>24</v>
      </c>
      <c r="F200" s="6" t="s">
        <v>19</v>
      </c>
      <c r="G200" s="6" t="s">
        <v>29</v>
      </c>
      <c r="H200" s="21">
        <v>25.29</v>
      </c>
      <c r="I200" s="12">
        <v>1</v>
      </c>
      <c r="J200" s="8">
        <v>1.2645</v>
      </c>
      <c r="K200" s="8">
        <v>26.554500000000001</v>
      </c>
      <c r="L200" s="14">
        <v>43547</v>
      </c>
      <c r="M200" s="32" t="str">
        <f t="shared" si="57"/>
        <v>Weekend</v>
      </c>
      <c r="N200" s="16">
        <v>0.42569444444444443</v>
      </c>
      <c r="O200" s="6" t="s">
        <v>21</v>
      </c>
      <c r="P200" s="18">
        <v>25.29</v>
      </c>
      <c r="Q200" s="2">
        <v>4.7619047620000003</v>
      </c>
      <c r="R200" s="8">
        <v>1.2645</v>
      </c>
      <c r="S200" s="10">
        <v>6.1</v>
      </c>
      <c r="T200" s="33"/>
      <c r="U200" s="22">
        <f t="shared" si="48"/>
        <v>25.29</v>
      </c>
      <c r="V200" s="24">
        <f t="shared" si="58"/>
        <v>2023.1999999999998</v>
      </c>
      <c r="AH200" t="b">
        <f t="shared" si="59"/>
        <v>0</v>
      </c>
      <c r="AI200" t="b">
        <f t="shared" si="49"/>
        <v>1</v>
      </c>
      <c r="AJ200" t="b">
        <f t="shared" si="50"/>
        <v>0</v>
      </c>
      <c r="AK200" t="b">
        <f t="shared" si="51"/>
        <v>0</v>
      </c>
      <c r="AL200" t="str">
        <f t="shared" si="60"/>
        <v>Low</v>
      </c>
      <c r="AM200" t="str">
        <f t="shared" si="52"/>
        <v>Bad Product</v>
      </c>
      <c r="AN200">
        <f t="shared" si="53"/>
        <v>26.554500000000001</v>
      </c>
      <c r="AO200">
        <f t="shared" si="54"/>
        <v>25.29</v>
      </c>
      <c r="AP200" s="29" t="str">
        <f t="shared" si="61"/>
        <v>Low</v>
      </c>
      <c r="AQ200">
        <f t="shared" si="62"/>
        <v>84863.876999999964</v>
      </c>
      <c r="AR200">
        <f t="shared" ca="1" si="55"/>
        <v>0</v>
      </c>
      <c r="AS200">
        <f t="shared" si="56"/>
        <v>52928.295000000013</v>
      </c>
      <c r="AT200">
        <f t="shared" si="63"/>
        <v>279</v>
      </c>
    </row>
    <row r="201" spans="1:46" ht="15.75" customHeight="1" x14ac:dyDescent="0.2">
      <c r="A201" s="1"/>
      <c r="B201" s="6" t="s">
        <v>233</v>
      </c>
      <c r="C201" s="6" t="s">
        <v>22</v>
      </c>
      <c r="D201" s="6" t="s">
        <v>23</v>
      </c>
      <c r="E201" s="6" t="s">
        <v>24</v>
      </c>
      <c r="F201" s="6" t="s">
        <v>28</v>
      </c>
      <c r="G201" s="6" t="s">
        <v>20</v>
      </c>
      <c r="H201" s="21">
        <v>41.5</v>
      </c>
      <c r="I201" s="12">
        <v>4</v>
      </c>
      <c r="J201" s="8">
        <v>8.3000000000000007</v>
      </c>
      <c r="K201" s="8">
        <v>174.3</v>
      </c>
      <c r="L201" s="14">
        <v>43536</v>
      </c>
      <c r="M201" s="32" t="str">
        <f t="shared" si="57"/>
        <v>Weekday</v>
      </c>
      <c r="N201" s="16">
        <v>0.83194444444444449</v>
      </c>
      <c r="O201" s="6" t="s">
        <v>30</v>
      </c>
      <c r="P201" s="18">
        <v>166</v>
      </c>
      <c r="Q201" s="2">
        <v>4.7619047620000003</v>
      </c>
      <c r="R201" s="8">
        <v>8.3000000000000007</v>
      </c>
      <c r="S201" s="10">
        <v>8.1999999999999993</v>
      </c>
      <c r="T201" s="33"/>
      <c r="U201" s="22">
        <f t="shared" si="48"/>
        <v>166</v>
      </c>
      <c r="V201" s="24">
        <f t="shared" si="58"/>
        <v>13280</v>
      </c>
      <c r="AH201" t="b">
        <f t="shared" si="59"/>
        <v>1</v>
      </c>
      <c r="AI201" t="b">
        <f t="shared" si="49"/>
        <v>1</v>
      </c>
      <c r="AJ201" t="b">
        <f t="shared" si="50"/>
        <v>0</v>
      </c>
      <c r="AK201" t="b">
        <f t="shared" si="51"/>
        <v>0</v>
      </c>
      <c r="AL201" t="str">
        <f t="shared" si="60"/>
        <v>High</v>
      </c>
      <c r="AM201" t="str">
        <f t="shared" si="52"/>
        <v>Bad Product</v>
      </c>
      <c r="AN201">
        <f t="shared" si="53"/>
        <v>174.3</v>
      </c>
      <c r="AO201">
        <f t="shared" si="54"/>
        <v>41.5</v>
      </c>
      <c r="AP201" s="29" t="str">
        <f t="shared" si="61"/>
        <v>High</v>
      </c>
      <c r="AQ201">
        <f t="shared" si="62"/>
        <v>84863.876999999964</v>
      </c>
      <c r="AR201">
        <f t="shared" ca="1" si="55"/>
        <v>0</v>
      </c>
      <c r="AS201">
        <f t="shared" si="56"/>
        <v>52928.295000000013</v>
      </c>
      <c r="AT201">
        <f t="shared" si="63"/>
        <v>279</v>
      </c>
    </row>
    <row r="202" spans="1:46" ht="15.75" customHeight="1" x14ac:dyDescent="0.2">
      <c r="A202" s="1"/>
      <c r="B202" s="6" t="s">
        <v>234</v>
      </c>
      <c r="C202" s="6" t="s">
        <v>22</v>
      </c>
      <c r="D202" s="6" t="s">
        <v>23</v>
      </c>
      <c r="E202" s="6" t="s">
        <v>18</v>
      </c>
      <c r="F202" s="6" t="s">
        <v>19</v>
      </c>
      <c r="G202" s="6" t="s">
        <v>41</v>
      </c>
      <c r="H202" s="21">
        <v>71.39</v>
      </c>
      <c r="I202" s="12">
        <v>5</v>
      </c>
      <c r="J202" s="8">
        <v>17.8475</v>
      </c>
      <c r="K202" s="8">
        <v>374.79750000000001</v>
      </c>
      <c r="L202" s="14">
        <v>43513</v>
      </c>
      <c r="M202" s="32" t="str">
        <f t="shared" si="57"/>
        <v>Weekend</v>
      </c>
      <c r="N202" s="16">
        <v>0.83125000000000004</v>
      </c>
      <c r="O202" s="6" t="s">
        <v>30</v>
      </c>
      <c r="P202" s="18">
        <v>356.95</v>
      </c>
      <c r="Q202" s="2">
        <v>4.7619047620000003</v>
      </c>
      <c r="R202" s="8">
        <v>17.8475</v>
      </c>
      <c r="S202" s="10">
        <v>5.5</v>
      </c>
      <c r="T202" s="33"/>
      <c r="U202" s="22">
        <f t="shared" si="48"/>
        <v>356.95</v>
      </c>
      <c r="V202" s="24">
        <f t="shared" si="58"/>
        <v>28556</v>
      </c>
      <c r="AH202" t="b">
        <f t="shared" si="59"/>
        <v>0</v>
      </c>
      <c r="AI202" t="b">
        <f t="shared" si="49"/>
        <v>1</v>
      </c>
      <c r="AJ202" t="b">
        <f t="shared" si="50"/>
        <v>0</v>
      </c>
      <c r="AK202" t="b">
        <f t="shared" si="51"/>
        <v>0</v>
      </c>
      <c r="AL202" t="str">
        <f t="shared" si="60"/>
        <v>Low</v>
      </c>
      <c r="AM202" t="str">
        <f t="shared" si="52"/>
        <v>Bad Product</v>
      </c>
      <c r="AN202">
        <f t="shared" si="53"/>
        <v>374.79750000000001</v>
      </c>
      <c r="AO202">
        <f t="shared" si="54"/>
        <v>71.39</v>
      </c>
      <c r="AP202" s="29" t="str">
        <f t="shared" si="61"/>
        <v>Low</v>
      </c>
      <c r="AQ202">
        <f t="shared" si="62"/>
        <v>84863.876999999964</v>
      </c>
      <c r="AR202">
        <f t="shared" ca="1" si="55"/>
        <v>0</v>
      </c>
      <c r="AS202">
        <f t="shared" si="56"/>
        <v>52928.295000000013</v>
      </c>
      <c r="AT202">
        <f t="shared" si="63"/>
        <v>279</v>
      </c>
    </row>
    <row r="203" spans="1:46" ht="15.75" customHeight="1" x14ac:dyDescent="0.2">
      <c r="A203" s="1"/>
      <c r="B203" s="6" t="s">
        <v>235</v>
      </c>
      <c r="C203" s="6" t="s">
        <v>22</v>
      </c>
      <c r="D203" s="6" t="s">
        <v>23</v>
      </c>
      <c r="E203" s="6" t="s">
        <v>18</v>
      </c>
      <c r="F203" s="6" t="s">
        <v>19</v>
      </c>
      <c r="G203" s="6" t="s">
        <v>33</v>
      </c>
      <c r="H203" s="21">
        <v>19.149999999999999</v>
      </c>
      <c r="I203" s="12">
        <v>6</v>
      </c>
      <c r="J203" s="8">
        <v>5.7450000000000001</v>
      </c>
      <c r="K203" s="8">
        <v>120.645</v>
      </c>
      <c r="L203" s="14">
        <v>43494</v>
      </c>
      <c r="M203" s="32" t="str">
        <f t="shared" si="57"/>
        <v>Weekday</v>
      </c>
      <c r="N203" s="16">
        <v>0.41736111111111113</v>
      </c>
      <c r="O203" s="6" t="s">
        <v>30</v>
      </c>
      <c r="P203" s="18">
        <v>114.9</v>
      </c>
      <c r="Q203" s="2">
        <v>4.7619047620000003</v>
      </c>
      <c r="R203" s="8">
        <v>5.7450000000000001</v>
      </c>
      <c r="S203" s="10">
        <v>6.8</v>
      </c>
      <c r="T203" s="33"/>
      <c r="U203" s="22">
        <f t="shared" si="48"/>
        <v>114.89999999999999</v>
      </c>
      <c r="V203" s="24">
        <f t="shared" si="58"/>
        <v>9192</v>
      </c>
      <c r="AH203" t="b">
        <f t="shared" si="59"/>
        <v>0</v>
      </c>
      <c r="AI203" t="b">
        <f t="shared" si="49"/>
        <v>1</v>
      </c>
      <c r="AJ203" t="b">
        <f t="shared" si="50"/>
        <v>0</v>
      </c>
      <c r="AK203" t="b">
        <f t="shared" si="51"/>
        <v>0</v>
      </c>
      <c r="AL203" t="str">
        <f t="shared" si="60"/>
        <v>Low</v>
      </c>
      <c r="AM203" t="str">
        <f t="shared" si="52"/>
        <v>Bad Product</v>
      </c>
      <c r="AN203">
        <f t="shared" si="53"/>
        <v>120.645</v>
      </c>
      <c r="AO203">
        <f t="shared" si="54"/>
        <v>19.149999999999999</v>
      </c>
      <c r="AP203" s="29" t="str">
        <f t="shared" si="61"/>
        <v>Medium</v>
      </c>
      <c r="AQ203">
        <f t="shared" si="62"/>
        <v>84863.876999999964</v>
      </c>
      <c r="AR203">
        <f t="shared" ca="1" si="55"/>
        <v>0</v>
      </c>
      <c r="AS203">
        <f t="shared" si="56"/>
        <v>52928.295000000013</v>
      </c>
      <c r="AT203">
        <f t="shared" si="63"/>
        <v>279</v>
      </c>
    </row>
    <row r="204" spans="1:46" ht="15.75" customHeight="1" x14ac:dyDescent="0.2">
      <c r="A204" s="1"/>
      <c r="B204" s="6" t="s">
        <v>236</v>
      </c>
      <c r="C204" s="6" t="s">
        <v>39</v>
      </c>
      <c r="D204" s="6" t="s">
        <v>40</v>
      </c>
      <c r="E204" s="6" t="s">
        <v>18</v>
      </c>
      <c r="F204" s="6" t="s">
        <v>19</v>
      </c>
      <c r="G204" s="6" t="s">
        <v>25</v>
      </c>
      <c r="H204" s="21">
        <v>57.49</v>
      </c>
      <c r="I204" s="12">
        <v>4</v>
      </c>
      <c r="J204" s="8">
        <v>11.497999999999999</v>
      </c>
      <c r="K204" s="8">
        <v>241.458</v>
      </c>
      <c r="L204" s="14">
        <v>43539</v>
      </c>
      <c r="M204" s="32" t="str">
        <f t="shared" si="57"/>
        <v>Weekday</v>
      </c>
      <c r="N204" s="16">
        <v>0.49791666666666667</v>
      </c>
      <c r="O204" s="6" t="s">
        <v>26</v>
      </c>
      <c r="P204" s="18">
        <v>229.96</v>
      </c>
      <c r="Q204" s="2">
        <v>4.7619047620000003</v>
      </c>
      <c r="R204" s="8">
        <v>11.497999999999999</v>
      </c>
      <c r="S204" s="10">
        <v>6.6</v>
      </c>
      <c r="T204" s="33"/>
      <c r="U204" s="22">
        <f t="shared" si="48"/>
        <v>229.96</v>
      </c>
      <c r="V204" s="24">
        <f t="shared" si="58"/>
        <v>18396.8</v>
      </c>
      <c r="AH204" t="b">
        <f t="shared" si="59"/>
        <v>0</v>
      </c>
      <c r="AI204" t="b">
        <f t="shared" si="49"/>
        <v>1</v>
      </c>
      <c r="AJ204" t="b">
        <f t="shared" si="50"/>
        <v>0</v>
      </c>
      <c r="AK204" t="b">
        <f t="shared" si="51"/>
        <v>0</v>
      </c>
      <c r="AL204" t="str">
        <f t="shared" si="60"/>
        <v>Low</v>
      </c>
      <c r="AM204" t="str">
        <f t="shared" si="52"/>
        <v>Bad Product</v>
      </c>
      <c r="AN204">
        <f t="shared" si="53"/>
        <v>241.458</v>
      </c>
      <c r="AO204">
        <f t="shared" si="54"/>
        <v>57.49</v>
      </c>
      <c r="AP204" s="29" t="str">
        <f t="shared" si="61"/>
        <v>Medium</v>
      </c>
      <c r="AQ204">
        <f t="shared" si="62"/>
        <v>84863.876999999964</v>
      </c>
      <c r="AR204">
        <f t="shared" ca="1" si="55"/>
        <v>0</v>
      </c>
      <c r="AS204">
        <f t="shared" si="56"/>
        <v>52928.295000000013</v>
      </c>
      <c r="AT204">
        <f t="shared" si="63"/>
        <v>279</v>
      </c>
    </row>
    <row r="205" spans="1:46" ht="15.75" customHeight="1" x14ac:dyDescent="0.2">
      <c r="A205" s="1"/>
      <c r="B205" s="6" t="s">
        <v>237</v>
      </c>
      <c r="C205" s="6" t="s">
        <v>22</v>
      </c>
      <c r="D205" s="6" t="s">
        <v>23</v>
      </c>
      <c r="E205" s="6" t="s">
        <v>24</v>
      </c>
      <c r="F205" s="6" t="s">
        <v>28</v>
      </c>
      <c r="G205" s="6" t="s">
        <v>25</v>
      </c>
      <c r="H205" s="21">
        <v>61.41</v>
      </c>
      <c r="I205" s="12">
        <v>7</v>
      </c>
      <c r="J205" s="8">
        <v>21.493500000000001</v>
      </c>
      <c r="K205" s="8">
        <v>451.36349999999999</v>
      </c>
      <c r="L205" s="14">
        <v>43479</v>
      </c>
      <c r="M205" s="32" t="str">
        <f t="shared" si="57"/>
        <v>Weekday</v>
      </c>
      <c r="N205" s="16">
        <v>0.41805555555555557</v>
      </c>
      <c r="O205" s="6" t="s">
        <v>26</v>
      </c>
      <c r="P205" s="18">
        <v>429.87</v>
      </c>
      <c r="Q205" s="2">
        <v>4.7619047620000003</v>
      </c>
      <c r="R205" s="8">
        <v>21.493500000000001</v>
      </c>
      <c r="S205" s="10">
        <v>9.8000000000000007</v>
      </c>
      <c r="T205" s="33"/>
      <c r="U205" s="22">
        <f t="shared" si="48"/>
        <v>429.87</v>
      </c>
      <c r="V205" s="24">
        <f t="shared" si="58"/>
        <v>34389.599999999999</v>
      </c>
      <c r="AH205" t="b">
        <f t="shared" si="59"/>
        <v>1</v>
      </c>
      <c r="AI205" t="b">
        <f t="shared" si="49"/>
        <v>1</v>
      </c>
      <c r="AJ205" t="b">
        <f t="shared" si="50"/>
        <v>0</v>
      </c>
      <c r="AK205" t="b">
        <f t="shared" si="51"/>
        <v>0</v>
      </c>
      <c r="AL205" t="str">
        <f t="shared" si="60"/>
        <v>High</v>
      </c>
      <c r="AM205" t="str">
        <f t="shared" si="52"/>
        <v>Bad Product</v>
      </c>
      <c r="AN205">
        <f t="shared" si="53"/>
        <v>451.36349999999999</v>
      </c>
      <c r="AO205">
        <f t="shared" si="54"/>
        <v>61.41</v>
      </c>
      <c r="AP205" s="29" t="str">
        <f t="shared" si="61"/>
        <v>High</v>
      </c>
      <c r="AQ205">
        <f t="shared" si="62"/>
        <v>84863.876999999964</v>
      </c>
      <c r="AR205">
        <f t="shared" ca="1" si="55"/>
        <v>0</v>
      </c>
      <c r="AS205">
        <f t="shared" si="56"/>
        <v>52928.295000000013</v>
      </c>
      <c r="AT205">
        <f t="shared" si="63"/>
        <v>278</v>
      </c>
    </row>
    <row r="206" spans="1:46" ht="15.75" customHeight="1" x14ac:dyDescent="0.2">
      <c r="A206" s="1"/>
      <c r="B206" s="6" t="s">
        <v>238</v>
      </c>
      <c r="C206" s="6" t="s">
        <v>39</v>
      </c>
      <c r="D206" s="6" t="s">
        <v>40</v>
      </c>
      <c r="E206" s="6" t="s">
        <v>18</v>
      </c>
      <c r="F206" s="6" t="s">
        <v>28</v>
      </c>
      <c r="G206" s="6" t="s">
        <v>20</v>
      </c>
      <c r="H206" s="21">
        <v>25.9</v>
      </c>
      <c r="I206" s="12">
        <v>10</v>
      </c>
      <c r="J206" s="8">
        <v>12.95</v>
      </c>
      <c r="K206" s="8">
        <v>271.95</v>
      </c>
      <c r="L206" s="14">
        <v>43502</v>
      </c>
      <c r="M206" s="32" t="str">
        <f t="shared" si="57"/>
        <v>Weekday</v>
      </c>
      <c r="N206" s="16">
        <v>0.61875000000000002</v>
      </c>
      <c r="O206" s="6" t="s">
        <v>21</v>
      </c>
      <c r="P206" s="18">
        <v>259</v>
      </c>
      <c r="Q206" s="2">
        <v>4.7619047620000003</v>
      </c>
      <c r="R206" s="8">
        <v>12.95</v>
      </c>
      <c r="S206" s="10">
        <v>8.6999999999999993</v>
      </c>
      <c r="T206" s="33"/>
      <c r="U206" s="22">
        <f t="shared" si="48"/>
        <v>259</v>
      </c>
      <c r="V206" s="24">
        <f t="shared" si="58"/>
        <v>20720</v>
      </c>
      <c r="AH206" t="b">
        <f t="shared" si="59"/>
        <v>1</v>
      </c>
      <c r="AI206" t="b">
        <f t="shared" si="49"/>
        <v>1</v>
      </c>
      <c r="AJ206" t="b">
        <f t="shared" si="50"/>
        <v>0</v>
      </c>
      <c r="AK206" t="b">
        <f t="shared" si="51"/>
        <v>0</v>
      </c>
      <c r="AL206" t="str">
        <f t="shared" si="60"/>
        <v>High</v>
      </c>
      <c r="AM206" t="str">
        <f t="shared" si="52"/>
        <v>Bad Product</v>
      </c>
      <c r="AN206">
        <f t="shared" si="53"/>
        <v>271.95</v>
      </c>
      <c r="AO206">
        <f t="shared" si="54"/>
        <v>24.604999999999997</v>
      </c>
      <c r="AP206" s="29" t="str">
        <f t="shared" si="61"/>
        <v>High</v>
      </c>
      <c r="AQ206">
        <f t="shared" si="62"/>
        <v>84622.418999999965</v>
      </c>
      <c r="AR206">
        <f t="shared" ca="1" si="55"/>
        <v>0</v>
      </c>
      <c r="AS206">
        <f t="shared" si="56"/>
        <v>52928.295000000013</v>
      </c>
      <c r="AT206">
        <f t="shared" si="63"/>
        <v>277</v>
      </c>
    </row>
    <row r="207" spans="1:46" ht="15.75" customHeight="1" x14ac:dyDescent="0.2">
      <c r="A207" s="1"/>
      <c r="B207" s="6" t="s">
        <v>239</v>
      </c>
      <c r="C207" s="6" t="s">
        <v>39</v>
      </c>
      <c r="D207" s="6" t="s">
        <v>40</v>
      </c>
      <c r="E207" s="6" t="s">
        <v>18</v>
      </c>
      <c r="F207" s="6" t="s">
        <v>28</v>
      </c>
      <c r="G207" s="6" t="s">
        <v>29</v>
      </c>
      <c r="H207" s="21">
        <v>17.77</v>
      </c>
      <c r="I207" s="12">
        <v>5</v>
      </c>
      <c r="J207" s="8">
        <v>4.4424999999999999</v>
      </c>
      <c r="K207" s="8">
        <v>93.292500000000004</v>
      </c>
      <c r="L207" s="14">
        <v>43511</v>
      </c>
      <c r="M207" s="32" t="str">
        <f t="shared" si="57"/>
        <v>Weekday</v>
      </c>
      <c r="N207" s="16">
        <v>0.52916666666666667</v>
      </c>
      <c r="O207" s="6" t="s">
        <v>30</v>
      </c>
      <c r="P207" s="18">
        <v>88.85</v>
      </c>
      <c r="Q207" s="2">
        <v>4.7619047620000003</v>
      </c>
      <c r="R207" s="8">
        <v>4.4424999999999999</v>
      </c>
      <c r="S207" s="10">
        <v>5.4</v>
      </c>
      <c r="T207" s="33"/>
      <c r="U207" s="22">
        <f t="shared" si="48"/>
        <v>88.85</v>
      </c>
      <c r="V207" s="24">
        <f t="shared" si="58"/>
        <v>7108</v>
      </c>
      <c r="AH207" t="b">
        <f t="shared" si="59"/>
        <v>0</v>
      </c>
      <c r="AI207" t="b">
        <f t="shared" si="49"/>
        <v>1</v>
      </c>
      <c r="AJ207" t="b">
        <f t="shared" si="50"/>
        <v>0</v>
      </c>
      <c r="AK207" t="b">
        <f t="shared" si="51"/>
        <v>0</v>
      </c>
      <c r="AL207" t="str">
        <f t="shared" si="60"/>
        <v>Low</v>
      </c>
      <c r="AM207" t="str">
        <f t="shared" si="52"/>
        <v>Bad Product</v>
      </c>
      <c r="AN207">
        <f t="shared" si="53"/>
        <v>93.292500000000004</v>
      </c>
      <c r="AO207">
        <f t="shared" si="54"/>
        <v>17.77</v>
      </c>
      <c r="AP207" s="29" t="str">
        <f t="shared" si="61"/>
        <v>Low</v>
      </c>
      <c r="AQ207">
        <f t="shared" si="62"/>
        <v>84622.418999999965</v>
      </c>
      <c r="AR207">
        <f t="shared" ca="1" si="55"/>
        <v>0</v>
      </c>
      <c r="AS207">
        <f t="shared" si="56"/>
        <v>52928.295000000013</v>
      </c>
      <c r="AT207">
        <f t="shared" si="63"/>
        <v>277</v>
      </c>
    </row>
    <row r="208" spans="1:46" ht="15.75" customHeight="1" x14ac:dyDescent="0.2">
      <c r="A208" s="1"/>
      <c r="B208" s="6" t="s">
        <v>240</v>
      </c>
      <c r="C208" s="6" t="s">
        <v>16</v>
      </c>
      <c r="D208" s="6" t="s">
        <v>17</v>
      </c>
      <c r="E208" s="6" t="s">
        <v>24</v>
      </c>
      <c r="F208" s="6" t="s">
        <v>19</v>
      </c>
      <c r="G208" s="6" t="s">
        <v>20</v>
      </c>
      <c r="H208" s="21">
        <v>23.03</v>
      </c>
      <c r="I208" s="12">
        <v>9</v>
      </c>
      <c r="J208" s="8">
        <v>10.3635</v>
      </c>
      <c r="K208" s="8">
        <v>217.6335</v>
      </c>
      <c r="L208" s="14">
        <v>43468</v>
      </c>
      <c r="M208" s="32" t="str">
        <f t="shared" si="57"/>
        <v>Weekday</v>
      </c>
      <c r="N208" s="16">
        <v>0.50138888888888888</v>
      </c>
      <c r="O208" s="6" t="s">
        <v>21</v>
      </c>
      <c r="P208" s="18">
        <v>207.27</v>
      </c>
      <c r="Q208" s="2">
        <v>4.7619047620000003</v>
      </c>
      <c r="R208" s="8">
        <v>10.3635</v>
      </c>
      <c r="S208" s="10">
        <v>7.9</v>
      </c>
      <c r="T208" s="33"/>
      <c r="U208" s="22">
        <f t="shared" si="48"/>
        <v>207.27</v>
      </c>
      <c r="V208" s="24">
        <f t="shared" si="58"/>
        <v>16581.600000000002</v>
      </c>
      <c r="AH208" t="b">
        <f t="shared" si="59"/>
        <v>0</v>
      </c>
      <c r="AI208" t="b">
        <f t="shared" si="49"/>
        <v>1</v>
      </c>
      <c r="AJ208" t="b">
        <f t="shared" si="50"/>
        <v>0</v>
      </c>
      <c r="AK208" t="b">
        <f t="shared" si="51"/>
        <v>0</v>
      </c>
      <c r="AL208" t="str">
        <f t="shared" si="60"/>
        <v>Low</v>
      </c>
      <c r="AM208" t="str">
        <f t="shared" si="52"/>
        <v>Bad Product</v>
      </c>
      <c r="AN208">
        <f t="shared" si="53"/>
        <v>217.6335</v>
      </c>
      <c r="AO208">
        <f t="shared" si="54"/>
        <v>21.878499999999999</v>
      </c>
      <c r="AP208" s="29" t="str">
        <f t="shared" si="61"/>
        <v>Medium</v>
      </c>
      <c r="AQ208">
        <f t="shared" si="62"/>
        <v>84350.468999999954</v>
      </c>
      <c r="AR208">
        <f t="shared" ca="1" si="55"/>
        <v>0</v>
      </c>
      <c r="AS208">
        <f t="shared" si="56"/>
        <v>52928.295000000013</v>
      </c>
      <c r="AT208">
        <f t="shared" si="63"/>
        <v>277</v>
      </c>
    </row>
    <row r="209" spans="1:46" ht="15.75" customHeight="1" x14ac:dyDescent="0.2">
      <c r="A209" s="1"/>
      <c r="B209" s="6" t="s">
        <v>241</v>
      </c>
      <c r="C209" s="6" t="s">
        <v>22</v>
      </c>
      <c r="D209" s="6" t="s">
        <v>23</v>
      </c>
      <c r="E209" s="6" t="s">
        <v>18</v>
      </c>
      <c r="F209" s="6" t="s">
        <v>19</v>
      </c>
      <c r="G209" s="6" t="s">
        <v>25</v>
      </c>
      <c r="H209" s="21">
        <v>66.650000000000006</v>
      </c>
      <c r="I209" s="12">
        <v>9</v>
      </c>
      <c r="J209" s="8">
        <v>29.9925</v>
      </c>
      <c r="K209" s="8">
        <v>629.84249999999997</v>
      </c>
      <c r="L209" s="14">
        <v>43469</v>
      </c>
      <c r="M209" s="32" t="str">
        <f t="shared" si="57"/>
        <v>Weekday</v>
      </c>
      <c r="N209" s="16">
        <v>0.7631944444444444</v>
      </c>
      <c r="O209" s="6" t="s">
        <v>30</v>
      </c>
      <c r="P209" s="18">
        <v>599.85</v>
      </c>
      <c r="Q209" s="2">
        <v>4.7619047620000003</v>
      </c>
      <c r="R209" s="8">
        <v>29.9925</v>
      </c>
      <c r="S209" s="10">
        <v>9.6999999999999993</v>
      </c>
      <c r="T209" s="33"/>
      <c r="U209" s="22">
        <f t="shared" si="48"/>
        <v>599.85</v>
      </c>
      <c r="V209" s="24">
        <f t="shared" si="58"/>
        <v>47988</v>
      </c>
      <c r="AH209" t="b">
        <f t="shared" si="59"/>
        <v>1</v>
      </c>
      <c r="AI209" t="b">
        <f t="shared" si="49"/>
        <v>1</v>
      </c>
      <c r="AJ209" t="b">
        <f t="shared" si="50"/>
        <v>0</v>
      </c>
      <c r="AK209" t="b">
        <f t="shared" si="51"/>
        <v>0</v>
      </c>
      <c r="AL209" t="str">
        <f t="shared" si="60"/>
        <v>High</v>
      </c>
      <c r="AM209" t="str">
        <f t="shared" si="52"/>
        <v>Good Product</v>
      </c>
      <c r="AN209">
        <f t="shared" si="53"/>
        <v>566.85825</v>
      </c>
      <c r="AO209">
        <f t="shared" si="54"/>
        <v>63.317500000000003</v>
      </c>
      <c r="AP209" s="29" t="str">
        <f t="shared" si="61"/>
        <v>High</v>
      </c>
      <c r="AQ209">
        <f t="shared" si="62"/>
        <v>84257.176499999943</v>
      </c>
      <c r="AR209">
        <f t="shared" ca="1" si="55"/>
        <v>0</v>
      </c>
      <c r="AS209">
        <f t="shared" si="56"/>
        <v>52928.295000000013</v>
      </c>
      <c r="AT209">
        <f t="shared" si="63"/>
        <v>277</v>
      </c>
    </row>
    <row r="210" spans="1:46" ht="15.75" customHeight="1" x14ac:dyDescent="0.2">
      <c r="A210" s="1"/>
      <c r="B210" s="6" t="s">
        <v>242</v>
      </c>
      <c r="C210" s="6" t="s">
        <v>22</v>
      </c>
      <c r="D210" s="6" t="s">
        <v>23</v>
      </c>
      <c r="E210" s="6" t="s">
        <v>18</v>
      </c>
      <c r="F210" s="6" t="s">
        <v>19</v>
      </c>
      <c r="G210" s="6" t="s">
        <v>29</v>
      </c>
      <c r="H210" s="21">
        <v>28.53</v>
      </c>
      <c r="I210" s="12">
        <v>10</v>
      </c>
      <c r="J210" s="8">
        <v>14.265000000000001</v>
      </c>
      <c r="K210" s="8">
        <v>299.565</v>
      </c>
      <c r="L210" s="14">
        <v>43542</v>
      </c>
      <c r="M210" s="32" t="str">
        <f t="shared" si="57"/>
        <v>Weekday</v>
      </c>
      <c r="N210" s="16">
        <v>0.73472222222222228</v>
      </c>
      <c r="O210" s="6" t="s">
        <v>21</v>
      </c>
      <c r="P210" s="18">
        <v>285.3</v>
      </c>
      <c r="Q210" s="2">
        <v>4.7619047620000003</v>
      </c>
      <c r="R210" s="8">
        <v>14.265000000000001</v>
      </c>
      <c r="S210" s="10">
        <v>7.8</v>
      </c>
      <c r="T210" s="33"/>
      <c r="U210" s="22">
        <f t="shared" si="48"/>
        <v>285.3</v>
      </c>
      <c r="V210" s="24">
        <f t="shared" si="58"/>
        <v>22824</v>
      </c>
      <c r="AH210" t="b">
        <f t="shared" si="59"/>
        <v>0</v>
      </c>
      <c r="AI210" t="b">
        <f t="shared" si="49"/>
        <v>1</v>
      </c>
      <c r="AJ210" t="b">
        <f t="shared" si="50"/>
        <v>0</v>
      </c>
      <c r="AK210" t="b">
        <f t="shared" si="51"/>
        <v>0</v>
      </c>
      <c r="AL210" t="str">
        <f t="shared" si="60"/>
        <v>Low</v>
      </c>
      <c r="AM210" t="str">
        <f t="shared" si="52"/>
        <v>Bad Product</v>
      </c>
      <c r="AN210">
        <f t="shared" si="53"/>
        <v>299.565</v>
      </c>
      <c r="AO210">
        <f t="shared" si="54"/>
        <v>27.1035</v>
      </c>
      <c r="AP210" s="29" t="str">
        <f t="shared" si="61"/>
        <v>Medium</v>
      </c>
      <c r="AQ210">
        <f t="shared" si="62"/>
        <v>84257.176499999943</v>
      </c>
      <c r="AR210">
        <f t="shared" ca="1" si="55"/>
        <v>0</v>
      </c>
      <c r="AS210">
        <f t="shared" si="56"/>
        <v>52928.295000000013</v>
      </c>
      <c r="AT210">
        <f t="shared" si="63"/>
        <v>277</v>
      </c>
    </row>
    <row r="211" spans="1:46" ht="15.75" customHeight="1" x14ac:dyDescent="0.2">
      <c r="A211" s="1"/>
      <c r="B211" s="6" t="s">
        <v>243</v>
      </c>
      <c r="C211" s="6" t="s">
        <v>39</v>
      </c>
      <c r="D211" s="6" t="s">
        <v>40</v>
      </c>
      <c r="E211" s="6" t="s">
        <v>24</v>
      </c>
      <c r="F211" s="6" t="s">
        <v>19</v>
      </c>
      <c r="G211" s="6" t="s">
        <v>43</v>
      </c>
      <c r="H211" s="21">
        <v>30.37</v>
      </c>
      <c r="I211" s="12">
        <v>3</v>
      </c>
      <c r="J211" s="8">
        <v>4.5555000000000003</v>
      </c>
      <c r="K211" s="8">
        <v>95.665499999999994</v>
      </c>
      <c r="L211" s="14">
        <v>43552</v>
      </c>
      <c r="M211" s="32" t="str">
        <f t="shared" si="57"/>
        <v>Weekday</v>
      </c>
      <c r="N211" s="16">
        <v>0.57013888888888886</v>
      </c>
      <c r="O211" s="6" t="s">
        <v>21</v>
      </c>
      <c r="P211" s="18">
        <v>91.11</v>
      </c>
      <c r="Q211" s="2">
        <v>4.7619047620000003</v>
      </c>
      <c r="R211" s="8">
        <v>4.5555000000000003</v>
      </c>
      <c r="S211" s="10">
        <v>5.0999999999999996</v>
      </c>
      <c r="T211" s="33"/>
      <c r="U211" s="22">
        <f t="shared" si="48"/>
        <v>91.11</v>
      </c>
      <c r="V211" s="24">
        <f t="shared" si="58"/>
        <v>7288.8</v>
      </c>
      <c r="AH211" t="b">
        <f t="shared" si="59"/>
        <v>0</v>
      </c>
      <c r="AI211" t="b">
        <f t="shared" si="49"/>
        <v>1</v>
      </c>
      <c r="AJ211" t="b">
        <f t="shared" si="50"/>
        <v>0</v>
      </c>
      <c r="AK211" t="b">
        <f t="shared" si="51"/>
        <v>0</v>
      </c>
      <c r="AL211" t="str">
        <f t="shared" si="60"/>
        <v>Low</v>
      </c>
      <c r="AM211" t="str">
        <f t="shared" si="52"/>
        <v>Bad Product</v>
      </c>
      <c r="AN211">
        <f t="shared" si="53"/>
        <v>95.665499999999994</v>
      </c>
      <c r="AO211">
        <f t="shared" si="54"/>
        <v>30.37</v>
      </c>
      <c r="AP211" s="29" t="str">
        <f t="shared" si="61"/>
        <v>Low</v>
      </c>
      <c r="AQ211">
        <f t="shared" si="62"/>
        <v>84257.176499999943</v>
      </c>
      <c r="AR211">
        <f t="shared" ca="1" si="55"/>
        <v>0</v>
      </c>
      <c r="AS211">
        <f t="shared" si="56"/>
        <v>52928.295000000013</v>
      </c>
      <c r="AT211">
        <f t="shared" si="63"/>
        <v>277</v>
      </c>
    </row>
    <row r="212" spans="1:46" ht="15.75" customHeight="1" x14ac:dyDescent="0.2">
      <c r="A212" s="1"/>
      <c r="B212" s="6" t="s">
        <v>244</v>
      </c>
      <c r="C212" s="6" t="s">
        <v>39</v>
      </c>
      <c r="D212" s="6" t="s">
        <v>40</v>
      </c>
      <c r="E212" s="6" t="s">
        <v>24</v>
      </c>
      <c r="F212" s="6" t="s">
        <v>19</v>
      </c>
      <c r="G212" s="6" t="s">
        <v>25</v>
      </c>
      <c r="H212" s="21">
        <v>99.73</v>
      </c>
      <c r="I212" s="12">
        <v>9</v>
      </c>
      <c r="J212" s="8">
        <v>44.878500000000003</v>
      </c>
      <c r="K212" s="8">
        <v>942.44849999999997</v>
      </c>
      <c r="L212" s="14">
        <v>43526</v>
      </c>
      <c r="M212" s="32" t="str">
        <f t="shared" si="57"/>
        <v>Weekend</v>
      </c>
      <c r="N212" s="16">
        <v>0.8208333333333333</v>
      </c>
      <c r="O212" s="6" t="s">
        <v>30</v>
      </c>
      <c r="P212" s="18">
        <v>897.57</v>
      </c>
      <c r="Q212" s="2">
        <v>4.7619047620000003</v>
      </c>
      <c r="R212" s="8">
        <v>44.878500000000003</v>
      </c>
      <c r="S212" s="10">
        <v>6.5</v>
      </c>
      <c r="T212" s="33"/>
      <c r="U212" s="22">
        <f t="shared" si="48"/>
        <v>897.57</v>
      </c>
      <c r="V212" s="24">
        <f t="shared" si="58"/>
        <v>71805.600000000006</v>
      </c>
      <c r="AH212" t="b">
        <f t="shared" si="59"/>
        <v>0</v>
      </c>
      <c r="AI212" t="b">
        <f t="shared" si="49"/>
        <v>1</v>
      </c>
      <c r="AJ212" t="b">
        <f t="shared" si="50"/>
        <v>0</v>
      </c>
      <c r="AK212" t="b">
        <f t="shared" si="51"/>
        <v>0</v>
      </c>
      <c r="AL212" t="str">
        <f t="shared" si="60"/>
        <v>Low</v>
      </c>
      <c r="AM212" t="str">
        <f t="shared" si="52"/>
        <v>Bad Product</v>
      </c>
      <c r="AN212">
        <f t="shared" si="53"/>
        <v>848.20365000000004</v>
      </c>
      <c r="AO212">
        <f t="shared" si="54"/>
        <v>94.743499999999997</v>
      </c>
      <c r="AP212" s="29" t="str">
        <f t="shared" si="61"/>
        <v>Medium</v>
      </c>
      <c r="AQ212">
        <f t="shared" si="62"/>
        <v>84257.176499999943</v>
      </c>
      <c r="AR212">
        <f t="shared" ca="1" si="55"/>
        <v>0</v>
      </c>
      <c r="AS212">
        <f t="shared" si="56"/>
        <v>52928.295000000013</v>
      </c>
      <c r="AT212">
        <f t="shared" si="63"/>
        <v>277</v>
      </c>
    </row>
    <row r="213" spans="1:46" ht="15.75" customHeight="1" x14ac:dyDescent="0.2">
      <c r="A213" s="1"/>
      <c r="B213" s="6" t="s">
        <v>245</v>
      </c>
      <c r="C213" s="6" t="s">
        <v>16</v>
      </c>
      <c r="D213" s="6" t="s">
        <v>17</v>
      </c>
      <c r="E213" s="6" t="s">
        <v>24</v>
      </c>
      <c r="F213" s="6" t="s">
        <v>28</v>
      </c>
      <c r="G213" s="6" t="s">
        <v>25</v>
      </c>
      <c r="H213" s="21">
        <v>26.23</v>
      </c>
      <c r="I213" s="12">
        <v>9</v>
      </c>
      <c r="J213" s="8">
        <v>11.8035</v>
      </c>
      <c r="K213" s="8">
        <v>247.87350000000001</v>
      </c>
      <c r="L213" s="14">
        <v>43490</v>
      </c>
      <c r="M213" s="32" t="str">
        <f t="shared" si="57"/>
        <v>Weekday</v>
      </c>
      <c r="N213" s="16">
        <v>0.85</v>
      </c>
      <c r="O213" s="6" t="s">
        <v>21</v>
      </c>
      <c r="P213" s="18">
        <v>236.07</v>
      </c>
      <c r="Q213" s="2">
        <v>4.7619047620000003</v>
      </c>
      <c r="R213" s="8">
        <v>11.8035</v>
      </c>
      <c r="S213" s="10">
        <v>5.9</v>
      </c>
      <c r="T213" s="33"/>
      <c r="U213" s="22">
        <f t="shared" si="48"/>
        <v>236.07</v>
      </c>
      <c r="V213" s="24">
        <f t="shared" si="58"/>
        <v>18885.599999999999</v>
      </c>
      <c r="AH213" t="b">
        <f t="shared" si="59"/>
        <v>0</v>
      </c>
      <c r="AI213" t="b">
        <f t="shared" si="49"/>
        <v>1</v>
      </c>
      <c r="AJ213" t="b">
        <f t="shared" si="50"/>
        <v>0</v>
      </c>
      <c r="AK213" t="b">
        <f t="shared" si="51"/>
        <v>0</v>
      </c>
      <c r="AL213" t="str">
        <f t="shared" si="60"/>
        <v>Low</v>
      </c>
      <c r="AM213" t="str">
        <f t="shared" si="52"/>
        <v>Bad Product</v>
      </c>
      <c r="AN213">
        <f t="shared" si="53"/>
        <v>247.87350000000001</v>
      </c>
      <c r="AO213">
        <f t="shared" si="54"/>
        <v>24.918499999999998</v>
      </c>
      <c r="AP213" s="29" t="str">
        <f t="shared" si="61"/>
        <v>Low</v>
      </c>
      <c r="AQ213">
        <f t="shared" si="62"/>
        <v>84161.51099999994</v>
      </c>
      <c r="AR213">
        <f t="shared" ca="1" si="55"/>
        <v>0</v>
      </c>
      <c r="AS213">
        <f t="shared" si="56"/>
        <v>52928.295000000013</v>
      </c>
      <c r="AT213">
        <f t="shared" si="63"/>
        <v>277</v>
      </c>
    </row>
    <row r="214" spans="1:46" ht="15.75" customHeight="1" x14ac:dyDescent="0.2">
      <c r="A214" s="1"/>
      <c r="B214" s="6" t="s">
        <v>246</v>
      </c>
      <c r="C214" s="6" t="s">
        <v>22</v>
      </c>
      <c r="D214" s="6" t="s">
        <v>23</v>
      </c>
      <c r="E214" s="6" t="s">
        <v>24</v>
      </c>
      <c r="F214" s="6" t="s">
        <v>19</v>
      </c>
      <c r="G214" s="6" t="s">
        <v>41</v>
      </c>
      <c r="H214" s="21">
        <v>93.26</v>
      </c>
      <c r="I214" s="12">
        <v>9</v>
      </c>
      <c r="J214" s="8">
        <v>41.966999999999999</v>
      </c>
      <c r="K214" s="8">
        <v>881.30700000000002</v>
      </c>
      <c r="L214" s="14">
        <v>43481</v>
      </c>
      <c r="M214" s="32" t="str">
        <f t="shared" si="57"/>
        <v>Weekday</v>
      </c>
      <c r="N214" s="16">
        <v>0.75555555555555554</v>
      </c>
      <c r="O214" s="6" t="s">
        <v>26</v>
      </c>
      <c r="P214" s="18">
        <v>839.34</v>
      </c>
      <c r="Q214" s="2">
        <v>4.7619047620000003</v>
      </c>
      <c r="R214" s="8">
        <v>41.966999999999999</v>
      </c>
      <c r="S214" s="10">
        <v>8.8000000000000007</v>
      </c>
      <c r="T214" s="33"/>
      <c r="U214" s="22">
        <f t="shared" si="48"/>
        <v>839.34</v>
      </c>
      <c r="V214" s="24">
        <f t="shared" si="58"/>
        <v>67147.199999999997</v>
      </c>
      <c r="AH214" t="b">
        <f t="shared" si="59"/>
        <v>1</v>
      </c>
      <c r="AI214" t="b">
        <f t="shared" si="49"/>
        <v>1</v>
      </c>
      <c r="AJ214" t="b">
        <f t="shared" si="50"/>
        <v>1</v>
      </c>
      <c r="AK214" t="b">
        <f t="shared" si="51"/>
        <v>0</v>
      </c>
      <c r="AL214" t="str">
        <f t="shared" si="60"/>
        <v>High</v>
      </c>
      <c r="AM214" t="str">
        <f t="shared" si="52"/>
        <v>Good Product</v>
      </c>
      <c r="AN214">
        <f t="shared" si="53"/>
        <v>793.17630000000008</v>
      </c>
      <c r="AO214">
        <f t="shared" si="54"/>
        <v>88.596999999999994</v>
      </c>
      <c r="AP214" s="29" t="str">
        <f t="shared" si="61"/>
        <v>High</v>
      </c>
      <c r="AQ214">
        <f t="shared" si="62"/>
        <v>83219.062499999971</v>
      </c>
      <c r="AR214">
        <f t="shared" ca="1" si="55"/>
        <v>0</v>
      </c>
      <c r="AS214">
        <f t="shared" si="56"/>
        <v>52928.295000000013</v>
      </c>
      <c r="AT214">
        <f t="shared" si="63"/>
        <v>277</v>
      </c>
    </row>
    <row r="215" spans="1:46" ht="15.75" customHeight="1" x14ac:dyDescent="0.2">
      <c r="A215" s="1"/>
      <c r="B215" s="6" t="s">
        <v>247</v>
      </c>
      <c r="C215" s="6" t="s">
        <v>39</v>
      </c>
      <c r="D215" s="6" t="s">
        <v>40</v>
      </c>
      <c r="E215" s="6" t="s">
        <v>24</v>
      </c>
      <c r="F215" s="6" t="s">
        <v>28</v>
      </c>
      <c r="G215" s="6" t="s">
        <v>29</v>
      </c>
      <c r="H215" s="21">
        <v>92.36</v>
      </c>
      <c r="I215" s="12">
        <v>5</v>
      </c>
      <c r="J215" s="8">
        <v>23.09</v>
      </c>
      <c r="K215" s="8">
        <v>484.89</v>
      </c>
      <c r="L215" s="14">
        <v>43544</v>
      </c>
      <c r="M215" s="32" t="str">
        <f t="shared" si="57"/>
        <v>Weekday</v>
      </c>
      <c r="N215" s="16">
        <v>0.80347222222222225</v>
      </c>
      <c r="O215" s="6" t="s">
        <v>21</v>
      </c>
      <c r="P215" s="18">
        <v>461.8</v>
      </c>
      <c r="Q215" s="2">
        <v>4.7619047620000003</v>
      </c>
      <c r="R215" s="8">
        <v>23.09</v>
      </c>
      <c r="S215" s="10">
        <v>4.9000000000000004</v>
      </c>
      <c r="T215" s="33"/>
      <c r="U215" s="22">
        <f t="shared" si="48"/>
        <v>461.8</v>
      </c>
      <c r="V215" s="24">
        <f t="shared" si="58"/>
        <v>36944</v>
      </c>
      <c r="AH215" t="b">
        <f t="shared" si="59"/>
        <v>0</v>
      </c>
      <c r="AI215" t="b">
        <f t="shared" si="49"/>
        <v>1</v>
      </c>
      <c r="AJ215" t="b">
        <f t="shared" si="50"/>
        <v>0</v>
      </c>
      <c r="AK215" t="b">
        <f t="shared" si="51"/>
        <v>0</v>
      </c>
      <c r="AL215" t="str">
        <f t="shared" si="60"/>
        <v>Low</v>
      </c>
      <c r="AM215" t="str">
        <f t="shared" si="52"/>
        <v>Bad Product</v>
      </c>
      <c r="AN215">
        <f t="shared" si="53"/>
        <v>484.89</v>
      </c>
      <c r="AO215">
        <f t="shared" si="54"/>
        <v>92.36</v>
      </c>
      <c r="AP215" s="29" t="str">
        <f t="shared" si="61"/>
        <v>Low</v>
      </c>
      <c r="AQ215">
        <f t="shared" si="62"/>
        <v>83219.062499999971</v>
      </c>
      <c r="AR215">
        <f t="shared" ca="1" si="55"/>
        <v>0</v>
      </c>
      <c r="AS215">
        <f t="shared" si="56"/>
        <v>52928.295000000013</v>
      </c>
      <c r="AT215">
        <f t="shared" si="63"/>
        <v>276</v>
      </c>
    </row>
    <row r="216" spans="1:46" ht="15.75" customHeight="1" x14ac:dyDescent="0.2">
      <c r="A216" s="1"/>
      <c r="B216" s="6" t="s">
        <v>248</v>
      </c>
      <c r="C216" s="6" t="s">
        <v>39</v>
      </c>
      <c r="D216" s="6" t="s">
        <v>40</v>
      </c>
      <c r="E216" s="6" t="s">
        <v>24</v>
      </c>
      <c r="F216" s="6" t="s">
        <v>28</v>
      </c>
      <c r="G216" s="6" t="s">
        <v>33</v>
      </c>
      <c r="H216" s="21">
        <v>46.42</v>
      </c>
      <c r="I216" s="12">
        <v>3</v>
      </c>
      <c r="J216" s="8">
        <v>6.9630000000000001</v>
      </c>
      <c r="K216" s="8">
        <v>146.22300000000001</v>
      </c>
      <c r="L216" s="14">
        <v>43469</v>
      </c>
      <c r="M216" s="32" t="str">
        <f t="shared" si="57"/>
        <v>Weekday</v>
      </c>
      <c r="N216" s="16">
        <v>0.55833333333333335</v>
      </c>
      <c r="O216" s="6" t="s">
        <v>30</v>
      </c>
      <c r="P216" s="18">
        <v>139.26</v>
      </c>
      <c r="Q216" s="2">
        <v>4.7619047620000003</v>
      </c>
      <c r="R216" s="8">
        <v>6.9630000000000001</v>
      </c>
      <c r="S216" s="10">
        <v>4.4000000000000004</v>
      </c>
      <c r="T216" s="33"/>
      <c r="U216" s="22">
        <f t="shared" si="48"/>
        <v>139.26</v>
      </c>
      <c r="V216" s="24">
        <f t="shared" si="58"/>
        <v>11140.8</v>
      </c>
      <c r="AH216" t="b">
        <f t="shared" si="59"/>
        <v>0</v>
      </c>
      <c r="AI216" t="b">
        <f t="shared" si="49"/>
        <v>1</v>
      </c>
      <c r="AJ216" t="b">
        <f t="shared" si="50"/>
        <v>0</v>
      </c>
      <c r="AK216" t="b">
        <f t="shared" si="51"/>
        <v>0</v>
      </c>
      <c r="AL216" t="str">
        <f t="shared" si="60"/>
        <v>Low</v>
      </c>
      <c r="AM216" t="str">
        <f t="shared" si="52"/>
        <v>Bad Product</v>
      </c>
      <c r="AN216">
        <f t="shared" si="53"/>
        <v>146.22300000000001</v>
      </c>
      <c r="AO216">
        <f t="shared" si="54"/>
        <v>46.42</v>
      </c>
      <c r="AP216" s="29" t="str">
        <f t="shared" si="61"/>
        <v>Low</v>
      </c>
      <c r="AQ216">
        <f t="shared" si="62"/>
        <v>83219.062499999971</v>
      </c>
      <c r="AR216">
        <f t="shared" ca="1" si="55"/>
        <v>0</v>
      </c>
      <c r="AS216">
        <f t="shared" si="56"/>
        <v>52928.295000000013</v>
      </c>
      <c r="AT216">
        <f t="shared" si="63"/>
        <v>276</v>
      </c>
    </row>
    <row r="217" spans="1:46" ht="15.75" customHeight="1" x14ac:dyDescent="0.2">
      <c r="A217" s="1"/>
      <c r="B217" s="6" t="s">
        <v>249</v>
      </c>
      <c r="C217" s="6" t="s">
        <v>39</v>
      </c>
      <c r="D217" s="6" t="s">
        <v>40</v>
      </c>
      <c r="E217" s="6" t="s">
        <v>18</v>
      </c>
      <c r="F217" s="6" t="s">
        <v>19</v>
      </c>
      <c r="G217" s="6" t="s">
        <v>33</v>
      </c>
      <c r="H217" s="21">
        <v>29.61</v>
      </c>
      <c r="I217" s="12">
        <v>7</v>
      </c>
      <c r="J217" s="8">
        <v>10.3635</v>
      </c>
      <c r="K217" s="8">
        <v>217.6335</v>
      </c>
      <c r="L217" s="14">
        <v>43535</v>
      </c>
      <c r="M217" s="32" t="str">
        <f t="shared" si="57"/>
        <v>Weekday</v>
      </c>
      <c r="N217" s="16">
        <v>0.66180555555555554</v>
      </c>
      <c r="O217" s="6" t="s">
        <v>26</v>
      </c>
      <c r="P217" s="18">
        <v>207.27</v>
      </c>
      <c r="Q217" s="2">
        <v>4.7619047620000003</v>
      </c>
      <c r="R217" s="8">
        <v>10.3635</v>
      </c>
      <c r="S217" s="10">
        <v>6.5</v>
      </c>
      <c r="T217" s="33"/>
      <c r="U217" s="22">
        <f t="shared" si="48"/>
        <v>207.26999999999998</v>
      </c>
      <c r="V217" s="24">
        <f t="shared" si="58"/>
        <v>16581.599999999999</v>
      </c>
      <c r="AH217" t="b">
        <f t="shared" si="59"/>
        <v>0</v>
      </c>
      <c r="AI217" t="b">
        <f t="shared" si="49"/>
        <v>1</v>
      </c>
      <c r="AJ217" t="b">
        <f t="shared" si="50"/>
        <v>0</v>
      </c>
      <c r="AK217" t="b">
        <f t="shared" si="51"/>
        <v>0</v>
      </c>
      <c r="AL217" t="str">
        <f t="shared" si="60"/>
        <v>Low</v>
      </c>
      <c r="AM217" t="str">
        <f t="shared" si="52"/>
        <v>Bad Product</v>
      </c>
      <c r="AN217">
        <f t="shared" si="53"/>
        <v>217.6335</v>
      </c>
      <c r="AO217">
        <f t="shared" si="54"/>
        <v>29.61</v>
      </c>
      <c r="AP217" s="29" t="str">
        <f t="shared" si="61"/>
        <v>Medium</v>
      </c>
      <c r="AQ217">
        <f t="shared" si="62"/>
        <v>82734.172499999986</v>
      </c>
      <c r="AR217">
        <f t="shared" ca="1" si="55"/>
        <v>0</v>
      </c>
      <c r="AS217">
        <f t="shared" si="56"/>
        <v>52928.295000000013</v>
      </c>
      <c r="AT217">
        <f t="shared" si="63"/>
        <v>276</v>
      </c>
    </row>
    <row r="218" spans="1:46" ht="15.75" customHeight="1" x14ac:dyDescent="0.2">
      <c r="A218" s="1"/>
      <c r="B218" s="6" t="s">
        <v>250</v>
      </c>
      <c r="C218" s="6" t="s">
        <v>16</v>
      </c>
      <c r="D218" s="6" t="s">
        <v>17</v>
      </c>
      <c r="E218" s="6" t="s">
        <v>24</v>
      </c>
      <c r="F218" s="6" t="s">
        <v>28</v>
      </c>
      <c r="G218" s="6" t="s">
        <v>29</v>
      </c>
      <c r="H218" s="21">
        <v>18.28</v>
      </c>
      <c r="I218" s="12">
        <v>1</v>
      </c>
      <c r="J218" s="8">
        <v>0.91400000000000003</v>
      </c>
      <c r="K218" s="8">
        <v>19.193999999999999</v>
      </c>
      <c r="L218" s="14">
        <v>43546</v>
      </c>
      <c r="M218" s="32" t="str">
        <f t="shared" si="57"/>
        <v>Weekday</v>
      </c>
      <c r="N218" s="16">
        <v>0.62847222222222221</v>
      </c>
      <c r="O218" s="6" t="s">
        <v>30</v>
      </c>
      <c r="P218" s="18">
        <v>18.28</v>
      </c>
      <c r="Q218" s="2">
        <v>4.7619047620000003</v>
      </c>
      <c r="R218" s="8">
        <v>0.91400000000000003</v>
      </c>
      <c r="S218" s="10">
        <v>8.3000000000000007</v>
      </c>
      <c r="T218" s="33"/>
      <c r="U218" s="22">
        <f t="shared" si="48"/>
        <v>18.28</v>
      </c>
      <c r="V218" s="24">
        <f t="shared" si="58"/>
        <v>1462.4</v>
      </c>
      <c r="AH218" t="b">
        <f t="shared" si="59"/>
        <v>1</v>
      </c>
      <c r="AI218" t="b">
        <f t="shared" si="49"/>
        <v>1</v>
      </c>
      <c r="AJ218" t="b">
        <f t="shared" si="50"/>
        <v>0</v>
      </c>
      <c r="AK218" t="b">
        <f t="shared" si="51"/>
        <v>0</v>
      </c>
      <c r="AL218" t="str">
        <f t="shared" si="60"/>
        <v>High</v>
      </c>
      <c r="AM218" t="str">
        <f t="shared" si="52"/>
        <v>Bad Product</v>
      </c>
      <c r="AN218">
        <f t="shared" si="53"/>
        <v>19.193999999999999</v>
      </c>
      <c r="AO218">
        <f t="shared" si="54"/>
        <v>18.28</v>
      </c>
      <c r="AP218" s="29" t="str">
        <f t="shared" si="61"/>
        <v>High</v>
      </c>
      <c r="AQ218">
        <f t="shared" si="62"/>
        <v>82587.949499999973</v>
      </c>
      <c r="AR218">
        <f t="shared" ca="1" si="55"/>
        <v>0</v>
      </c>
      <c r="AS218">
        <f t="shared" si="56"/>
        <v>52928.295000000013</v>
      </c>
      <c r="AT218">
        <f t="shared" si="63"/>
        <v>275</v>
      </c>
    </row>
    <row r="219" spans="1:46" ht="15.75" customHeight="1" x14ac:dyDescent="0.2">
      <c r="A219" s="1"/>
      <c r="B219" s="6" t="s">
        <v>251</v>
      </c>
      <c r="C219" s="6" t="s">
        <v>39</v>
      </c>
      <c r="D219" s="6" t="s">
        <v>40</v>
      </c>
      <c r="E219" s="6" t="s">
        <v>24</v>
      </c>
      <c r="F219" s="6" t="s">
        <v>19</v>
      </c>
      <c r="G219" s="6" t="s">
        <v>33</v>
      </c>
      <c r="H219" s="21">
        <v>24.77</v>
      </c>
      <c r="I219" s="12">
        <v>5</v>
      </c>
      <c r="J219" s="8">
        <v>6.1924999999999999</v>
      </c>
      <c r="K219" s="8">
        <v>130.04249999999999</v>
      </c>
      <c r="L219" s="14">
        <v>43548</v>
      </c>
      <c r="M219" s="32" t="str">
        <f t="shared" si="57"/>
        <v>Weekend</v>
      </c>
      <c r="N219" s="16">
        <v>0.76875000000000004</v>
      </c>
      <c r="O219" s="6" t="s">
        <v>26</v>
      </c>
      <c r="P219" s="18">
        <v>123.85</v>
      </c>
      <c r="Q219" s="2">
        <v>4.7619047620000003</v>
      </c>
      <c r="R219" s="8">
        <v>6.1924999999999999</v>
      </c>
      <c r="S219" s="10">
        <v>8.5</v>
      </c>
      <c r="T219" s="33"/>
      <c r="U219" s="22">
        <f t="shared" si="48"/>
        <v>123.85</v>
      </c>
      <c r="V219" s="24">
        <f t="shared" si="58"/>
        <v>9908</v>
      </c>
      <c r="AH219" t="b">
        <f t="shared" si="59"/>
        <v>1</v>
      </c>
      <c r="AI219" t="b">
        <f t="shared" si="49"/>
        <v>1</v>
      </c>
      <c r="AJ219" t="b">
        <f t="shared" si="50"/>
        <v>0</v>
      </c>
      <c r="AK219" t="b">
        <f t="shared" si="51"/>
        <v>0</v>
      </c>
      <c r="AL219" t="str">
        <f t="shared" si="60"/>
        <v>High</v>
      </c>
      <c r="AM219" t="str">
        <f t="shared" si="52"/>
        <v>Bad Product</v>
      </c>
      <c r="AN219">
        <f t="shared" si="53"/>
        <v>130.04249999999999</v>
      </c>
      <c r="AO219">
        <f t="shared" si="54"/>
        <v>24.77</v>
      </c>
      <c r="AP219" s="29" t="str">
        <f t="shared" si="61"/>
        <v>High</v>
      </c>
      <c r="AQ219">
        <f t="shared" si="62"/>
        <v>82370.315999999963</v>
      </c>
      <c r="AR219">
        <f t="shared" ca="1" si="55"/>
        <v>0</v>
      </c>
      <c r="AS219">
        <f t="shared" si="56"/>
        <v>52928.295000000013</v>
      </c>
      <c r="AT219">
        <f t="shared" si="63"/>
        <v>275</v>
      </c>
    </row>
    <row r="220" spans="1:46" ht="15.75" customHeight="1" x14ac:dyDescent="0.2">
      <c r="A220" s="1"/>
      <c r="B220" s="6" t="s">
        <v>252</v>
      </c>
      <c r="C220" s="6" t="s">
        <v>16</v>
      </c>
      <c r="D220" s="6" t="s">
        <v>17</v>
      </c>
      <c r="E220" s="6" t="s">
        <v>18</v>
      </c>
      <c r="F220" s="6" t="s">
        <v>19</v>
      </c>
      <c r="G220" s="6" t="s">
        <v>25</v>
      </c>
      <c r="H220" s="21">
        <v>94.64</v>
      </c>
      <c r="I220" s="12">
        <v>3</v>
      </c>
      <c r="J220" s="8">
        <v>14.196</v>
      </c>
      <c r="K220" s="8">
        <v>298.11599999999999</v>
      </c>
      <c r="L220" s="14">
        <v>43517</v>
      </c>
      <c r="M220" s="32" t="str">
        <f t="shared" si="57"/>
        <v>Weekday</v>
      </c>
      <c r="N220" s="16">
        <v>0.70486111111111116</v>
      </c>
      <c r="O220" s="6" t="s">
        <v>26</v>
      </c>
      <c r="P220" s="18">
        <v>283.92</v>
      </c>
      <c r="Q220" s="2">
        <v>4.7619047620000003</v>
      </c>
      <c r="R220" s="8">
        <v>14.196</v>
      </c>
      <c r="S220" s="10">
        <v>5.5</v>
      </c>
      <c r="T220" s="33"/>
      <c r="U220" s="22">
        <f t="shared" si="48"/>
        <v>283.92</v>
      </c>
      <c r="V220" s="24">
        <f t="shared" si="58"/>
        <v>22713.600000000002</v>
      </c>
      <c r="AH220" t="b">
        <f t="shared" si="59"/>
        <v>0</v>
      </c>
      <c r="AI220" t="b">
        <f t="shared" si="49"/>
        <v>1</v>
      </c>
      <c r="AJ220" t="b">
        <f t="shared" si="50"/>
        <v>0</v>
      </c>
      <c r="AK220" t="b">
        <f t="shared" si="51"/>
        <v>0</v>
      </c>
      <c r="AL220" t="str">
        <f t="shared" si="60"/>
        <v>Low</v>
      </c>
      <c r="AM220" t="str">
        <f t="shared" si="52"/>
        <v>Bad Product</v>
      </c>
      <c r="AN220">
        <f t="shared" si="53"/>
        <v>298.11599999999999</v>
      </c>
      <c r="AO220">
        <f t="shared" si="54"/>
        <v>94.64</v>
      </c>
      <c r="AP220" s="29" t="str">
        <f t="shared" si="61"/>
        <v>Low</v>
      </c>
      <c r="AQ220">
        <f t="shared" si="62"/>
        <v>82370.315999999963</v>
      </c>
      <c r="AR220">
        <f t="shared" ca="1" si="55"/>
        <v>0</v>
      </c>
      <c r="AS220">
        <f t="shared" si="56"/>
        <v>52928.295000000013</v>
      </c>
      <c r="AT220">
        <f t="shared" si="63"/>
        <v>274</v>
      </c>
    </row>
    <row r="221" spans="1:46" ht="15.75" customHeight="1" x14ac:dyDescent="0.2">
      <c r="A221" s="1"/>
      <c r="B221" s="6" t="s">
        <v>253</v>
      </c>
      <c r="C221" s="6" t="s">
        <v>39</v>
      </c>
      <c r="D221" s="6" t="s">
        <v>40</v>
      </c>
      <c r="E221" s="6" t="s">
        <v>24</v>
      </c>
      <c r="F221" s="6" t="s">
        <v>28</v>
      </c>
      <c r="G221" s="6" t="s">
        <v>43</v>
      </c>
      <c r="H221" s="21">
        <v>94.87</v>
      </c>
      <c r="I221" s="12">
        <v>8</v>
      </c>
      <c r="J221" s="8">
        <v>37.948</v>
      </c>
      <c r="K221" s="8">
        <v>796.90800000000002</v>
      </c>
      <c r="L221" s="14">
        <v>43508</v>
      </c>
      <c r="M221" s="32" t="str">
        <f t="shared" si="57"/>
        <v>Weekday</v>
      </c>
      <c r="N221" s="16">
        <v>0.54027777777777775</v>
      </c>
      <c r="O221" s="6" t="s">
        <v>21</v>
      </c>
      <c r="P221" s="18">
        <v>758.96</v>
      </c>
      <c r="Q221" s="2">
        <v>4.7619047620000003</v>
      </c>
      <c r="R221" s="8">
        <v>37.948</v>
      </c>
      <c r="S221" s="10">
        <v>8.6999999999999993</v>
      </c>
      <c r="T221" s="33"/>
      <c r="U221" s="22">
        <f t="shared" si="48"/>
        <v>758.96</v>
      </c>
      <c r="V221" s="24">
        <f t="shared" si="58"/>
        <v>60716.800000000003</v>
      </c>
      <c r="AH221" t="b">
        <f t="shared" si="59"/>
        <v>1</v>
      </c>
      <c r="AI221" t="b">
        <f t="shared" si="49"/>
        <v>1</v>
      </c>
      <c r="AJ221" t="b">
        <f t="shared" si="50"/>
        <v>0</v>
      </c>
      <c r="AK221" t="b">
        <f t="shared" si="51"/>
        <v>0</v>
      </c>
      <c r="AL221" t="str">
        <f t="shared" si="60"/>
        <v>High</v>
      </c>
      <c r="AM221" t="str">
        <f t="shared" si="52"/>
        <v>Good Product</v>
      </c>
      <c r="AN221">
        <f t="shared" si="53"/>
        <v>717.21720000000005</v>
      </c>
      <c r="AO221">
        <f t="shared" si="54"/>
        <v>90.126500000000007</v>
      </c>
      <c r="AP221" s="29" t="str">
        <f t="shared" si="61"/>
        <v>High</v>
      </c>
      <c r="AQ221">
        <f t="shared" si="62"/>
        <v>82240.273499999967</v>
      </c>
      <c r="AR221">
        <f t="shared" ca="1" si="55"/>
        <v>0</v>
      </c>
      <c r="AS221">
        <f t="shared" si="56"/>
        <v>52928.295000000013</v>
      </c>
      <c r="AT221">
        <f t="shared" si="63"/>
        <v>273</v>
      </c>
    </row>
    <row r="222" spans="1:46" ht="15.75" customHeight="1" x14ac:dyDescent="0.2">
      <c r="A222" s="1"/>
      <c r="B222" s="6" t="s">
        <v>254</v>
      </c>
      <c r="C222" s="6" t="s">
        <v>39</v>
      </c>
      <c r="D222" s="6" t="s">
        <v>40</v>
      </c>
      <c r="E222" s="6" t="s">
        <v>24</v>
      </c>
      <c r="F222" s="6" t="s">
        <v>19</v>
      </c>
      <c r="G222" s="6" t="s">
        <v>41</v>
      </c>
      <c r="H222" s="21">
        <v>57.34</v>
      </c>
      <c r="I222" s="12">
        <v>3</v>
      </c>
      <c r="J222" s="8">
        <v>8.6010000000000009</v>
      </c>
      <c r="K222" s="8">
        <v>180.62100000000001</v>
      </c>
      <c r="L222" s="14">
        <v>43534</v>
      </c>
      <c r="M222" s="32" t="str">
        <f t="shared" si="57"/>
        <v>Weekend</v>
      </c>
      <c r="N222" s="16">
        <v>0.79097222222222219</v>
      </c>
      <c r="O222" s="6" t="s">
        <v>30</v>
      </c>
      <c r="P222" s="18">
        <v>172.02</v>
      </c>
      <c r="Q222" s="2">
        <v>4.7619047620000003</v>
      </c>
      <c r="R222" s="8">
        <v>8.6010000000000009</v>
      </c>
      <c r="S222" s="10">
        <v>7.9</v>
      </c>
      <c r="T222" s="33"/>
      <c r="U222" s="22">
        <f t="shared" si="48"/>
        <v>172.02</v>
      </c>
      <c r="V222" s="24">
        <f t="shared" si="58"/>
        <v>13761.6</v>
      </c>
      <c r="AH222" t="b">
        <f t="shared" si="59"/>
        <v>0</v>
      </c>
      <c r="AI222" t="b">
        <f t="shared" si="49"/>
        <v>1</v>
      </c>
      <c r="AJ222" t="b">
        <f t="shared" si="50"/>
        <v>0</v>
      </c>
      <c r="AK222" t="b">
        <f t="shared" si="51"/>
        <v>0</v>
      </c>
      <c r="AL222" t="str">
        <f t="shared" si="60"/>
        <v>Low</v>
      </c>
      <c r="AM222" t="str">
        <f t="shared" si="52"/>
        <v>Bad Product</v>
      </c>
      <c r="AN222">
        <f t="shared" si="53"/>
        <v>180.62100000000001</v>
      </c>
      <c r="AO222">
        <f t="shared" si="54"/>
        <v>57.34</v>
      </c>
      <c r="AP222" s="29" t="str">
        <f t="shared" si="61"/>
        <v>Medium</v>
      </c>
      <c r="AQ222">
        <f t="shared" si="62"/>
        <v>82240.273499999967</v>
      </c>
      <c r="AR222">
        <f t="shared" ca="1" si="55"/>
        <v>0</v>
      </c>
      <c r="AS222">
        <f t="shared" si="56"/>
        <v>52928.295000000013</v>
      </c>
      <c r="AT222">
        <f t="shared" si="63"/>
        <v>273</v>
      </c>
    </row>
    <row r="223" spans="1:46" ht="15.75" customHeight="1" x14ac:dyDescent="0.2">
      <c r="A223" s="1"/>
      <c r="B223" s="6" t="s">
        <v>255</v>
      </c>
      <c r="C223" s="6" t="s">
        <v>39</v>
      </c>
      <c r="D223" s="6" t="s">
        <v>40</v>
      </c>
      <c r="E223" s="6" t="s">
        <v>24</v>
      </c>
      <c r="F223" s="6" t="s">
        <v>28</v>
      </c>
      <c r="G223" s="6" t="s">
        <v>25</v>
      </c>
      <c r="H223" s="21">
        <v>45.35</v>
      </c>
      <c r="I223" s="12">
        <v>6</v>
      </c>
      <c r="J223" s="8">
        <v>13.605</v>
      </c>
      <c r="K223" s="8">
        <v>285.70499999999998</v>
      </c>
      <c r="L223" s="14">
        <v>43496</v>
      </c>
      <c r="M223" s="32" t="str">
        <f t="shared" si="57"/>
        <v>Weekday</v>
      </c>
      <c r="N223" s="16">
        <v>0.57222222222222219</v>
      </c>
      <c r="O223" s="6" t="s">
        <v>21</v>
      </c>
      <c r="P223" s="18">
        <v>272.10000000000002</v>
      </c>
      <c r="Q223" s="2">
        <v>4.7619047620000003</v>
      </c>
      <c r="R223" s="8">
        <v>13.605</v>
      </c>
      <c r="S223" s="10">
        <v>6.1</v>
      </c>
      <c r="T223" s="33"/>
      <c r="U223" s="22">
        <f t="shared" si="48"/>
        <v>272.10000000000002</v>
      </c>
      <c r="V223" s="24">
        <f t="shared" si="58"/>
        <v>21768</v>
      </c>
      <c r="AH223" t="b">
        <f t="shared" si="59"/>
        <v>0</v>
      </c>
      <c r="AI223" t="b">
        <f t="shared" si="49"/>
        <v>1</v>
      </c>
      <c r="AJ223" t="b">
        <f t="shared" si="50"/>
        <v>0</v>
      </c>
      <c r="AK223" t="b">
        <f t="shared" si="51"/>
        <v>0</v>
      </c>
      <c r="AL223" t="str">
        <f t="shared" si="60"/>
        <v>Low</v>
      </c>
      <c r="AM223" t="str">
        <f t="shared" si="52"/>
        <v>Bad Product</v>
      </c>
      <c r="AN223">
        <f t="shared" si="53"/>
        <v>285.70499999999998</v>
      </c>
      <c r="AO223">
        <f t="shared" si="54"/>
        <v>45.35</v>
      </c>
      <c r="AP223" s="29" t="str">
        <f t="shared" si="61"/>
        <v>Low</v>
      </c>
      <c r="AQ223">
        <f t="shared" si="62"/>
        <v>81443.365499999971</v>
      </c>
      <c r="AR223">
        <f t="shared" ca="1" si="55"/>
        <v>0</v>
      </c>
      <c r="AS223">
        <f t="shared" si="56"/>
        <v>52928.295000000013</v>
      </c>
      <c r="AT223">
        <f t="shared" si="63"/>
        <v>273</v>
      </c>
    </row>
    <row r="224" spans="1:46" ht="15.75" customHeight="1" x14ac:dyDescent="0.2">
      <c r="A224" s="1"/>
      <c r="B224" s="6" t="s">
        <v>256</v>
      </c>
      <c r="C224" s="6" t="s">
        <v>39</v>
      </c>
      <c r="D224" s="6" t="s">
        <v>40</v>
      </c>
      <c r="E224" s="6" t="s">
        <v>24</v>
      </c>
      <c r="F224" s="6" t="s">
        <v>28</v>
      </c>
      <c r="G224" s="6" t="s">
        <v>41</v>
      </c>
      <c r="H224" s="21">
        <v>62.08</v>
      </c>
      <c r="I224" s="12">
        <v>7</v>
      </c>
      <c r="J224" s="8">
        <v>21.728000000000002</v>
      </c>
      <c r="K224" s="8">
        <v>456.28800000000001</v>
      </c>
      <c r="L224" s="14">
        <v>43530</v>
      </c>
      <c r="M224" s="32" t="str">
        <f t="shared" si="57"/>
        <v>Weekday</v>
      </c>
      <c r="N224" s="16">
        <v>0.57361111111111107</v>
      </c>
      <c r="O224" s="6" t="s">
        <v>21</v>
      </c>
      <c r="P224" s="18">
        <v>434.56</v>
      </c>
      <c r="Q224" s="2">
        <v>4.7619047620000003</v>
      </c>
      <c r="R224" s="8">
        <v>21.728000000000002</v>
      </c>
      <c r="S224" s="10">
        <v>5.4</v>
      </c>
      <c r="T224" s="33"/>
      <c r="U224" s="22">
        <f t="shared" si="48"/>
        <v>434.56</v>
      </c>
      <c r="V224" s="24">
        <f t="shared" si="58"/>
        <v>34764.800000000003</v>
      </c>
      <c r="AH224" t="b">
        <f t="shared" si="59"/>
        <v>0</v>
      </c>
      <c r="AI224" t="b">
        <f t="shared" si="49"/>
        <v>1</v>
      </c>
      <c r="AJ224" t="b">
        <f t="shared" si="50"/>
        <v>0</v>
      </c>
      <c r="AK224" t="b">
        <f t="shared" si="51"/>
        <v>0</v>
      </c>
      <c r="AL224" t="str">
        <f t="shared" si="60"/>
        <v>Low</v>
      </c>
      <c r="AM224" t="str">
        <f t="shared" si="52"/>
        <v>Bad Product</v>
      </c>
      <c r="AN224">
        <f t="shared" si="53"/>
        <v>456.28800000000001</v>
      </c>
      <c r="AO224">
        <f t="shared" si="54"/>
        <v>62.08</v>
      </c>
      <c r="AP224" s="29" t="str">
        <f t="shared" si="61"/>
        <v>Low</v>
      </c>
      <c r="AQ224">
        <f t="shared" si="62"/>
        <v>81262.744499999972</v>
      </c>
      <c r="AR224">
        <f t="shared" ca="1" si="55"/>
        <v>0</v>
      </c>
      <c r="AS224">
        <f t="shared" si="56"/>
        <v>52928.295000000013</v>
      </c>
      <c r="AT224">
        <f t="shared" si="63"/>
        <v>273</v>
      </c>
    </row>
    <row r="225" spans="1:46" ht="15.75" customHeight="1" x14ac:dyDescent="0.2">
      <c r="A225" s="1"/>
      <c r="B225" s="6" t="s">
        <v>257</v>
      </c>
      <c r="C225" s="6" t="s">
        <v>22</v>
      </c>
      <c r="D225" s="6" t="s">
        <v>23</v>
      </c>
      <c r="E225" s="6" t="s">
        <v>24</v>
      </c>
      <c r="F225" s="6" t="s">
        <v>28</v>
      </c>
      <c r="G225" s="6" t="s">
        <v>25</v>
      </c>
      <c r="H225" s="21">
        <v>11.81</v>
      </c>
      <c r="I225" s="12">
        <v>5</v>
      </c>
      <c r="J225" s="8">
        <v>2.9525000000000001</v>
      </c>
      <c r="K225" s="8">
        <v>62.002499999999998</v>
      </c>
      <c r="L225" s="14">
        <v>43513</v>
      </c>
      <c r="M225" s="32" t="str">
        <f t="shared" si="57"/>
        <v>Weekend</v>
      </c>
      <c r="N225" s="16">
        <v>0.75416666666666665</v>
      </c>
      <c r="O225" s="6" t="s">
        <v>26</v>
      </c>
      <c r="P225" s="18">
        <v>59.05</v>
      </c>
      <c r="Q225" s="2">
        <v>4.7619047620000003</v>
      </c>
      <c r="R225" s="8">
        <v>2.9525000000000001</v>
      </c>
      <c r="S225" s="10">
        <v>9.4</v>
      </c>
      <c r="T225" s="33"/>
      <c r="U225" s="22">
        <f t="shared" si="48"/>
        <v>59.050000000000004</v>
      </c>
      <c r="V225" s="24">
        <f t="shared" si="58"/>
        <v>4724</v>
      </c>
      <c r="AH225" t="b">
        <f t="shared" si="59"/>
        <v>1</v>
      </c>
      <c r="AI225" t="b">
        <f t="shared" si="49"/>
        <v>1</v>
      </c>
      <c r="AJ225" t="b">
        <f t="shared" si="50"/>
        <v>0</v>
      </c>
      <c r="AK225" t="b">
        <f t="shared" si="51"/>
        <v>0</v>
      </c>
      <c r="AL225" t="str">
        <f t="shared" si="60"/>
        <v>High</v>
      </c>
      <c r="AM225" t="str">
        <f t="shared" si="52"/>
        <v>Bad Product</v>
      </c>
      <c r="AN225">
        <f t="shared" si="53"/>
        <v>62.002499999999998</v>
      </c>
      <c r="AO225">
        <f t="shared" si="54"/>
        <v>11.81</v>
      </c>
      <c r="AP225" s="29" t="str">
        <f t="shared" si="61"/>
        <v>High</v>
      </c>
      <c r="AQ225">
        <f t="shared" si="62"/>
        <v>80977.039499999984</v>
      </c>
      <c r="AR225">
        <f t="shared" ca="1" si="55"/>
        <v>0</v>
      </c>
      <c r="AS225">
        <f t="shared" si="56"/>
        <v>52928.295000000013</v>
      </c>
      <c r="AT225">
        <f t="shared" si="63"/>
        <v>273</v>
      </c>
    </row>
    <row r="226" spans="1:46" ht="15.75" customHeight="1" x14ac:dyDescent="0.2">
      <c r="A226" s="1"/>
      <c r="B226" s="6" t="s">
        <v>258</v>
      </c>
      <c r="C226" s="6" t="s">
        <v>22</v>
      </c>
      <c r="D226" s="6" t="s">
        <v>23</v>
      </c>
      <c r="E226" s="6" t="s">
        <v>18</v>
      </c>
      <c r="F226" s="6" t="s">
        <v>19</v>
      </c>
      <c r="G226" s="6" t="s">
        <v>43</v>
      </c>
      <c r="H226" s="21">
        <v>12.54</v>
      </c>
      <c r="I226" s="12">
        <v>1</v>
      </c>
      <c r="J226" s="8">
        <v>0.627</v>
      </c>
      <c r="K226" s="8">
        <v>13.167</v>
      </c>
      <c r="L226" s="14">
        <v>43517</v>
      </c>
      <c r="M226" s="32" t="str">
        <f t="shared" si="57"/>
        <v>Weekday</v>
      </c>
      <c r="N226" s="16">
        <v>0.52638888888888891</v>
      </c>
      <c r="O226" s="6" t="s">
        <v>26</v>
      </c>
      <c r="P226" s="18">
        <v>12.54</v>
      </c>
      <c r="Q226" s="2">
        <v>4.7619047620000003</v>
      </c>
      <c r="R226" s="8">
        <v>0.627</v>
      </c>
      <c r="S226" s="10">
        <v>8.1999999999999993</v>
      </c>
      <c r="T226" s="33"/>
      <c r="U226" s="22">
        <f t="shared" si="48"/>
        <v>12.54</v>
      </c>
      <c r="V226" s="24">
        <f t="shared" si="58"/>
        <v>1003.1999999999999</v>
      </c>
      <c r="AH226" t="b">
        <f t="shared" si="59"/>
        <v>1</v>
      </c>
      <c r="AI226" t="b">
        <f t="shared" si="49"/>
        <v>1</v>
      </c>
      <c r="AJ226" t="b">
        <f t="shared" si="50"/>
        <v>0</v>
      </c>
      <c r="AK226" t="b">
        <f t="shared" si="51"/>
        <v>0</v>
      </c>
      <c r="AL226" t="str">
        <f t="shared" si="60"/>
        <v>High</v>
      </c>
      <c r="AM226" t="str">
        <f t="shared" si="52"/>
        <v>Bad Product</v>
      </c>
      <c r="AN226">
        <f t="shared" si="53"/>
        <v>13.167</v>
      </c>
      <c r="AO226">
        <f t="shared" si="54"/>
        <v>12.54</v>
      </c>
      <c r="AP226" s="29" t="str">
        <f t="shared" si="61"/>
        <v>High</v>
      </c>
      <c r="AQ226">
        <f t="shared" si="62"/>
        <v>80520.751499999984</v>
      </c>
      <c r="AR226">
        <f t="shared" ca="1" si="55"/>
        <v>0</v>
      </c>
      <c r="AS226">
        <f t="shared" si="56"/>
        <v>52928.295000000013</v>
      </c>
      <c r="AT226">
        <f t="shared" si="63"/>
        <v>272</v>
      </c>
    </row>
    <row r="227" spans="1:46" ht="15.75" customHeight="1" x14ac:dyDescent="0.2">
      <c r="A227" s="1"/>
      <c r="B227" s="6" t="s">
        <v>259</v>
      </c>
      <c r="C227" s="6" t="s">
        <v>16</v>
      </c>
      <c r="D227" s="6" t="s">
        <v>17</v>
      </c>
      <c r="E227" s="6" t="s">
        <v>24</v>
      </c>
      <c r="F227" s="6" t="s">
        <v>28</v>
      </c>
      <c r="G227" s="6" t="s">
        <v>41</v>
      </c>
      <c r="H227" s="21">
        <v>43.25</v>
      </c>
      <c r="I227" s="12">
        <v>2</v>
      </c>
      <c r="J227" s="8">
        <v>4.3250000000000002</v>
      </c>
      <c r="K227" s="8">
        <v>90.825000000000003</v>
      </c>
      <c r="L227" s="14">
        <v>43544</v>
      </c>
      <c r="M227" s="32" t="str">
        <f t="shared" si="57"/>
        <v>Weekday</v>
      </c>
      <c r="N227" s="16">
        <v>0.66388888888888886</v>
      </c>
      <c r="O227" s="6" t="s">
        <v>26</v>
      </c>
      <c r="P227" s="18">
        <v>86.5</v>
      </c>
      <c r="Q227" s="2">
        <v>4.7619047620000003</v>
      </c>
      <c r="R227" s="8">
        <v>4.3250000000000002</v>
      </c>
      <c r="S227" s="10">
        <v>6.2</v>
      </c>
      <c r="T227" s="33"/>
      <c r="U227" s="22">
        <f t="shared" si="48"/>
        <v>86.5</v>
      </c>
      <c r="V227" s="24">
        <f t="shared" si="58"/>
        <v>6920</v>
      </c>
      <c r="AH227" t="b">
        <f t="shared" si="59"/>
        <v>0</v>
      </c>
      <c r="AI227" t="b">
        <f t="shared" si="49"/>
        <v>1</v>
      </c>
      <c r="AJ227" t="b">
        <f t="shared" si="50"/>
        <v>0</v>
      </c>
      <c r="AK227" t="b">
        <f t="shared" si="51"/>
        <v>0</v>
      </c>
      <c r="AL227" t="str">
        <f t="shared" si="60"/>
        <v>Low</v>
      </c>
      <c r="AM227" t="str">
        <f t="shared" si="52"/>
        <v>Bad Product</v>
      </c>
      <c r="AN227">
        <f t="shared" si="53"/>
        <v>90.825000000000003</v>
      </c>
      <c r="AO227">
        <f t="shared" si="54"/>
        <v>43.25</v>
      </c>
      <c r="AP227" s="29" t="str">
        <f t="shared" si="61"/>
        <v>Low</v>
      </c>
      <c r="AQ227">
        <f t="shared" si="62"/>
        <v>80520.751499999984</v>
      </c>
      <c r="AR227">
        <f t="shared" ca="1" si="55"/>
        <v>0</v>
      </c>
      <c r="AS227">
        <f t="shared" si="56"/>
        <v>52928.295000000013</v>
      </c>
      <c r="AT227">
        <f t="shared" si="63"/>
        <v>271</v>
      </c>
    </row>
    <row r="228" spans="1:46" ht="15.75" customHeight="1" x14ac:dyDescent="0.2">
      <c r="A228" s="1"/>
      <c r="B228" s="6" t="s">
        <v>260</v>
      </c>
      <c r="C228" s="6" t="s">
        <v>22</v>
      </c>
      <c r="D228" s="6" t="s">
        <v>23</v>
      </c>
      <c r="E228" s="6" t="s">
        <v>18</v>
      </c>
      <c r="F228" s="6" t="s">
        <v>19</v>
      </c>
      <c r="G228" s="6" t="s">
        <v>33</v>
      </c>
      <c r="H228" s="21">
        <v>87.16</v>
      </c>
      <c r="I228" s="12">
        <v>2</v>
      </c>
      <c r="J228" s="8">
        <v>8.7159999999999993</v>
      </c>
      <c r="K228" s="8">
        <v>183.036</v>
      </c>
      <c r="L228" s="14">
        <v>43476</v>
      </c>
      <c r="M228" s="32" t="str">
        <f t="shared" si="57"/>
        <v>Weekday</v>
      </c>
      <c r="N228" s="16">
        <v>0.60347222222222219</v>
      </c>
      <c r="O228" s="6" t="s">
        <v>30</v>
      </c>
      <c r="P228" s="18">
        <v>174.32</v>
      </c>
      <c r="Q228" s="2">
        <v>4.7619047620000003</v>
      </c>
      <c r="R228" s="8">
        <v>8.7159999999999993</v>
      </c>
      <c r="S228" s="10">
        <v>9.6999999999999993</v>
      </c>
      <c r="T228" s="33"/>
      <c r="U228" s="22">
        <f t="shared" si="48"/>
        <v>174.32</v>
      </c>
      <c r="V228" s="24">
        <f t="shared" si="58"/>
        <v>13945.599999999999</v>
      </c>
      <c r="AH228" t="b">
        <f t="shared" si="59"/>
        <v>1</v>
      </c>
      <c r="AI228" t="b">
        <f t="shared" si="49"/>
        <v>1</v>
      </c>
      <c r="AJ228" t="b">
        <f t="shared" si="50"/>
        <v>0</v>
      </c>
      <c r="AK228" t="b">
        <f t="shared" si="51"/>
        <v>0</v>
      </c>
      <c r="AL228" t="str">
        <f t="shared" si="60"/>
        <v>High</v>
      </c>
      <c r="AM228" t="str">
        <f t="shared" si="52"/>
        <v>Bad Product</v>
      </c>
      <c r="AN228">
        <f t="shared" si="53"/>
        <v>183.036</v>
      </c>
      <c r="AO228">
        <f t="shared" si="54"/>
        <v>87.16</v>
      </c>
      <c r="AP228" s="29" t="str">
        <f t="shared" si="61"/>
        <v>High</v>
      </c>
      <c r="AQ228">
        <f t="shared" si="62"/>
        <v>80520.751499999984</v>
      </c>
      <c r="AR228">
        <f t="shared" ca="1" si="55"/>
        <v>0</v>
      </c>
      <c r="AS228">
        <f t="shared" si="56"/>
        <v>52928.295000000013</v>
      </c>
      <c r="AT228">
        <f t="shared" si="63"/>
        <v>270</v>
      </c>
    </row>
    <row r="229" spans="1:46" ht="15.75" customHeight="1" x14ac:dyDescent="0.2">
      <c r="A229" s="1"/>
      <c r="B229" s="6" t="s">
        <v>261</v>
      </c>
      <c r="C229" s="6" t="s">
        <v>39</v>
      </c>
      <c r="D229" s="6" t="s">
        <v>40</v>
      </c>
      <c r="E229" s="6" t="s">
        <v>18</v>
      </c>
      <c r="F229" s="6" t="s">
        <v>28</v>
      </c>
      <c r="G229" s="6" t="s">
        <v>20</v>
      </c>
      <c r="H229" s="21">
        <v>69.37</v>
      </c>
      <c r="I229" s="12">
        <v>9</v>
      </c>
      <c r="J229" s="8">
        <v>31.2165</v>
      </c>
      <c r="K229" s="8">
        <v>655.54650000000004</v>
      </c>
      <c r="L229" s="14">
        <v>43491</v>
      </c>
      <c r="M229" s="32" t="str">
        <f t="shared" si="57"/>
        <v>Weekend</v>
      </c>
      <c r="N229" s="16">
        <v>0.80138888888888893</v>
      </c>
      <c r="O229" s="6" t="s">
        <v>21</v>
      </c>
      <c r="P229" s="18">
        <v>624.33000000000004</v>
      </c>
      <c r="Q229" s="2">
        <v>4.7619047620000003</v>
      </c>
      <c r="R229" s="8">
        <v>31.2165</v>
      </c>
      <c r="S229" s="10">
        <v>4</v>
      </c>
      <c r="T229" s="33"/>
      <c r="U229" s="22">
        <f t="shared" si="48"/>
        <v>624.33000000000004</v>
      </c>
      <c r="V229" s="24">
        <f t="shared" si="58"/>
        <v>49946.400000000001</v>
      </c>
      <c r="AH229" t="b">
        <f t="shared" si="59"/>
        <v>0</v>
      </c>
      <c r="AI229" t="b">
        <f t="shared" si="49"/>
        <v>1</v>
      </c>
      <c r="AJ229" t="b">
        <f t="shared" si="50"/>
        <v>0</v>
      </c>
      <c r="AK229" t="b">
        <f t="shared" si="51"/>
        <v>0</v>
      </c>
      <c r="AL229" t="str">
        <f t="shared" si="60"/>
        <v>Low</v>
      </c>
      <c r="AM229" t="str">
        <f t="shared" si="52"/>
        <v>Bad Product</v>
      </c>
      <c r="AN229">
        <f t="shared" si="53"/>
        <v>589.99185</v>
      </c>
      <c r="AO229">
        <f t="shared" si="54"/>
        <v>65.901499999999999</v>
      </c>
      <c r="AP229" s="29" t="str">
        <f t="shared" si="61"/>
        <v>Low</v>
      </c>
      <c r="AQ229">
        <f t="shared" si="62"/>
        <v>80520.751499999984</v>
      </c>
      <c r="AR229">
        <f t="shared" ca="1" si="55"/>
        <v>0</v>
      </c>
      <c r="AS229">
        <f t="shared" si="56"/>
        <v>52928.295000000013</v>
      </c>
      <c r="AT229">
        <f t="shared" si="63"/>
        <v>270</v>
      </c>
    </row>
    <row r="230" spans="1:46" ht="15.75" customHeight="1" x14ac:dyDescent="0.2">
      <c r="A230" s="1"/>
      <c r="B230" s="6" t="s">
        <v>262</v>
      </c>
      <c r="C230" s="6" t="s">
        <v>22</v>
      </c>
      <c r="D230" s="6" t="s">
        <v>23</v>
      </c>
      <c r="E230" s="6" t="s">
        <v>18</v>
      </c>
      <c r="F230" s="6" t="s">
        <v>28</v>
      </c>
      <c r="G230" s="6" t="s">
        <v>25</v>
      </c>
      <c r="H230" s="21">
        <v>37.06</v>
      </c>
      <c r="I230" s="12">
        <v>4</v>
      </c>
      <c r="J230" s="8">
        <v>7.4119999999999999</v>
      </c>
      <c r="K230" s="8">
        <v>155.65199999999999</v>
      </c>
      <c r="L230" s="14">
        <v>43496</v>
      </c>
      <c r="M230" s="32" t="str">
        <f t="shared" si="57"/>
        <v>Weekday</v>
      </c>
      <c r="N230" s="16">
        <v>0.68333333333333335</v>
      </c>
      <c r="O230" s="6" t="s">
        <v>21</v>
      </c>
      <c r="P230" s="18">
        <v>148.24</v>
      </c>
      <c r="Q230" s="2">
        <v>4.7619047620000003</v>
      </c>
      <c r="R230" s="8">
        <v>7.4119999999999999</v>
      </c>
      <c r="S230" s="10">
        <v>9.6999999999999993</v>
      </c>
      <c r="T230" s="33"/>
      <c r="U230" s="22">
        <f t="shared" si="48"/>
        <v>148.24</v>
      </c>
      <c r="V230" s="24">
        <f t="shared" si="58"/>
        <v>11859.2</v>
      </c>
      <c r="AH230" t="b">
        <f t="shared" si="59"/>
        <v>1</v>
      </c>
      <c r="AI230" t="b">
        <f t="shared" si="49"/>
        <v>1</v>
      </c>
      <c r="AJ230" t="b">
        <f t="shared" si="50"/>
        <v>0</v>
      </c>
      <c r="AK230" t="b">
        <f t="shared" si="51"/>
        <v>0</v>
      </c>
      <c r="AL230" t="str">
        <f t="shared" si="60"/>
        <v>High</v>
      </c>
      <c r="AM230" t="str">
        <f t="shared" si="52"/>
        <v>Bad Product</v>
      </c>
      <c r="AN230">
        <f t="shared" si="53"/>
        <v>155.65199999999999</v>
      </c>
      <c r="AO230">
        <f t="shared" si="54"/>
        <v>37.06</v>
      </c>
      <c r="AP230" s="29" t="str">
        <f t="shared" si="61"/>
        <v>High</v>
      </c>
      <c r="AQ230">
        <f t="shared" si="62"/>
        <v>80520.751499999984</v>
      </c>
      <c r="AR230">
        <f t="shared" ca="1" si="55"/>
        <v>0</v>
      </c>
      <c r="AS230">
        <f t="shared" si="56"/>
        <v>52928.295000000013</v>
      </c>
      <c r="AT230">
        <f t="shared" si="63"/>
        <v>270</v>
      </c>
    </row>
    <row r="231" spans="1:46" ht="15.75" customHeight="1" x14ac:dyDescent="0.2">
      <c r="A231" s="1"/>
      <c r="B231" s="6" t="s">
        <v>263</v>
      </c>
      <c r="C231" s="6" t="s">
        <v>39</v>
      </c>
      <c r="D231" s="6" t="s">
        <v>40</v>
      </c>
      <c r="E231" s="6" t="s">
        <v>18</v>
      </c>
      <c r="F231" s="6" t="s">
        <v>19</v>
      </c>
      <c r="G231" s="6" t="s">
        <v>25</v>
      </c>
      <c r="H231" s="21">
        <v>90.7</v>
      </c>
      <c r="I231" s="12">
        <v>6</v>
      </c>
      <c r="J231" s="8">
        <v>27.21</v>
      </c>
      <c r="K231" s="8">
        <v>571.41</v>
      </c>
      <c r="L231" s="14">
        <v>43522</v>
      </c>
      <c r="M231" s="32" t="str">
        <f t="shared" si="57"/>
        <v>Weekday</v>
      </c>
      <c r="N231" s="16">
        <v>0.45277777777777778</v>
      </c>
      <c r="O231" s="6" t="s">
        <v>26</v>
      </c>
      <c r="P231" s="18">
        <v>544.20000000000005</v>
      </c>
      <c r="Q231" s="2">
        <v>4.7619047620000003</v>
      </c>
      <c r="R231" s="8">
        <v>27.21</v>
      </c>
      <c r="S231" s="10">
        <v>5.3</v>
      </c>
      <c r="T231" s="33"/>
      <c r="U231" s="22">
        <f t="shared" si="48"/>
        <v>544.20000000000005</v>
      </c>
      <c r="V231" s="24">
        <f t="shared" si="58"/>
        <v>43536</v>
      </c>
      <c r="AH231" t="b">
        <f t="shared" si="59"/>
        <v>0</v>
      </c>
      <c r="AI231" t="b">
        <f t="shared" si="49"/>
        <v>1</v>
      </c>
      <c r="AJ231" t="b">
        <f t="shared" si="50"/>
        <v>0</v>
      </c>
      <c r="AK231" t="b">
        <f t="shared" si="51"/>
        <v>0</v>
      </c>
      <c r="AL231" t="str">
        <f t="shared" si="60"/>
        <v>Low</v>
      </c>
      <c r="AM231" t="str">
        <f t="shared" si="52"/>
        <v>Bad Product</v>
      </c>
      <c r="AN231">
        <f t="shared" si="53"/>
        <v>514.26900000000001</v>
      </c>
      <c r="AO231">
        <f t="shared" si="54"/>
        <v>90.7</v>
      </c>
      <c r="AP231" s="29" t="str">
        <f t="shared" si="61"/>
        <v>Low</v>
      </c>
      <c r="AQ231">
        <f t="shared" si="62"/>
        <v>79865.204999999987</v>
      </c>
      <c r="AR231">
        <f t="shared" ca="1" si="55"/>
        <v>0</v>
      </c>
      <c r="AS231">
        <f t="shared" si="56"/>
        <v>52928.295000000013</v>
      </c>
      <c r="AT231">
        <f t="shared" si="63"/>
        <v>270</v>
      </c>
    </row>
    <row r="232" spans="1:46" ht="15.75" customHeight="1" x14ac:dyDescent="0.2">
      <c r="A232" s="1"/>
      <c r="B232" s="6" t="s">
        <v>264</v>
      </c>
      <c r="C232" s="6" t="s">
        <v>16</v>
      </c>
      <c r="D232" s="6" t="s">
        <v>17</v>
      </c>
      <c r="E232" s="6" t="s">
        <v>24</v>
      </c>
      <c r="F232" s="6" t="s">
        <v>19</v>
      </c>
      <c r="G232" s="6" t="s">
        <v>29</v>
      </c>
      <c r="H232" s="21">
        <v>63.42</v>
      </c>
      <c r="I232" s="12">
        <v>8</v>
      </c>
      <c r="J232" s="8">
        <v>25.367999999999999</v>
      </c>
      <c r="K232" s="8">
        <v>532.72799999999995</v>
      </c>
      <c r="L232" s="14">
        <v>43535</v>
      </c>
      <c r="M232" s="32" t="str">
        <f t="shared" si="57"/>
        <v>Weekday</v>
      </c>
      <c r="N232" s="16">
        <v>0.53819444444444442</v>
      </c>
      <c r="O232" s="6" t="s">
        <v>21</v>
      </c>
      <c r="P232" s="18">
        <v>507.36</v>
      </c>
      <c r="Q232" s="2">
        <v>4.7619047620000003</v>
      </c>
      <c r="R232" s="8">
        <v>25.367999999999999</v>
      </c>
      <c r="S232" s="10">
        <v>7.4</v>
      </c>
      <c r="T232" s="33"/>
      <c r="U232" s="22">
        <f t="shared" si="48"/>
        <v>507.36</v>
      </c>
      <c r="V232" s="24">
        <f t="shared" si="58"/>
        <v>40588.800000000003</v>
      </c>
      <c r="AH232" t="b">
        <f t="shared" si="59"/>
        <v>0</v>
      </c>
      <c r="AI232" t="b">
        <f t="shared" si="49"/>
        <v>1</v>
      </c>
      <c r="AJ232" t="b">
        <f t="shared" si="50"/>
        <v>0</v>
      </c>
      <c r="AK232" t="b">
        <f t="shared" si="51"/>
        <v>0</v>
      </c>
      <c r="AL232" t="str">
        <f t="shared" si="60"/>
        <v>Low</v>
      </c>
      <c r="AM232" t="str">
        <f t="shared" si="52"/>
        <v>Bad Product</v>
      </c>
      <c r="AN232">
        <f t="shared" si="53"/>
        <v>479.45519999999999</v>
      </c>
      <c r="AO232">
        <f t="shared" si="54"/>
        <v>60.249000000000002</v>
      </c>
      <c r="AP232" s="29" t="str">
        <f t="shared" si="61"/>
        <v>Medium</v>
      </c>
      <c r="AQ232">
        <f t="shared" si="62"/>
        <v>79865.204999999987</v>
      </c>
      <c r="AR232">
        <f t="shared" ca="1" si="55"/>
        <v>0</v>
      </c>
      <c r="AS232">
        <f t="shared" si="56"/>
        <v>52928.295000000013</v>
      </c>
      <c r="AT232">
        <f t="shared" si="63"/>
        <v>269</v>
      </c>
    </row>
    <row r="233" spans="1:46" ht="15.75" customHeight="1" x14ac:dyDescent="0.2">
      <c r="A233" s="1"/>
      <c r="B233" s="6" t="s">
        <v>265</v>
      </c>
      <c r="C233" s="6" t="s">
        <v>39</v>
      </c>
      <c r="D233" s="6" t="s">
        <v>40</v>
      </c>
      <c r="E233" s="6" t="s">
        <v>24</v>
      </c>
      <c r="F233" s="6" t="s">
        <v>19</v>
      </c>
      <c r="G233" s="6" t="s">
        <v>43</v>
      </c>
      <c r="H233" s="21">
        <v>81.37</v>
      </c>
      <c r="I233" s="12">
        <v>2</v>
      </c>
      <c r="J233" s="8">
        <v>8.1370000000000005</v>
      </c>
      <c r="K233" s="8">
        <v>170.87700000000001</v>
      </c>
      <c r="L233" s="14">
        <v>43491</v>
      </c>
      <c r="M233" s="32" t="str">
        <f t="shared" si="57"/>
        <v>Weekend</v>
      </c>
      <c r="N233" s="16">
        <v>0.81111111111111112</v>
      </c>
      <c r="O233" s="6" t="s">
        <v>26</v>
      </c>
      <c r="P233" s="18">
        <v>162.74</v>
      </c>
      <c r="Q233" s="2">
        <v>4.7619047620000003</v>
      </c>
      <c r="R233" s="8">
        <v>8.1370000000000005</v>
      </c>
      <c r="S233" s="10">
        <v>6.5</v>
      </c>
      <c r="T233" s="33"/>
      <c r="U233" s="22">
        <f t="shared" si="48"/>
        <v>162.74</v>
      </c>
      <c r="V233" s="24">
        <f t="shared" si="58"/>
        <v>13019.2</v>
      </c>
      <c r="AH233" t="b">
        <f t="shared" si="59"/>
        <v>0</v>
      </c>
      <c r="AI233" t="b">
        <f t="shared" si="49"/>
        <v>1</v>
      </c>
      <c r="AJ233" t="b">
        <f t="shared" si="50"/>
        <v>0</v>
      </c>
      <c r="AK233" t="b">
        <f t="shared" si="51"/>
        <v>0</v>
      </c>
      <c r="AL233" t="str">
        <f t="shared" si="60"/>
        <v>Low</v>
      </c>
      <c r="AM233" t="str">
        <f t="shared" si="52"/>
        <v>Bad Product</v>
      </c>
      <c r="AN233">
        <f t="shared" si="53"/>
        <v>170.87700000000001</v>
      </c>
      <c r="AO233">
        <f t="shared" si="54"/>
        <v>81.37</v>
      </c>
      <c r="AP233" s="29" t="str">
        <f t="shared" si="61"/>
        <v>Medium</v>
      </c>
      <c r="AQ233">
        <f t="shared" si="62"/>
        <v>79293.794999999984</v>
      </c>
      <c r="AR233">
        <f t="shared" ca="1" si="55"/>
        <v>0</v>
      </c>
      <c r="AS233">
        <f t="shared" si="56"/>
        <v>52928.295000000013</v>
      </c>
      <c r="AT233">
        <f t="shared" si="63"/>
        <v>269</v>
      </c>
    </row>
    <row r="234" spans="1:46" ht="15.75" customHeight="1" x14ac:dyDescent="0.2">
      <c r="A234" s="1"/>
      <c r="B234" s="6" t="s">
        <v>266</v>
      </c>
      <c r="C234" s="6" t="s">
        <v>39</v>
      </c>
      <c r="D234" s="6" t="s">
        <v>40</v>
      </c>
      <c r="E234" s="6" t="s">
        <v>18</v>
      </c>
      <c r="F234" s="6" t="s">
        <v>19</v>
      </c>
      <c r="G234" s="6" t="s">
        <v>25</v>
      </c>
      <c r="H234" s="21">
        <v>10.59</v>
      </c>
      <c r="I234" s="12">
        <v>3</v>
      </c>
      <c r="J234" s="8">
        <v>1.5885</v>
      </c>
      <c r="K234" s="8">
        <v>33.358499999999999</v>
      </c>
      <c r="L234" s="14">
        <v>43536</v>
      </c>
      <c r="M234" s="32" t="str">
        <f t="shared" si="57"/>
        <v>Weekday</v>
      </c>
      <c r="N234" s="16">
        <v>0.57777777777777772</v>
      </c>
      <c r="O234" s="6" t="s">
        <v>30</v>
      </c>
      <c r="P234" s="18">
        <v>31.77</v>
      </c>
      <c r="Q234" s="2">
        <v>4.7619047620000003</v>
      </c>
      <c r="R234" s="8">
        <v>1.5885</v>
      </c>
      <c r="S234" s="10">
        <v>8.6999999999999993</v>
      </c>
      <c r="T234" s="33"/>
      <c r="U234" s="22">
        <f t="shared" si="48"/>
        <v>31.77</v>
      </c>
      <c r="V234" s="24">
        <f t="shared" si="58"/>
        <v>2541.6</v>
      </c>
      <c r="AH234" t="b">
        <f t="shared" si="59"/>
        <v>1</v>
      </c>
      <c r="AI234" t="b">
        <f t="shared" si="49"/>
        <v>1</v>
      </c>
      <c r="AJ234" t="b">
        <f t="shared" si="50"/>
        <v>0</v>
      </c>
      <c r="AK234" t="b">
        <f t="shared" si="51"/>
        <v>0</v>
      </c>
      <c r="AL234" t="str">
        <f t="shared" si="60"/>
        <v>High</v>
      </c>
      <c r="AM234" t="str">
        <f t="shared" si="52"/>
        <v>Bad Product</v>
      </c>
      <c r="AN234">
        <f t="shared" si="53"/>
        <v>33.358499999999999</v>
      </c>
      <c r="AO234">
        <f t="shared" si="54"/>
        <v>10.59</v>
      </c>
      <c r="AP234" s="29" t="str">
        <f t="shared" si="61"/>
        <v>High</v>
      </c>
      <c r="AQ234">
        <f t="shared" si="62"/>
        <v>79293.794999999984</v>
      </c>
      <c r="AR234">
        <f t="shared" ca="1" si="55"/>
        <v>0</v>
      </c>
      <c r="AS234">
        <f t="shared" si="56"/>
        <v>52928.295000000013</v>
      </c>
      <c r="AT234">
        <f t="shared" si="63"/>
        <v>268</v>
      </c>
    </row>
    <row r="235" spans="1:46" ht="15.75" customHeight="1" x14ac:dyDescent="0.2">
      <c r="A235" s="1"/>
      <c r="B235" s="6" t="s">
        <v>267</v>
      </c>
      <c r="C235" s="6" t="s">
        <v>39</v>
      </c>
      <c r="D235" s="6" t="s">
        <v>40</v>
      </c>
      <c r="E235" s="6" t="s">
        <v>24</v>
      </c>
      <c r="F235" s="6" t="s">
        <v>19</v>
      </c>
      <c r="G235" s="6" t="s">
        <v>20</v>
      </c>
      <c r="H235" s="21">
        <v>84.09</v>
      </c>
      <c r="I235" s="12">
        <v>9</v>
      </c>
      <c r="J235" s="8">
        <v>37.840499999999999</v>
      </c>
      <c r="K235" s="8">
        <v>794.65049999999997</v>
      </c>
      <c r="L235" s="14">
        <v>43507</v>
      </c>
      <c r="M235" s="32" t="str">
        <f t="shared" si="57"/>
        <v>Weekday</v>
      </c>
      <c r="N235" s="16">
        <v>0.45416666666666666</v>
      </c>
      <c r="O235" s="6" t="s">
        <v>26</v>
      </c>
      <c r="P235" s="18">
        <v>756.81</v>
      </c>
      <c r="Q235" s="2">
        <v>4.7619047620000003</v>
      </c>
      <c r="R235" s="8">
        <v>37.840499999999999</v>
      </c>
      <c r="S235" s="10">
        <v>8</v>
      </c>
      <c r="T235" s="33"/>
      <c r="U235" s="22">
        <f t="shared" si="48"/>
        <v>756.81000000000006</v>
      </c>
      <c r="V235" s="24">
        <f t="shared" si="58"/>
        <v>60544.800000000003</v>
      </c>
      <c r="AH235" t="b">
        <f t="shared" si="59"/>
        <v>0</v>
      </c>
      <c r="AI235" t="b">
        <f t="shared" si="49"/>
        <v>1</v>
      </c>
      <c r="AJ235" t="b">
        <f t="shared" si="50"/>
        <v>0</v>
      </c>
      <c r="AK235" t="b">
        <f t="shared" si="51"/>
        <v>0</v>
      </c>
      <c r="AL235" t="str">
        <f t="shared" si="60"/>
        <v>Low</v>
      </c>
      <c r="AM235" t="str">
        <f t="shared" si="52"/>
        <v>Bad Product</v>
      </c>
      <c r="AN235">
        <f t="shared" si="53"/>
        <v>715.18544999999995</v>
      </c>
      <c r="AO235">
        <f t="shared" si="54"/>
        <v>79.885499999999993</v>
      </c>
      <c r="AP235" s="29" t="str">
        <f t="shared" si="61"/>
        <v>Medium</v>
      </c>
      <c r="AQ235">
        <f t="shared" si="62"/>
        <v>79122.917999999976</v>
      </c>
      <c r="AR235">
        <f t="shared" ca="1" si="55"/>
        <v>0</v>
      </c>
      <c r="AS235">
        <f t="shared" si="56"/>
        <v>52928.295000000013</v>
      </c>
      <c r="AT235">
        <f t="shared" si="63"/>
        <v>268</v>
      </c>
    </row>
    <row r="236" spans="1:46" ht="15.75" customHeight="1" x14ac:dyDescent="0.2">
      <c r="A236" s="1"/>
      <c r="B236" s="6" t="s">
        <v>268</v>
      </c>
      <c r="C236" s="6" t="s">
        <v>39</v>
      </c>
      <c r="D236" s="6" t="s">
        <v>40</v>
      </c>
      <c r="E236" s="6" t="s">
        <v>18</v>
      </c>
      <c r="F236" s="6" t="s">
        <v>28</v>
      </c>
      <c r="G236" s="6" t="s">
        <v>43</v>
      </c>
      <c r="H236" s="21">
        <v>73.819999999999993</v>
      </c>
      <c r="I236" s="12">
        <v>4</v>
      </c>
      <c r="J236" s="8">
        <v>14.763999999999999</v>
      </c>
      <c r="K236" s="8">
        <v>310.04399999999998</v>
      </c>
      <c r="L236" s="14">
        <v>43517</v>
      </c>
      <c r="M236" s="32" t="str">
        <f t="shared" si="57"/>
        <v>Weekday</v>
      </c>
      <c r="N236" s="16">
        <v>0.77152777777777781</v>
      </c>
      <c r="O236" s="6" t="s">
        <v>26</v>
      </c>
      <c r="P236" s="18">
        <v>295.27999999999997</v>
      </c>
      <c r="Q236" s="2">
        <v>4.7619047620000003</v>
      </c>
      <c r="R236" s="8">
        <v>14.763999999999999</v>
      </c>
      <c r="S236" s="10">
        <v>6.7</v>
      </c>
      <c r="T236" s="33"/>
      <c r="U236" s="22">
        <f t="shared" si="48"/>
        <v>295.27999999999997</v>
      </c>
      <c r="V236" s="24">
        <f t="shared" si="58"/>
        <v>23622.399999999998</v>
      </c>
      <c r="AH236" t="b">
        <f t="shared" si="59"/>
        <v>0</v>
      </c>
      <c r="AI236" t="b">
        <f t="shared" si="49"/>
        <v>1</v>
      </c>
      <c r="AJ236" t="b">
        <f t="shared" si="50"/>
        <v>0</v>
      </c>
      <c r="AK236" t="b">
        <f t="shared" si="51"/>
        <v>0</v>
      </c>
      <c r="AL236" t="str">
        <f t="shared" si="60"/>
        <v>Low</v>
      </c>
      <c r="AM236" t="str">
        <f t="shared" si="52"/>
        <v>Bad Product</v>
      </c>
      <c r="AN236">
        <f t="shared" si="53"/>
        <v>310.04399999999998</v>
      </c>
      <c r="AO236">
        <f t="shared" si="54"/>
        <v>73.819999999999993</v>
      </c>
      <c r="AP236" s="29" t="str">
        <f t="shared" si="61"/>
        <v>Medium</v>
      </c>
      <c r="AQ236">
        <f t="shared" si="62"/>
        <v>79089.559499999988</v>
      </c>
      <c r="AR236">
        <f t="shared" ca="1" si="55"/>
        <v>0</v>
      </c>
      <c r="AS236">
        <f t="shared" si="56"/>
        <v>52928.295000000013</v>
      </c>
      <c r="AT236">
        <f t="shared" si="63"/>
        <v>267</v>
      </c>
    </row>
    <row r="237" spans="1:46" ht="15.75" customHeight="1" x14ac:dyDescent="0.2">
      <c r="A237" s="1"/>
      <c r="B237" s="6" t="s">
        <v>269</v>
      </c>
      <c r="C237" s="6" t="s">
        <v>16</v>
      </c>
      <c r="D237" s="6" t="s">
        <v>17</v>
      </c>
      <c r="E237" s="6" t="s">
        <v>18</v>
      </c>
      <c r="F237" s="6" t="s">
        <v>28</v>
      </c>
      <c r="G237" s="6" t="s">
        <v>20</v>
      </c>
      <c r="H237" s="21">
        <v>51.94</v>
      </c>
      <c r="I237" s="12">
        <v>10</v>
      </c>
      <c r="J237" s="8">
        <v>25.97</v>
      </c>
      <c r="K237" s="8">
        <v>545.37</v>
      </c>
      <c r="L237" s="14">
        <v>43533</v>
      </c>
      <c r="M237" s="32" t="str">
        <f t="shared" si="57"/>
        <v>Weekend</v>
      </c>
      <c r="N237" s="16">
        <v>0.76666666666666672</v>
      </c>
      <c r="O237" s="6" t="s">
        <v>21</v>
      </c>
      <c r="P237" s="18">
        <v>519.4</v>
      </c>
      <c r="Q237" s="2">
        <v>4.7619047620000003</v>
      </c>
      <c r="R237" s="8">
        <v>25.97</v>
      </c>
      <c r="S237" s="10">
        <v>6.5</v>
      </c>
      <c r="T237" s="33"/>
      <c r="U237" s="22">
        <f t="shared" si="48"/>
        <v>519.4</v>
      </c>
      <c r="V237" s="24">
        <f t="shared" si="58"/>
        <v>41552</v>
      </c>
      <c r="AH237" t="b">
        <f t="shared" si="59"/>
        <v>0</v>
      </c>
      <c r="AI237" t="b">
        <f t="shared" si="49"/>
        <v>1</v>
      </c>
      <c r="AJ237" t="b">
        <f t="shared" si="50"/>
        <v>0</v>
      </c>
      <c r="AK237" t="b">
        <f t="shared" si="51"/>
        <v>0</v>
      </c>
      <c r="AL237" t="str">
        <f t="shared" si="60"/>
        <v>Low</v>
      </c>
      <c r="AM237" t="str">
        <f t="shared" si="52"/>
        <v>Bad Product</v>
      </c>
      <c r="AN237">
        <f t="shared" si="53"/>
        <v>490.83300000000003</v>
      </c>
      <c r="AO237">
        <f t="shared" si="54"/>
        <v>49.342999999999996</v>
      </c>
      <c r="AP237" s="29" t="str">
        <f t="shared" si="61"/>
        <v>Medium</v>
      </c>
      <c r="AQ237">
        <f t="shared" si="62"/>
        <v>78294.908999999971</v>
      </c>
      <c r="AR237">
        <f t="shared" ca="1" si="55"/>
        <v>0</v>
      </c>
      <c r="AS237">
        <f t="shared" si="56"/>
        <v>52928.295000000013</v>
      </c>
      <c r="AT237">
        <f t="shared" si="63"/>
        <v>266</v>
      </c>
    </row>
    <row r="238" spans="1:46" ht="15.75" customHeight="1" x14ac:dyDescent="0.2">
      <c r="A238" s="1"/>
      <c r="B238" s="6" t="s">
        <v>270</v>
      </c>
      <c r="C238" s="6" t="s">
        <v>16</v>
      </c>
      <c r="D238" s="6" t="s">
        <v>17</v>
      </c>
      <c r="E238" s="6" t="s">
        <v>24</v>
      </c>
      <c r="F238" s="6" t="s">
        <v>19</v>
      </c>
      <c r="G238" s="6" t="s">
        <v>33</v>
      </c>
      <c r="H238" s="21">
        <v>93.14</v>
      </c>
      <c r="I238" s="12">
        <v>2</v>
      </c>
      <c r="J238" s="8">
        <v>9.3140000000000001</v>
      </c>
      <c r="K238" s="8">
        <v>195.59399999999999</v>
      </c>
      <c r="L238" s="14">
        <v>43485</v>
      </c>
      <c r="M238" s="32" t="str">
        <f t="shared" si="57"/>
        <v>Weekend</v>
      </c>
      <c r="N238" s="16">
        <v>0.75624999999999998</v>
      </c>
      <c r="O238" s="6" t="s">
        <v>21</v>
      </c>
      <c r="P238" s="18">
        <v>186.28</v>
      </c>
      <c r="Q238" s="2">
        <v>4.7619047620000003</v>
      </c>
      <c r="R238" s="8">
        <v>9.3140000000000001</v>
      </c>
      <c r="S238" s="10">
        <v>4.0999999999999996</v>
      </c>
      <c r="T238" s="33"/>
      <c r="U238" s="22">
        <f t="shared" si="48"/>
        <v>186.28</v>
      </c>
      <c r="V238" s="24">
        <f t="shared" si="58"/>
        <v>14902.4</v>
      </c>
      <c r="AH238" t="b">
        <f t="shared" si="59"/>
        <v>0</v>
      </c>
      <c r="AI238" t="b">
        <f t="shared" si="49"/>
        <v>1</v>
      </c>
      <c r="AJ238" t="b">
        <f t="shared" si="50"/>
        <v>0</v>
      </c>
      <c r="AK238" t="b">
        <f t="shared" si="51"/>
        <v>0</v>
      </c>
      <c r="AL238" t="str">
        <f t="shared" si="60"/>
        <v>Low</v>
      </c>
      <c r="AM238" t="str">
        <f t="shared" si="52"/>
        <v>Bad Product</v>
      </c>
      <c r="AN238">
        <f t="shared" si="53"/>
        <v>195.59399999999999</v>
      </c>
      <c r="AO238">
        <f t="shared" si="54"/>
        <v>93.14</v>
      </c>
      <c r="AP238" s="29" t="str">
        <f t="shared" si="61"/>
        <v>Low</v>
      </c>
      <c r="AQ238">
        <f t="shared" si="62"/>
        <v>77984.864999999976</v>
      </c>
      <c r="AR238">
        <f t="shared" ca="1" si="55"/>
        <v>0</v>
      </c>
      <c r="AS238">
        <f t="shared" si="56"/>
        <v>52928.295000000013</v>
      </c>
      <c r="AT238">
        <f t="shared" si="63"/>
        <v>266</v>
      </c>
    </row>
    <row r="239" spans="1:46" ht="15.75" customHeight="1" x14ac:dyDescent="0.2">
      <c r="A239" s="1"/>
      <c r="B239" s="6" t="s">
        <v>271</v>
      </c>
      <c r="C239" s="6" t="s">
        <v>22</v>
      </c>
      <c r="D239" s="6" t="s">
        <v>23</v>
      </c>
      <c r="E239" s="6" t="s">
        <v>24</v>
      </c>
      <c r="F239" s="6" t="s">
        <v>28</v>
      </c>
      <c r="G239" s="6" t="s">
        <v>20</v>
      </c>
      <c r="H239" s="21">
        <v>17.41</v>
      </c>
      <c r="I239" s="12">
        <v>5</v>
      </c>
      <c r="J239" s="8">
        <v>4.3525</v>
      </c>
      <c r="K239" s="8">
        <v>91.402500000000003</v>
      </c>
      <c r="L239" s="14">
        <v>43493</v>
      </c>
      <c r="M239" s="32" t="str">
        <f t="shared" si="57"/>
        <v>Weekday</v>
      </c>
      <c r="N239" s="16">
        <v>0.63611111111111107</v>
      </c>
      <c r="O239" s="6" t="s">
        <v>30</v>
      </c>
      <c r="P239" s="18">
        <v>87.05</v>
      </c>
      <c r="Q239" s="2">
        <v>4.7619047620000003</v>
      </c>
      <c r="R239" s="8">
        <v>4.3525</v>
      </c>
      <c r="S239" s="10">
        <v>4.9000000000000004</v>
      </c>
      <c r="T239" s="33"/>
      <c r="U239" s="22">
        <f t="shared" si="48"/>
        <v>87.05</v>
      </c>
      <c r="V239" s="24">
        <f t="shared" si="58"/>
        <v>6964</v>
      </c>
      <c r="AH239" t="b">
        <f t="shared" si="59"/>
        <v>0</v>
      </c>
      <c r="AI239" t="b">
        <f t="shared" si="49"/>
        <v>1</v>
      </c>
      <c r="AJ239" t="b">
        <f t="shared" si="50"/>
        <v>0</v>
      </c>
      <c r="AK239" t="b">
        <f t="shared" si="51"/>
        <v>0</v>
      </c>
      <c r="AL239" t="str">
        <f t="shared" si="60"/>
        <v>Low</v>
      </c>
      <c r="AM239" t="str">
        <f t="shared" si="52"/>
        <v>Bad Product</v>
      </c>
      <c r="AN239">
        <f t="shared" si="53"/>
        <v>91.402500000000003</v>
      </c>
      <c r="AO239">
        <f t="shared" si="54"/>
        <v>17.41</v>
      </c>
      <c r="AP239" s="29" t="str">
        <f t="shared" si="61"/>
        <v>Low</v>
      </c>
      <c r="AQ239">
        <f t="shared" si="62"/>
        <v>77984.864999999976</v>
      </c>
      <c r="AR239">
        <f t="shared" ca="1" si="55"/>
        <v>0</v>
      </c>
      <c r="AS239">
        <f t="shared" si="56"/>
        <v>52928.295000000013</v>
      </c>
      <c r="AT239">
        <f t="shared" si="63"/>
        <v>266</v>
      </c>
    </row>
    <row r="240" spans="1:46" ht="15.75" customHeight="1" x14ac:dyDescent="0.2">
      <c r="A240" s="1"/>
      <c r="B240" s="6" t="s">
        <v>272</v>
      </c>
      <c r="C240" s="6" t="s">
        <v>22</v>
      </c>
      <c r="D240" s="6" t="s">
        <v>23</v>
      </c>
      <c r="E240" s="6" t="s">
        <v>18</v>
      </c>
      <c r="F240" s="6" t="s">
        <v>19</v>
      </c>
      <c r="G240" s="6" t="s">
        <v>43</v>
      </c>
      <c r="H240" s="21">
        <v>44.22</v>
      </c>
      <c r="I240" s="12">
        <v>5</v>
      </c>
      <c r="J240" s="8">
        <v>11.055</v>
      </c>
      <c r="K240" s="8">
        <v>232.155</v>
      </c>
      <c r="L240" s="14">
        <v>43529</v>
      </c>
      <c r="M240" s="32" t="str">
        <f t="shared" si="57"/>
        <v>Weekday</v>
      </c>
      <c r="N240" s="16">
        <v>0.71319444444444446</v>
      </c>
      <c r="O240" s="6" t="s">
        <v>30</v>
      </c>
      <c r="P240" s="18">
        <v>221.1</v>
      </c>
      <c r="Q240" s="2">
        <v>4.7619047620000003</v>
      </c>
      <c r="R240" s="8">
        <v>11.055</v>
      </c>
      <c r="S240" s="10">
        <v>8.6</v>
      </c>
      <c r="T240" s="33"/>
      <c r="U240" s="22">
        <f t="shared" si="48"/>
        <v>221.1</v>
      </c>
      <c r="V240" s="24">
        <f t="shared" si="58"/>
        <v>17688</v>
      </c>
      <c r="AH240" t="b">
        <f t="shared" si="59"/>
        <v>1</v>
      </c>
      <c r="AI240" t="b">
        <f t="shared" si="49"/>
        <v>1</v>
      </c>
      <c r="AJ240" t="b">
        <f t="shared" si="50"/>
        <v>0</v>
      </c>
      <c r="AK240" t="b">
        <f t="shared" si="51"/>
        <v>0</v>
      </c>
      <c r="AL240" t="str">
        <f t="shared" si="60"/>
        <v>High</v>
      </c>
      <c r="AM240" t="str">
        <f t="shared" si="52"/>
        <v>Bad Product</v>
      </c>
      <c r="AN240">
        <f t="shared" si="53"/>
        <v>232.155</v>
      </c>
      <c r="AO240">
        <f t="shared" si="54"/>
        <v>44.22</v>
      </c>
      <c r="AP240" s="29" t="str">
        <f t="shared" si="61"/>
        <v>High</v>
      </c>
      <c r="AQ240">
        <f t="shared" si="62"/>
        <v>77984.864999999976</v>
      </c>
      <c r="AR240">
        <f t="shared" ca="1" si="55"/>
        <v>0</v>
      </c>
      <c r="AS240">
        <f t="shared" si="56"/>
        <v>52928.295000000013</v>
      </c>
      <c r="AT240">
        <f t="shared" si="63"/>
        <v>266</v>
      </c>
    </row>
    <row r="241" spans="1:46" ht="15.75" customHeight="1" x14ac:dyDescent="0.2">
      <c r="A241" s="1"/>
      <c r="B241" s="6" t="s">
        <v>273</v>
      </c>
      <c r="C241" s="6" t="s">
        <v>39</v>
      </c>
      <c r="D241" s="6" t="s">
        <v>40</v>
      </c>
      <c r="E241" s="6" t="s">
        <v>18</v>
      </c>
      <c r="F241" s="6" t="s">
        <v>19</v>
      </c>
      <c r="G241" s="6" t="s">
        <v>25</v>
      </c>
      <c r="H241" s="21">
        <v>13.22</v>
      </c>
      <c r="I241" s="12">
        <v>5</v>
      </c>
      <c r="J241" s="8">
        <v>3.3050000000000002</v>
      </c>
      <c r="K241" s="8">
        <v>69.405000000000001</v>
      </c>
      <c r="L241" s="14">
        <v>43526</v>
      </c>
      <c r="M241" s="32" t="str">
        <f t="shared" si="57"/>
        <v>Weekend</v>
      </c>
      <c r="N241" s="16">
        <v>0.80972222222222223</v>
      </c>
      <c r="O241" s="6" t="s">
        <v>26</v>
      </c>
      <c r="P241" s="18">
        <v>66.099999999999994</v>
      </c>
      <c r="Q241" s="2">
        <v>4.7619047620000003</v>
      </c>
      <c r="R241" s="8">
        <v>3.3050000000000002</v>
      </c>
      <c r="S241" s="10">
        <v>4.3</v>
      </c>
      <c r="T241" s="33"/>
      <c r="U241" s="22">
        <f t="shared" si="48"/>
        <v>66.100000000000009</v>
      </c>
      <c r="V241" s="24">
        <f t="shared" si="58"/>
        <v>5288.0000000000009</v>
      </c>
      <c r="AH241" t="b">
        <f t="shared" si="59"/>
        <v>0</v>
      </c>
      <c r="AI241" t="b">
        <f t="shared" si="49"/>
        <v>1</v>
      </c>
      <c r="AJ241" t="b">
        <f t="shared" si="50"/>
        <v>0</v>
      </c>
      <c r="AK241" t="b">
        <f t="shared" si="51"/>
        <v>0</v>
      </c>
      <c r="AL241" t="str">
        <f t="shared" si="60"/>
        <v>Low</v>
      </c>
      <c r="AM241" t="str">
        <f t="shared" si="52"/>
        <v>Bad Product</v>
      </c>
      <c r="AN241">
        <f t="shared" si="53"/>
        <v>69.405000000000001</v>
      </c>
      <c r="AO241">
        <f t="shared" si="54"/>
        <v>13.22</v>
      </c>
      <c r="AP241" s="29" t="str">
        <f t="shared" si="61"/>
        <v>Low</v>
      </c>
      <c r="AQ241">
        <f t="shared" si="62"/>
        <v>77984.864999999976</v>
      </c>
      <c r="AR241">
        <f t="shared" ca="1" si="55"/>
        <v>0</v>
      </c>
      <c r="AS241">
        <f t="shared" si="56"/>
        <v>52928.295000000013</v>
      </c>
      <c r="AT241">
        <f t="shared" si="63"/>
        <v>266</v>
      </c>
    </row>
    <row r="242" spans="1:46" ht="15.75" customHeight="1" x14ac:dyDescent="0.2">
      <c r="A242" s="1"/>
      <c r="B242" s="6" t="s">
        <v>274</v>
      </c>
      <c r="C242" s="6" t="s">
        <v>16</v>
      </c>
      <c r="D242" s="6" t="s">
        <v>17</v>
      </c>
      <c r="E242" s="6" t="s">
        <v>24</v>
      </c>
      <c r="F242" s="6" t="s">
        <v>28</v>
      </c>
      <c r="G242" s="6" t="s">
        <v>43</v>
      </c>
      <c r="H242" s="21">
        <v>89.69</v>
      </c>
      <c r="I242" s="12">
        <v>1</v>
      </c>
      <c r="J242" s="8">
        <v>4.4844999999999997</v>
      </c>
      <c r="K242" s="8">
        <v>94.174499999999995</v>
      </c>
      <c r="L242" s="14">
        <v>43476</v>
      </c>
      <c r="M242" s="32" t="str">
        <f t="shared" si="57"/>
        <v>Weekday</v>
      </c>
      <c r="N242" s="16">
        <v>0.47222222222222221</v>
      </c>
      <c r="O242" s="6" t="s">
        <v>21</v>
      </c>
      <c r="P242" s="18">
        <v>89.69</v>
      </c>
      <c r="Q242" s="2">
        <v>4.7619047620000003</v>
      </c>
      <c r="R242" s="8">
        <v>4.4844999999999997</v>
      </c>
      <c r="S242" s="10">
        <v>4.9000000000000004</v>
      </c>
      <c r="T242" s="33"/>
      <c r="U242" s="22">
        <f t="shared" si="48"/>
        <v>89.69</v>
      </c>
      <c r="V242" s="24">
        <f t="shared" si="58"/>
        <v>7175.2</v>
      </c>
      <c r="AH242" t="b">
        <f t="shared" si="59"/>
        <v>0</v>
      </c>
      <c r="AI242" t="b">
        <f t="shared" si="49"/>
        <v>1</v>
      </c>
      <c r="AJ242" t="b">
        <f t="shared" si="50"/>
        <v>0</v>
      </c>
      <c r="AK242" t="b">
        <f t="shared" si="51"/>
        <v>0</v>
      </c>
      <c r="AL242" t="str">
        <f t="shared" si="60"/>
        <v>Low</v>
      </c>
      <c r="AM242" t="str">
        <f t="shared" si="52"/>
        <v>Bad Product</v>
      </c>
      <c r="AN242">
        <f t="shared" si="53"/>
        <v>94.174499999999995</v>
      </c>
      <c r="AO242">
        <f t="shared" si="54"/>
        <v>89.69</v>
      </c>
      <c r="AP242" s="29" t="str">
        <f t="shared" si="61"/>
        <v>Low</v>
      </c>
      <c r="AQ242">
        <f t="shared" si="62"/>
        <v>77984.864999999976</v>
      </c>
      <c r="AR242">
        <f t="shared" ca="1" si="55"/>
        <v>0</v>
      </c>
      <c r="AS242">
        <f t="shared" si="56"/>
        <v>52928.295000000013</v>
      </c>
      <c r="AT242">
        <f t="shared" si="63"/>
        <v>265</v>
      </c>
    </row>
    <row r="243" spans="1:46" ht="15.75" customHeight="1" x14ac:dyDescent="0.2">
      <c r="A243" s="1"/>
      <c r="B243" s="6" t="s">
        <v>275</v>
      </c>
      <c r="C243" s="6" t="s">
        <v>16</v>
      </c>
      <c r="D243" s="6" t="s">
        <v>17</v>
      </c>
      <c r="E243" s="6" t="s">
        <v>24</v>
      </c>
      <c r="F243" s="6" t="s">
        <v>28</v>
      </c>
      <c r="G243" s="6" t="s">
        <v>41</v>
      </c>
      <c r="H243" s="21">
        <v>24.94</v>
      </c>
      <c r="I243" s="12">
        <v>9</v>
      </c>
      <c r="J243" s="8">
        <v>11.223000000000001</v>
      </c>
      <c r="K243" s="8">
        <v>235.68299999999999</v>
      </c>
      <c r="L243" s="14">
        <v>43476</v>
      </c>
      <c r="M243" s="32" t="str">
        <f t="shared" si="57"/>
        <v>Weekday</v>
      </c>
      <c r="N243" s="16">
        <v>0.7006944444444444</v>
      </c>
      <c r="O243" s="6" t="s">
        <v>30</v>
      </c>
      <c r="P243" s="18">
        <v>224.46</v>
      </c>
      <c r="Q243" s="2">
        <v>4.7619047620000003</v>
      </c>
      <c r="R243" s="8">
        <v>11.223000000000001</v>
      </c>
      <c r="S243" s="10">
        <v>5.6</v>
      </c>
      <c r="T243" s="33"/>
      <c r="U243" s="22">
        <f t="shared" si="48"/>
        <v>224.46</v>
      </c>
      <c r="V243" s="24">
        <f t="shared" si="58"/>
        <v>17956.8</v>
      </c>
      <c r="AH243" t="b">
        <f t="shared" si="59"/>
        <v>0</v>
      </c>
      <c r="AI243" t="b">
        <f t="shared" si="49"/>
        <v>1</v>
      </c>
      <c r="AJ243" t="b">
        <f t="shared" si="50"/>
        <v>0</v>
      </c>
      <c r="AK243" t="b">
        <f t="shared" si="51"/>
        <v>0</v>
      </c>
      <c r="AL243" t="str">
        <f t="shared" si="60"/>
        <v>Low</v>
      </c>
      <c r="AM243" t="str">
        <f t="shared" si="52"/>
        <v>Bad Product</v>
      </c>
      <c r="AN243">
        <f t="shared" si="53"/>
        <v>235.68299999999999</v>
      </c>
      <c r="AO243">
        <f t="shared" si="54"/>
        <v>23.693000000000001</v>
      </c>
      <c r="AP243" s="29" t="str">
        <f t="shared" si="61"/>
        <v>Low</v>
      </c>
      <c r="AQ243">
        <f t="shared" si="62"/>
        <v>77915.459999999977</v>
      </c>
      <c r="AR243">
        <f t="shared" ca="1" si="55"/>
        <v>0</v>
      </c>
      <c r="AS243">
        <f t="shared" si="56"/>
        <v>52928.295000000013</v>
      </c>
      <c r="AT243">
        <f t="shared" si="63"/>
        <v>265</v>
      </c>
    </row>
    <row r="244" spans="1:46" ht="15.75" customHeight="1" x14ac:dyDescent="0.2">
      <c r="A244" s="1"/>
      <c r="B244" s="6" t="s">
        <v>276</v>
      </c>
      <c r="C244" s="6" t="s">
        <v>16</v>
      </c>
      <c r="D244" s="6" t="s">
        <v>17</v>
      </c>
      <c r="E244" s="6" t="s">
        <v>24</v>
      </c>
      <c r="F244" s="6" t="s">
        <v>28</v>
      </c>
      <c r="G244" s="6" t="s">
        <v>20</v>
      </c>
      <c r="H244" s="21">
        <v>59.77</v>
      </c>
      <c r="I244" s="12">
        <v>2</v>
      </c>
      <c r="J244" s="8">
        <v>5.9770000000000003</v>
      </c>
      <c r="K244" s="8">
        <v>125.517</v>
      </c>
      <c r="L244" s="14">
        <v>43535</v>
      </c>
      <c r="M244" s="32" t="str">
        <f t="shared" si="57"/>
        <v>Weekday</v>
      </c>
      <c r="N244" s="16">
        <v>0.50069444444444444</v>
      </c>
      <c r="O244" s="6" t="s">
        <v>30</v>
      </c>
      <c r="P244" s="18">
        <v>119.54</v>
      </c>
      <c r="Q244" s="2">
        <v>4.7619047620000003</v>
      </c>
      <c r="R244" s="8">
        <v>5.9770000000000003</v>
      </c>
      <c r="S244" s="10">
        <v>5.8</v>
      </c>
      <c r="T244" s="33"/>
      <c r="U244" s="22">
        <f t="shared" si="48"/>
        <v>119.54</v>
      </c>
      <c r="V244" s="24">
        <f t="shared" si="58"/>
        <v>9563.2000000000007</v>
      </c>
      <c r="AH244" t="b">
        <f t="shared" si="59"/>
        <v>0</v>
      </c>
      <c r="AI244" t="b">
        <f t="shared" si="49"/>
        <v>1</v>
      </c>
      <c r="AJ244" t="b">
        <f t="shared" si="50"/>
        <v>0</v>
      </c>
      <c r="AK244" t="b">
        <f t="shared" si="51"/>
        <v>0</v>
      </c>
      <c r="AL244" t="str">
        <f t="shared" si="60"/>
        <v>Low</v>
      </c>
      <c r="AM244" t="str">
        <f t="shared" si="52"/>
        <v>Bad Product</v>
      </c>
      <c r="AN244">
        <f t="shared" si="53"/>
        <v>125.517</v>
      </c>
      <c r="AO244">
        <f t="shared" si="54"/>
        <v>59.77</v>
      </c>
      <c r="AP244" s="29" t="str">
        <f t="shared" si="61"/>
        <v>Low</v>
      </c>
      <c r="AQ244">
        <f t="shared" si="62"/>
        <v>77915.459999999977</v>
      </c>
      <c r="AR244">
        <f t="shared" ca="1" si="55"/>
        <v>0</v>
      </c>
      <c r="AS244">
        <f t="shared" si="56"/>
        <v>52928.295000000013</v>
      </c>
      <c r="AT244">
        <f t="shared" si="63"/>
        <v>265</v>
      </c>
    </row>
    <row r="245" spans="1:46" ht="15.75" customHeight="1" x14ac:dyDescent="0.2">
      <c r="A245" s="1"/>
      <c r="B245" s="6" t="s">
        <v>277</v>
      </c>
      <c r="C245" s="6" t="s">
        <v>22</v>
      </c>
      <c r="D245" s="6" t="s">
        <v>23</v>
      </c>
      <c r="E245" s="6" t="s">
        <v>18</v>
      </c>
      <c r="F245" s="6" t="s">
        <v>28</v>
      </c>
      <c r="G245" s="6" t="s">
        <v>43</v>
      </c>
      <c r="H245" s="21">
        <v>93.2</v>
      </c>
      <c r="I245" s="12">
        <v>2</v>
      </c>
      <c r="J245" s="8">
        <v>9.32</v>
      </c>
      <c r="K245" s="8">
        <v>195.72</v>
      </c>
      <c r="L245" s="14">
        <v>43524</v>
      </c>
      <c r="M245" s="32" t="str">
        <f t="shared" si="57"/>
        <v>Weekday</v>
      </c>
      <c r="N245" s="16">
        <v>0.77569444444444446</v>
      </c>
      <c r="O245" s="6" t="s">
        <v>30</v>
      </c>
      <c r="P245" s="18">
        <v>186.4</v>
      </c>
      <c r="Q245" s="2">
        <v>4.7619047620000003</v>
      </c>
      <c r="R245" s="8">
        <v>9.32</v>
      </c>
      <c r="S245" s="10">
        <v>6</v>
      </c>
      <c r="T245" s="33"/>
      <c r="U245" s="22">
        <f t="shared" si="48"/>
        <v>186.4</v>
      </c>
      <c r="V245" s="24">
        <f t="shared" si="58"/>
        <v>14912</v>
      </c>
      <c r="AH245" t="b">
        <f t="shared" si="59"/>
        <v>0</v>
      </c>
      <c r="AI245" t="b">
        <f t="shared" si="49"/>
        <v>1</v>
      </c>
      <c r="AJ245" t="b">
        <f t="shared" si="50"/>
        <v>0</v>
      </c>
      <c r="AK245" t="b">
        <f t="shared" si="51"/>
        <v>0</v>
      </c>
      <c r="AL245" t="str">
        <f t="shared" si="60"/>
        <v>Low</v>
      </c>
      <c r="AM245" t="str">
        <f t="shared" si="52"/>
        <v>Bad Product</v>
      </c>
      <c r="AN245">
        <f t="shared" si="53"/>
        <v>195.72</v>
      </c>
      <c r="AO245">
        <f t="shared" si="54"/>
        <v>93.2</v>
      </c>
      <c r="AP245" s="29" t="str">
        <f t="shared" si="61"/>
        <v>Low</v>
      </c>
      <c r="AQ245">
        <f t="shared" si="62"/>
        <v>77915.459999999977</v>
      </c>
      <c r="AR245">
        <f t="shared" ca="1" si="55"/>
        <v>0</v>
      </c>
      <c r="AS245">
        <f t="shared" si="56"/>
        <v>52928.295000000013</v>
      </c>
      <c r="AT245">
        <f t="shared" si="63"/>
        <v>265</v>
      </c>
    </row>
    <row r="246" spans="1:46" ht="15.75" customHeight="1" x14ac:dyDescent="0.2">
      <c r="A246" s="1"/>
      <c r="B246" s="6" t="s">
        <v>278</v>
      </c>
      <c r="C246" s="6" t="s">
        <v>16</v>
      </c>
      <c r="D246" s="6" t="s">
        <v>17</v>
      </c>
      <c r="E246" s="6" t="s">
        <v>18</v>
      </c>
      <c r="F246" s="6" t="s">
        <v>28</v>
      </c>
      <c r="G246" s="6" t="s">
        <v>29</v>
      </c>
      <c r="H246" s="21">
        <v>62.65</v>
      </c>
      <c r="I246" s="12">
        <v>4</v>
      </c>
      <c r="J246" s="8">
        <v>12.53</v>
      </c>
      <c r="K246" s="8">
        <v>263.13</v>
      </c>
      <c r="L246" s="14">
        <v>43470</v>
      </c>
      <c r="M246" s="32" t="str">
        <f t="shared" si="57"/>
        <v>Weekend</v>
      </c>
      <c r="N246" s="16">
        <v>0.47569444444444442</v>
      </c>
      <c r="O246" s="6" t="s">
        <v>26</v>
      </c>
      <c r="P246" s="18">
        <v>250.6</v>
      </c>
      <c r="Q246" s="2">
        <v>4.7619047620000003</v>
      </c>
      <c r="R246" s="8">
        <v>12.53</v>
      </c>
      <c r="S246" s="10">
        <v>4.2</v>
      </c>
      <c r="T246" s="33"/>
      <c r="U246" s="22">
        <f t="shared" si="48"/>
        <v>250.6</v>
      </c>
      <c r="V246" s="24">
        <f t="shared" si="58"/>
        <v>20048</v>
      </c>
      <c r="AH246" t="b">
        <f t="shared" si="59"/>
        <v>0</v>
      </c>
      <c r="AI246" t="b">
        <f t="shared" si="49"/>
        <v>1</v>
      </c>
      <c r="AJ246" t="b">
        <f t="shared" si="50"/>
        <v>0</v>
      </c>
      <c r="AK246" t="b">
        <f t="shared" si="51"/>
        <v>0</v>
      </c>
      <c r="AL246" t="str">
        <f t="shared" si="60"/>
        <v>Low</v>
      </c>
      <c r="AM246" t="str">
        <f t="shared" si="52"/>
        <v>Bad Product</v>
      </c>
      <c r="AN246">
        <f t="shared" si="53"/>
        <v>263.13</v>
      </c>
      <c r="AO246">
        <f t="shared" si="54"/>
        <v>62.65</v>
      </c>
      <c r="AP246" s="29" t="str">
        <f t="shared" si="61"/>
        <v>Low</v>
      </c>
      <c r="AQ246">
        <f t="shared" si="62"/>
        <v>77915.459999999977</v>
      </c>
      <c r="AR246">
        <f t="shared" ca="1" si="55"/>
        <v>0</v>
      </c>
      <c r="AS246">
        <f t="shared" si="56"/>
        <v>52928.295000000013</v>
      </c>
      <c r="AT246">
        <f t="shared" si="63"/>
        <v>265</v>
      </c>
    </row>
    <row r="247" spans="1:46" ht="15.75" customHeight="1" x14ac:dyDescent="0.2">
      <c r="A247" s="1"/>
      <c r="B247" s="6" t="s">
        <v>279</v>
      </c>
      <c r="C247" s="6" t="s">
        <v>39</v>
      </c>
      <c r="D247" s="6" t="s">
        <v>40</v>
      </c>
      <c r="E247" s="6" t="s">
        <v>24</v>
      </c>
      <c r="F247" s="6" t="s">
        <v>28</v>
      </c>
      <c r="G247" s="6" t="s">
        <v>29</v>
      </c>
      <c r="H247" s="21">
        <v>93.87</v>
      </c>
      <c r="I247" s="12">
        <v>8</v>
      </c>
      <c r="J247" s="8">
        <v>37.548000000000002</v>
      </c>
      <c r="K247" s="8">
        <v>788.50800000000004</v>
      </c>
      <c r="L247" s="14">
        <v>43498</v>
      </c>
      <c r="M247" s="32" t="str">
        <f t="shared" si="57"/>
        <v>Weekend</v>
      </c>
      <c r="N247" s="16">
        <v>0.77916666666666667</v>
      </c>
      <c r="O247" s="6" t="s">
        <v>30</v>
      </c>
      <c r="P247" s="18">
        <v>750.96</v>
      </c>
      <c r="Q247" s="2">
        <v>4.7619047620000003</v>
      </c>
      <c r="R247" s="8">
        <v>37.548000000000002</v>
      </c>
      <c r="S247" s="10">
        <v>8.3000000000000007</v>
      </c>
      <c r="T247" s="33"/>
      <c r="U247" s="22">
        <f t="shared" si="48"/>
        <v>750.96</v>
      </c>
      <c r="V247" s="24">
        <f t="shared" si="58"/>
        <v>60076.800000000003</v>
      </c>
      <c r="AH247" t="b">
        <f t="shared" si="59"/>
        <v>1</v>
      </c>
      <c r="AI247" t="b">
        <f t="shared" si="49"/>
        <v>1</v>
      </c>
      <c r="AJ247" t="b">
        <f t="shared" si="50"/>
        <v>0</v>
      </c>
      <c r="AK247" t="b">
        <f t="shared" si="51"/>
        <v>0</v>
      </c>
      <c r="AL247" t="str">
        <f t="shared" si="60"/>
        <v>High</v>
      </c>
      <c r="AM247" t="str">
        <f t="shared" si="52"/>
        <v>Good Product</v>
      </c>
      <c r="AN247">
        <f t="shared" si="53"/>
        <v>709.6572000000001</v>
      </c>
      <c r="AO247">
        <f t="shared" si="54"/>
        <v>89.176500000000004</v>
      </c>
      <c r="AP247" s="29" t="str">
        <f t="shared" si="61"/>
        <v>High</v>
      </c>
      <c r="AQ247">
        <f t="shared" si="62"/>
        <v>77915.459999999977</v>
      </c>
      <c r="AR247">
        <f t="shared" ca="1" si="55"/>
        <v>0</v>
      </c>
      <c r="AS247">
        <f t="shared" si="56"/>
        <v>52928.295000000013</v>
      </c>
      <c r="AT247">
        <f t="shared" si="63"/>
        <v>264</v>
      </c>
    </row>
    <row r="248" spans="1:46" ht="15.75" customHeight="1" x14ac:dyDescent="0.2">
      <c r="A248" s="1"/>
      <c r="B248" s="6" t="s">
        <v>280</v>
      </c>
      <c r="C248" s="6" t="s">
        <v>16</v>
      </c>
      <c r="D248" s="6" t="s">
        <v>17</v>
      </c>
      <c r="E248" s="6" t="s">
        <v>18</v>
      </c>
      <c r="F248" s="6" t="s">
        <v>28</v>
      </c>
      <c r="G248" s="6" t="s">
        <v>29</v>
      </c>
      <c r="H248" s="21">
        <v>47.59</v>
      </c>
      <c r="I248" s="12">
        <v>8</v>
      </c>
      <c r="J248" s="8">
        <v>19.036000000000001</v>
      </c>
      <c r="K248" s="8">
        <v>399.75599999999997</v>
      </c>
      <c r="L248" s="14">
        <v>43466</v>
      </c>
      <c r="M248" s="32" t="str">
        <f t="shared" si="57"/>
        <v>Weekday</v>
      </c>
      <c r="N248" s="16">
        <v>0.61597222222222225</v>
      </c>
      <c r="O248" s="6" t="s">
        <v>26</v>
      </c>
      <c r="P248" s="18">
        <v>380.72</v>
      </c>
      <c r="Q248" s="2">
        <v>4.7619047620000003</v>
      </c>
      <c r="R248" s="8">
        <v>19.036000000000001</v>
      </c>
      <c r="S248" s="10">
        <v>5.7</v>
      </c>
      <c r="T248" s="33"/>
      <c r="U248" s="22">
        <f t="shared" si="48"/>
        <v>380.72</v>
      </c>
      <c r="V248" s="24">
        <f t="shared" si="58"/>
        <v>30457.600000000002</v>
      </c>
      <c r="AH248" t="b">
        <f t="shared" si="59"/>
        <v>0</v>
      </c>
      <c r="AI248" t="b">
        <f t="shared" si="49"/>
        <v>1</v>
      </c>
      <c r="AJ248" t="b">
        <f t="shared" si="50"/>
        <v>0</v>
      </c>
      <c r="AK248" t="b">
        <f t="shared" si="51"/>
        <v>0</v>
      </c>
      <c r="AL248" t="str">
        <f t="shared" si="60"/>
        <v>Low</v>
      </c>
      <c r="AM248" t="str">
        <f t="shared" si="52"/>
        <v>Bad Product</v>
      </c>
      <c r="AN248">
        <f t="shared" si="53"/>
        <v>399.75599999999997</v>
      </c>
      <c r="AO248">
        <f t="shared" si="54"/>
        <v>45.210500000000003</v>
      </c>
      <c r="AP248" s="29" t="str">
        <f t="shared" si="61"/>
        <v>Low</v>
      </c>
      <c r="AQ248">
        <f t="shared" si="62"/>
        <v>77915.459999999977</v>
      </c>
      <c r="AR248">
        <f t="shared" ca="1" si="55"/>
        <v>0</v>
      </c>
      <c r="AS248">
        <f t="shared" si="56"/>
        <v>52928.295000000013</v>
      </c>
      <c r="AT248">
        <f t="shared" si="63"/>
        <v>264</v>
      </c>
    </row>
    <row r="249" spans="1:46" ht="15.75" customHeight="1" x14ac:dyDescent="0.2">
      <c r="A249" s="1"/>
      <c r="B249" s="6" t="s">
        <v>281</v>
      </c>
      <c r="C249" s="6" t="s">
        <v>39</v>
      </c>
      <c r="D249" s="6" t="s">
        <v>40</v>
      </c>
      <c r="E249" s="6" t="s">
        <v>18</v>
      </c>
      <c r="F249" s="6" t="s">
        <v>19</v>
      </c>
      <c r="G249" s="6" t="s">
        <v>25</v>
      </c>
      <c r="H249" s="21">
        <v>81.400000000000006</v>
      </c>
      <c r="I249" s="12">
        <v>3</v>
      </c>
      <c r="J249" s="8">
        <v>12.21</v>
      </c>
      <c r="K249" s="8">
        <v>256.41000000000003</v>
      </c>
      <c r="L249" s="14">
        <v>43505</v>
      </c>
      <c r="M249" s="32" t="str">
        <f t="shared" si="57"/>
        <v>Weekend</v>
      </c>
      <c r="N249" s="16">
        <v>0.82152777777777775</v>
      </c>
      <c r="O249" s="6" t="s">
        <v>26</v>
      </c>
      <c r="P249" s="18">
        <v>244.2</v>
      </c>
      <c r="Q249" s="2">
        <v>4.7619047620000003</v>
      </c>
      <c r="R249" s="8">
        <v>12.21</v>
      </c>
      <c r="S249" s="10">
        <v>4.8</v>
      </c>
      <c r="T249" s="33"/>
      <c r="U249" s="22">
        <f t="shared" si="48"/>
        <v>244.20000000000002</v>
      </c>
      <c r="V249" s="24">
        <f t="shared" si="58"/>
        <v>19536</v>
      </c>
      <c r="AH249" t="b">
        <f t="shared" si="59"/>
        <v>0</v>
      </c>
      <c r="AI249" t="b">
        <f t="shared" si="49"/>
        <v>1</v>
      </c>
      <c r="AJ249" t="b">
        <f t="shared" si="50"/>
        <v>0</v>
      </c>
      <c r="AK249" t="b">
        <f t="shared" si="51"/>
        <v>0</v>
      </c>
      <c r="AL249" t="str">
        <f t="shared" si="60"/>
        <v>Low</v>
      </c>
      <c r="AM249" t="str">
        <f t="shared" si="52"/>
        <v>Bad Product</v>
      </c>
      <c r="AN249">
        <f t="shared" si="53"/>
        <v>256.41000000000003</v>
      </c>
      <c r="AO249">
        <f t="shared" si="54"/>
        <v>81.400000000000006</v>
      </c>
      <c r="AP249" s="29" t="str">
        <f t="shared" si="61"/>
        <v>Low</v>
      </c>
      <c r="AQ249">
        <f t="shared" si="62"/>
        <v>77126.951999999961</v>
      </c>
      <c r="AR249">
        <f t="shared" ca="1" si="55"/>
        <v>0</v>
      </c>
      <c r="AS249">
        <f t="shared" si="56"/>
        <v>52928.295000000013</v>
      </c>
      <c r="AT249">
        <f t="shared" si="63"/>
        <v>263</v>
      </c>
    </row>
    <row r="250" spans="1:46" ht="15.75" customHeight="1" x14ac:dyDescent="0.2">
      <c r="A250" s="1"/>
      <c r="B250" s="6" t="s">
        <v>282</v>
      </c>
      <c r="C250" s="6" t="s">
        <v>16</v>
      </c>
      <c r="D250" s="6" t="s">
        <v>17</v>
      </c>
      <c r="E250" s="6" t="s">
        <v>18</v>
      </c>
      <c r="F250" s="6" t="s">
        <v>28</v>
      </c>
      <c r="G250" s="6" t="s">
        <v>43</v>
      </c>
      <c r="H250" s="21">
        <v>17.940000000000001</v>
      </c>
      <c r="I250" s="12">
        <v>5</v>
      </c>
      <c r="J250" s="8">
        <v>4.4850000000000003</v>
      </c>
      <c r="K250" s="8">
        <v>94.185000000000002</v>
      </c>
      <c r="L250" s="14">
        <v>43488</v>
      </c>
      <c r="M250" s="32" t="str">
        <f t="shared" si="57"/>
        <v>Weekday</v>
      </c>
      <c r="N250" s="16">
        <v>0.58611111111111114</v>
      </c>
      <c r="O250" s="6" t="s">
        <v>21</v>
      </c>
      <c r="P250" s="18">
        <v>89.7</v>
      </c>
      <c r="Q250" s="2">
        <v>4.7619047620000003</v>
      </c>
      <c r="R250" s="8">
        <v>4.4850000000000003</v>
      </c>
      <c r="S250" s="10">
        <v>6.8</v>
      </c>
      <c r="T250" s="33"/>
      <c r="U250" s="22">
        <f t="shared" si="48"/>
        <v>89.7</v>
      </c>
      <c r="V250" s="24">
        <f t="shared" si="58"/>
        <v>7176</v>
      </c>
      <c r="AH250" t="b">
        <f t="shared" si="59"/>
        <v>0</v>
      </c>
      <c r="AI250" t="b">
        <f t="shared" si="49"/>
        <v>1</v>
      </c>
      <c r="AJ250" t="b">
        <f t="shared" si="50"/>
        <v>0</v>
      </c>
      <c r="AK250" t="b">
        <f t="shared" si="51"/>
        <v>0</v>
      </c>
      <c r="AL250" t="str">
        <f t="shared" si="60"/>
        <v>Low</v>
      </c>
      <c r="AM250" t="str">
        <f t="shared" si="52"/>
        <v>Bad Product</v>
      </c>
      <c r="AN250">
        <f t="shared" si="53"/>
        <v>94.185000000000002</v>
      </c>
      <c r="AO250">
        <f t="shared" si="54"/>
        <v>17.940000000000001</v>
      </c>
      <c r="AP250" s="29" t="str">
        <f t="shared" si="61"/>
        <v>Medium</v>
      </c>
      <c r="AQ250">
        <f t="shared" si="62"/>
        <v>77126.951999999961</v>
      </c>
      <c r="AR250">
        <f t="shared" ca="1" si="55"/>
        <v>0</v>
      </c>
      <c r="AS250">
        <f t="shared" si="56"/>
        <v>52928.295000000013</v>
      </c>
      <c r="AT250">
        <f t="shared" si="63"/>
        <v>262</v>
      </c>
    </row>
    <row r="251" spans="1:46" ht="15.75" customHeight="1" x14ac:dyDescent="0.2">
      <c r="A251" s="1"/>
      <c r="B251" s="6" t="s">
        <v>283</v>
      </c>
      <c r="C251" s="6" t="s">
        <v>16</v>
      </c>
      <c r="D251" s="6" t="s">
        <v>17</v>
      </c>
      <c r="E251" s="6" t="s">
        <v>18</v>
      </c>
      <c r="F251" s="6" t="s">
        <v>28</v>
      </c>
      <c r="G251" s="6" t="s">
        <v>25</v>
      </c>
      <c r="H251" s="21">
        <v>77.72</v>
      </c>
      <c r="I251" s="12">
        <v>4</v>
      </c>
      <c r="J251" s="8">
        <v>15.544</v>
      </c>
      <c r="K251" s="8">
        <v>326.42399999999998</v>
      </c>
      <c r="L251" s="14">
        <v>43472</v>
      </c>
      <c r="M251" s="32" t="str">
        <f t="shared" si="57"/>
        <v>Weekday</v>
      </c>
      <c r="N251" s="16">
        <v>0.6743055555555556</v>
      </c>
      <c r="O251" s="6" t="s">
        <v>30</v>
      </c>
      <c r="P251" s="18">
        <v>310.88</v>
      </c>
      <c r="Q251" s="2">
        <v>4.7619047620000003</v>
      </c>
      <c r="R251" s="8">
        <v>15.544</v>
      </c>
      <c r="S251" s="10">
        <v>8.8000000000000007</v>
      </c>
      <c r="T251" s="33"/>
      <c r="U251" s="22">
        <f t="shared" si="48"/>
        <v>310.88</v>
      </c>
      <c r="V251" s="24">
        <f t="shared" si="58"/>
        <v>24870.400000000001</v>
      </c>
      <c r="AH251" t="b">
        <f t="shared" si="59"/>
        <v>1</v>
      </c>
      <c r="AI251" t="b">
        <f t="shared" si="49"/>
        <v>1</v>
      </c>
      <c r="AJ251" t="b">
        <f t="shared" si="50"/>
        <v>0</v>
      </c>
      <c r="AK251" t="b">
        <f t="shared" si="51"/>
        <v>0</v>
      </c>
      <c r="AL251" t="str">
        <f t="shared" si="60"/>
        <v>High</v>
      </c>
      <c r="AM251" t="str">
        <f t="shared" si="52"/>
        <v>Bad Product</v>
      </c>
      <c r="AN251">
        <f t="shared" si="53"/>
        <v>326.42399999999998</v>
      </c>
      <c r="AO251">
        <f t="shared" si="54"/>
        <v>77.72</v>
      </c>
      <c r="AP251" s="29" t="str">
        <f t="shared" si="61"/>
        <v>High</v>
      </c>
      <c r="AQ251">
        <f t="shared" si="62"/>
        <v>76870.541999999972</v>
      </c>
      <c r="AR251">
        <f t="shared" ca="1" si="55"/>
        <v>0</v>
      </c>
      <c r="AS251">
        <f t="shared" si="56"/>
        <v>52928.295000000013</v>
      </c>
      <c r="AT251">
        <f t="shared" si="63"/>
        <v>262</v>
      </c>
    </row>
    <row r="252" spans="1:46" ht="15.75" customHeight="1" x14ac:dyDescent="0.2">
      <c r="A252" s="1"/>
      <c r="B252" s="6" t="s">
        <v>284</v>
      </c>
      <c r="C252" s="6" t="s">
        <v>39</v>
      </c>
      <c r="D252" s="6" t="s">
        <v>40</v>
      </c>
      <c r="E252" s="6" t="s">
        <v>24</v>
      </c>
      <c r="F252" s="6" t="s">
        <v>28</v>
      </c>
      <c r="G252" s="6" t="s">
        <v>41</v>
      </c>
      <c r="H252" s="21">
        <v>73.06</v>
      </c>
      <c r="I252" s="12">
        <v>7</v>
      </c>
      <c r="J252" s="8">
        <v>25.571000000000002</v>
      </c>
      <c r="K252" s="8">
        <v>536.99099999999999</v>
      </c>
      <c r="L252" s="14">
        <v>43479</v>
      </c>
      <c r="M252" s="32" t="str">
        <f t="shared" si="57"/>
        <v>Weekday</v>
      </c>
      <c r="N252" s="16">
        <v>0.79583333333333328</v>
      </c>
      <c r="O252" s="6" t="s">
        <v>30</v>
      </c>
      <c r="P252" s="18">
        <v>511.42</v>
      </c>
      <c r="Q252" s="2">
        <v>4.7619047620000003</v>
      </c>
      <c r="R252" s="8">
        <v>25.571000000000002</v>
      </c>
      <c r="S252" s="10">
        <v>4.2</v>
      </c>
      <c r="T252" s="33"/>
      <c r="U252" s="22">
        <f t="shared" si="48"/>
        <v>511.42</v>
      </c>
      <c r="V252" s="24">
        <f t="shared" si="58"/>
        <v>40913.599999999999</v>
      </c>
      <c r="AH252" t="b">
        <f t="shared" si="59"/>
        <v>0</v>
      </c>
      <c r="AI252" t="b">
        <f t="shared" si="49"/>
        <v>1</v>
      </c>
      <c r="AJ252" t="b">
        <f t="shared" si="50"/>
        <v>0</v>
      </c>
      <c r="AK252" t="b">
        <f t="shared" si="51"/>
        <v>0</v>
      </c>
      <c r="AL252" t="str">
        <f t="shared" si="60"/>
        <v>Low</v>
      </c>
      <c r="AM252" t="str">
        <f t="shared" si="52"/>
        <v>Bad Product</v>
      </c>
      <c r="AN252">
        <f t="shared" si="53"/>
        <v>483.2919</v>
      </c>
      <c r="AO252">
        <f t="shared" si="54"/>
        <v>73.06</v>
      </c>
      <c r="AP252" s="29" t="str">
        <f t="shared" si="61"/>
        <v>Low</v>
      </c>
      <c r="AQ252">
        <f t="shared" si="62"/>
        <v>76870.541999999972</v>
      </c>
      <c r="AR252">
        <f t="shared" ca="1" si="55"/>
        <v>0</v>
      </c>
      <c r="AS252">
        <f t="shared" si="56"/>
        <v>52928.295000000013</v>
      </c>
      <c r="AT252">
        <f t="shared" si="63"/>
        <v>262</v>
      </c>
    </row>
    <row r="253" spans="1:46" ht="15.75" customHeight="1" x14ac:dyDescent="0.2">
      <c r="A253" s="1"/>
      <c r="B253" s="6" t="s">
        <v>285</v>
      </c>
      <c r="C253" s="6" t="s">
        <v>39</v>
      </c>
      <c r="D253" s="6" t="s">
        <v>40</v>
      </c>
      <c r="E253" s="6" t="s">
        <v>18</v>
      </c>
      <c r="F253" s="6" t="s">
        <v>28</v>
      </c>
      <c r="G253" s="6" t="s">
        <v>41</v>
      </c>
      <c r="H253" s="21">
        <v>46.55</v>
      </c>
      <c r="I253" s="12">
        <v>9</v>
      </c>
      <c r="J253" s="8">
        <v>20.947500000000002</v>
      </c>
      <c r="K253" s="8">
        <v>439.89749999999998</v>
      </c>
      <c r="L253" s="14">
        <v>43498</v>
      </c>
      <c r="M253" s="32" t="str">
        <f t="shared" si="57"/>
        <v>Weekend</v>
      </c>
      <c r="N253" s="16">
        <v>0.64861111111111114</v>
      </c>
      <c r="O253" s="6" t="s">
        <v>21</v>
      </c>
      <c r="P253" s="18">
        <v>418.95</v>
      </c>
      <c r="Q253" s="2">
        <v>4.7619047620000003</v>
      </c>
      <c r="R253" s="8">
        <v>20.947500000000002</v>
      </c>
      <c r="S253" s="10">
        <v>6.4</v>
      </c>
      <c r="T253" s="33"/>
      <c r="U253" s="22">
        <f t="shared" si="48"/>
        <v>418.95</v>
      </c>
      <c r="V253" s="24">
        <f t="shared" si="58"/>
        <v>33516</v>
      </c>
      <c r="AH253" t="b">
        <f t="shared" si="59"/>
        <v>0</v>
      </c>
      <c r="AI253" t="b">
        <f t="shared" si="49"/>
        <v>1</v>
      </c>
      <c r="AJ253" t="b">
        <f t="shared" si="50"/>
        <v>0</v>
      </c>
      <c r="AK253" t="b">
        <f t="shared" si="51"/>
        <v>0</v>
      </c>
      <c r="AL253" t="str">
        <f t="shared" si="60"/>
        <v>Low</v>
      </c>
      <c r="AM253" t="str">
        <f t="shared" si="52"/>
        <v>Bad Product</v>
      </c>
      <c r="AN253">
        <f t="shared" si="53"/>
        <v>439.89749999999998</v>
      </c>
      <c r="AO253">
        <f t="shared" si="54"/>
        <v>44.222499999999997</v>
      </c>
      <c r="AP253" s="29" t="str">
        <f t="shared" si="61"/>
        <v>Low</v>
      </c>
      <c r="AQ253">
        <f t="shared" si="62"/>
        <v>76870.541999999972</v>
      </c>
      <c r="AR253">
        <f t="shared" ca="1" si="55"/>
        <v>0</v>
      </c>
      <c r="AS253">
        <f t="shared" si="56"/>
        <v>52928.295000000013</v>
      </c>
      <c r="AT253">
        <f t="shared" si="63"/>
        <v>262</v>
      </c>
    </row>
    <row r="254" spans="1:46" ht="15.75" customHeight="1" x14ac:dyDescent="0.2">
      <c r="A254" s="1"/>
      <c r="B254" s="6" t="s">
        <v>286</v>
      </c>
      <c r="C254" s="6" t="s">
        <v>22</v>
      </c>
      <c r="D254" s="6" t="s">
        <v>23</v>
      </c>
      <c r="E254" s="6" t="s">
        <v>18</v>
      </c>
      <c r="F254" s="6" t="s">
        <v>28</v>
      </c>
      <c r="G254" s="6" t="s">
        <v>43</v>
      </c>
      <c r="H254" s="21">
        <v>35.19</v>
      </c>
      <c r="I254" s="12">
        <v>10</v>
      </c>
      <c r="J254" s="8">
        <v>17.594999999999999</v>
      </c>
      <c r="K254" s="8">
        <v>369.495</v>
      </c>
      <c r="L254" s="14">
        <v>43541</v>
      </c>
      <c r="M254" s="32" t="str">
        <f t="shared" si="57"/>
        <v>Weekend</v>
      </c>
      <c r="N254" s="16">
        <v>0.79583333333333328</v>
      </c>
      <c r="O254" s="6" t="s">
        <v>30</v>
      </c>
      <c r="P254" s="18">
        <v>351.9</v>
      </c>
      <c r="Q254" s="2">
        <v>4.7619047620000003</v>
      </c>
      <c r="R254" s="8">
        <v>17.594999999999999</v>
      </c>
      <c r="S254" s="10">
        <v>8.4</v>
      </c>
      <c r="T254" s="33"/>
      <c r="U254" s="22">
        <f t="shared" si="48"/>
        <v>351.9</v>
      </c>
      <c r="V254" s="24">
        <f t="shared" si="58"/>
        <v>28152</v>
      </c>
      <c r="AH254" t="b">
        <f t="shared" si="59"/>
        <v>1</v>
      </c>
      <c r="AI254" t="b">
        <f t="shared" si="49"/>
        <v>1</v>
      </c>
      <c r="AJ254" t="b">
        <f t="shared" si="50"/>
        <v>0</v>
      </c>
      <c r="AK254" t="b">
        <f t="shared" si="51"/>
        <v>0</v>
      </c>
      <c r="AL254" t="str">
        <f t="shared" si="60"/>
        <v>High</v>
      </c>
      <c r="AM254" t="str">
        <f t="shared" si="52"/>
        <v>Bad Product</v>
      </c>
      <c r="AN254">
        <f t="shared" si="53"/>
        <v>369.495</v>
      </c>
      <c r="AO254">
        <f t="shared" si="54"/>
        <v>33.430499999999995</v>
      </c>
      <c r="AP254" s="29" t="str">
        <f t="shared" si="61"/>
        <v>High</v>
      </c>
      <c r="AQ254">
        <f t="shared" si="62"/>
        <v>76333.550999999992</v>
      </c>
      <c r="AR254">
        <f t="shared" ca="1" si="55"/>
        <v>0</v>
      </c>
      <c r="AS254">
        <f t="shared" si="56"/>
        <v>52928.295000000013</v>
      </c>
      <c r="AT254">
        <f t="shared" si="63"/>
        <v>262</v>
      </c>
    </row>
    <row r="255" spans="1:46" ht="15.75" customHeight="1" x14ac:dyDescent="0.2">
      <c r="A255" s="1"/>
      <c r="B255" s="6" t="s">
        <v>287</v>
      </c>
      <c r="C255" s="6" t="s">
        <v>22</v>
      </c>
      <c r="D255" s="6" t="s">
        <v>23</v>
      </c>
      <c r="E255" s="6" t="s">
        <v>24</v>
      </c>
      <c r="F255" s="6" t="s">
        <v>19</v>
      </c>
      <c r="G255" s="6" t="s">
        <v>33</v>
      </c>
      <c r="H255" s="21">
        <v>14.39</v>
      </c>
      <c r="I255" s="12">
        <v>2</v>
      </c>
      <c r="J255" s="8">
        <v>1.4390000000000001</v>
      </c>
      <c r="K255" s="8">
        <v>30.219000000000001</v>
      </c>
      <c r="L255" s="14">
        <v>43526</v>
      </c>
      <c r="M255" s="32" t="str">
        <f t="shared" si="57"/>
        <v>Weekend</v>
      </c>
      <c r="N255" s="16">
        <v>0.82222222222222219</v>
      </c>
      <c r="O255" s="6" t="s">
        <v>30</v>
      </c>
      <c r="P255" s="18">
        <v>28.78</v>
      </c>
      <c r="Q255" s="2">
        <v>4.7619047620000003</v>
      </c>
      <c r="R255" s="8">
        <v>1.4390000000000001</v>
      </c>
      <c r="S255" s="10">
        <v>7.2</v>
      </c>
      <c r="T255" s="33"/>
      <c r="U255" s="22">
        <f t="shared" si="48"/>
        <v>28.78</v>
      </c>
      <c r="V255" s="24">
        <f t="shared" si="58"/>
        <v>2302.4</v>
      </c>
      <c r="AH255" t="b">
        <f t="shared" si="59"/>
        <v>0</v>
      </c>
      <c r="AI255" t="b">
        <f t="shared" si="49"/>
        <v>1</v>
      </c>
      <c r="AJ255" t="b">
        <f t="shared" si="50"/>
        <v>0</v>
      </c>
      <c r="AK255" t="b">
        <f t="shared" si="51"/>
        <v>0</v>
      </c>
      <c r="AL255" t="str">
        <f t="shared" si="60"/>
        <v>Low</v>
      </c>
      <c r="AM255" t="str">
        <f t="shared" si="52"/>
        <v>Bad Product</v>
      </c>
      <c r="AN255">
        <f t="shared" si="53"/>
        <v>30.219000000000001</v>
      </c>
      <c r="AO255">
        <f t="shared" si="54"/>
        <v>14.39</v>
      </c>
      <c r="AP255" s="29" t="str">
        <f t="shared" si="61"/>
        <v>Medium</v>
      </c>
      <c r="AQ255">
        <f t="shared" si="62"/>
        <v>75893.6535</v>
      </c>
      <c r="AR255">
        <f t="shared" ca="1" si="55"/>
        <v>0</v>
      </c>
      <c r="AS255">
        <f t="shared" si="56"/>
        <v>52928.295000000013</v>
      </c>
      <c r="AT255">
        <f t="shared" si="63"/>
        <v>262</v>
      </c>
    </row>
    <row r="256" spans="1:46" ht="15.75" customHeight="1" x14ac:dyDescent="0.2">
      <c r="A256" s="1"/>
      <c r="B256" s="6" t="s">
        <v>288</v>
      </c>
      <c r="C256" s="6" t="s">
        <v>16</v>
      </c>
      <c r="D256" s="6" t="s">
        <v>17</v>
      </c>
      <c r="E256" s="6" t="s">
        <v>24</v>
      </c>
      <c r="F256" s="6" t="s">
        <v>28</v>
      </c>
      <c r="G256" s="6" t="s">
        <v>29</v>
      </c>
      <c r="H256" s="21">
        <v>23.75</v>
      </c>
      <c r="I256" s="12">
        <v>4</v>
      </c>
      <c r="J256" s="8">
        <v>4.75</v>
      </c>
      <c r="K256" s="8">
        <v>99.75</v>
      </c>
      <c r="L256" s="14">
        <v>43540</v>
      </c>
      <c r="M256" s="32" t="str">
        <f t="shared" si="57"/>
        <v>Weekend</v>
      </c>
      <c r="N256" s="16">
        <v>0.47361111111111109</v>
      </c>
      <c r="O256" s="6" t="s">
        <v>26</v>
      </c>
      <c r="P256" s="18">
        <v>95</v>
      </c>
      <c r="Q256" s="2">
        <v>4.7619047620000003</v>
      </c>
      <c r="R256" s="8">
        <v>4.75</v>
      </c>
      <c r="S256" s="10">
        <v>5.2</v>
      </c>
      <c r="T256" s="33"/>
      <c r="U256" s="22">
        <f t="shared" si="48"/>
        <v>95</v>
      </c>
      <c r="V256" s="24">
        <f t="shared" si="58"/>
        <v>7600</v>
      </c>
      <c r="AH256" t="b">
        <f t="shared" si="59"/>
        <v>0</v>
      </c>
      <c r="AI256" t="b">
        <f t="shared" si="49"/>
        <v>1</v>
      </c>
      <c r="AJ256" t="b">
        <f t="shared" si="50"/>
        <v>0</v>
      </c>
      <c r="AK256" t="b">
        <f t="shared" si="51"/>
        <v>0</v>
      </c>
      <c r="AL256" t="str">
        <f t="shared" si="60"/>
        <v>Low</v>
      </c>
      <c r="AM256" t="str">
        <f t="shared" si="52"/>
        <v>Bad Product</v>
      </c>
      <c r="AN256">
        <f t="shared" si="53"/>
        <v>99.75</v>
      </c>
      <c r="AO256">
        <f t="shared" si="54"/>
        <v>23.75</v>
      </c>
      <c r="AP256" s="29" t="str">
        <f t="shared" si="61"/>
        <v>Low</v>
      </c>
      <c r="AQ256">
        <f t="shared" si="62"/>
        <v>75893.6535</v>
      </c>
      <c r="AR256">
        <f t="shared" ca="1" si="55"/>
        <v>0</v>
      </c>
      <c r="AS256">
        <f t="shared" si="56"/>
        <v>52928.295000000013</v>
      </c>
      <c r="AT256">
        <f t="shared" si="63"/>
        <v>262</v>
      </c>
    </row>
    <row r="257" spans="1:46" ht="15.75" customHeight="1" x14ac:dyDescent="0.2">
      <c r="A257" s="1"/>
      <c r="B257" s="6" t="s">
        <v>289</v>
      </c>
      <c r="C257" s="6" t="s">
        <v>16</v>
      </c>
      <c r="D257" s="6" t="s">
        <v>17</v>
      </c>
      <c r="E257" s="6" t="s">
        <v>18</v>
      </c>
      <c r="F257" s="6" t="s">
        <v>28</v>
      </c>
      <c r="G257" s="6" t="s">
        <v>29</v>
      </c>
      <c r="H257" s="21">
        <v>58.9</v>
      </c>
      <c r="I257" s="12">
        <v>8</v>
      </c>
      <c r="J257" s="8">
        <v>23.56</v>
      </c>
      <c r="K257" s="8">
        <v>494.76</v>
      </c>
      <c r="L257" s="14">
        <v>43471</v>
      </c>
      <c r="M257" s="32" t="str">
        <f t="shared" si="57"/>
        <v>Weekend</v>
      </c>
      <c r="N257" s="16">
        <v>0.47430555555555554</v>
      </c>
      <c r="O257" s="6" t="s">
        <v>26</v>
      </c>
      <c r="P257" s="18">
        <v>471.2</v>
      </c>
      <c r="Q257" s="2">
        <v>4.7619047620000003</v>
      </c>
      <c r="R257" s="8">
        <v>23.56</v>
      </c>
      <c r="S257" s="10">
        <v>8.9</v>
      </c>
      <c r="T257" s="33"/>
      <c r="U257" s="22">
        <f t="shared" si="48"/>
        <v>471.2</v>
      </c>
      <c r="V257" s="24">
        <f t="shared" si="58"/>
        <v>37696</v>
      </c>
      <c r="AH257" t="b">
        <f t="shared" si="59"/>
        <v>1</v>
      </c>
      <c r="AI257" t="b">
        <f t="shared" si="49"/>
        <v>1</v>
      </c>
      <c r="AJ257" t="b">
        <f t="shared" si="50"/>
        <v>0</v>
      </c>
      <c r="AK257" t="b">
        <f t="shared" si="51"/>
        <v>0</v>
      </c>
      <c r="AL257" t="str">
        <f t="shared" si="60"/>
        <v>High</v>
      </c>
      <c r="AM257" t="str">
        <f t="shared" si="52"/>
        <v>Bad Product</v>
      </c>
      <c r="AN257">
        <f t="shared" si="53"/>
        <v>494.76</v>
      </c>
      <c r="AO257">
        <f t="shared" si="54"/>
        <v>55.954999999999998</v>
      </c>
      <c r="AP257" s="29" t="str">
        <f t="shared" si="61"/>
        <v>High</v>
      </c>
      <c r="AQ257">
        <f t="shared" si="62"/>
        <v>75893.6535</v>
      </c>
      <c r="AR257">
        <f t="shared" ca="1" si="55"/>
        <v>0</v>
      </c>
      <c r="AS257">
        <f t="shared" si="56"/>
        <v>52928.295000000013</v>
      </c>
      <c r="AT257">
        <f t="shared" si="63"/>
        <v>261</v>
      </c>
    </row>
    <row r="258" spans="1:46" ht="15.75" customHeight="1" x14ac:dyDescent="0.2">
      <c r="A258" s="1"/>
      <c r="B258" s="6" t="s">
        <v>290</v>
      </c>
      <c r="C258" s="6" t="s">
        <v>39</v>
      </c>
      <c r="D258" s="6" t="s">
        <v>40</v>
      </c>
      <c r="E258" s="6" t="s">
        <v>18</v>
      </c>
      <c r="F258" s="6" t="s">
        <v>28</v>
      </c>
      <c r="G258" s="6" t="s">
        <v>43</v>
      </c>
      <c r="H258" s="21">
        <v>32.619999999999997</v>
      </c>
      <c r="I258" s="12">
        <v>4</v>
      </c>
      <c r="J258" s="8">
        <v>6.524</v>
      </c>
      <c r="K258" s="8">
        <v>137.00399999999999</v>
      </c>
      <c r="L258" s="14">
        <v>43494</v>
      </c>
      <c r="M258" s="32" t="str">
        <f t="shared" si="57"/>
        <v>Weekday</v>
      </c>
      <c r="N258" s="16">
        <v>0.59166666666666667</v>
      </c>
      <c r="O258" s="6" t="s">
        <v>26</v>
      </c>
      <c r="P258" s="18">
        <v>130.47999999999999</v>
      </c>
      <c r="Q258" s="2">
        <v>4.7619047620000003</v>
      </c>
      <c r="R258" s="8">
        <v>6.524</v>
      </c>
      <c r="S258" s="10">
        <v>9</v>
      </c>
      <c r="T258" s="33"/>
      <c r="U258" s="22">
        <f t="shared" si="48"/>
        <v>130.47999999999999</v>
      </c>
      <c r="V258" s="24">
        <f t="shared" si="58"/>
        <v>10438.4</v>
      </c>
      <c r="AH258" t="b">
        <f t="shared" si="59"/>
        <v>1</v>
      </c>
      <c r="AI258" t="b">
        <f t="shared" si="49"/>
        <v>1</v>
      </c>
      <c r="AJ258" t="b">
        <f t="shared" si="50"/>
        <v>0</v>
      </c>
      <c r="AK258" t="b">
        <f t="shared" si="51"/>
        <v>0</v>
      </c>
      <c r="AL258" t="str">
        <f t="shared" si="60"/>
        <v>High</v>
      </c>
      <c r="AM258" t="str">
        <f t="shared" si="52"/>
        <v>Bad Product</v>
      </c>
      <c r="AN258">
        <f t="shared" si="53"/>
        <v>137.00399999999999</v>
      </c>
      <c r="AO258">
        <f t="shared" si="54"/>
        <v>32.619999999999997</v>
      </c>
      <c r="AP258" s="29" t="str">
        <f t="shared" si="61"/>
        <v>High</v>
      </c>
      <c r="AQ258">
        <f t="shared" si="62"/>
        <v>75893.6535</v>
      </c>
      <c r="AR258">
        <f t="shared" ca="1" si="55"/>
        <v>0</v>
      </c>
      <c r="AS258">
        <f t="shared" si="56"/>
        <v>52928.295000000013</v>
      </c>
      <c r="AT258">
        <f t="shared" si="63"/>
        <v>260</v>
      </c>
    </row>
    <row r="259" spans="1:46" ht="15.75" customHeight="1" x14ac:dyDescent="0.2">
      <c r="A259" s="1"/>
      <c r="B259" s="6" t="s">
        <v>291</v>
      </c>
      <c r="C259" s="6" t="s">
        <v>16</v>
      </c>
      <c r="D259" s="6" t="s">
        <v>17</v>
      </c>
      <c r="E259" s="6" t="s">
        <v>18</v>
      </c>
      <c r="F259" s="6" t="s">
        <v>28</v>
      </c>
      <c r="G259" s="6" t="s">
        <v>25</v>
      </c>
      <c r="H259" s="21">
        <v>66.349999999999994</v>
      </c>
      <c r="I259" s="12">
        <v>1</v>
      </c>
      <c r="J259" s="8">
        <v>3.3174999999999999</v>
      </c>
      <c r="K259" s="8">
        <v>69.667500000000004</v>
      </c>
      <c r="L259" s="14">
        <v>43496</v>
      </c>
      <c r="M259" s="32" t="str">
        <f t="shared" si="57"/>
        <v>Weekday</v>
      </c>
      <c r="N259" s="16">
        <v>0.44861111111111113</v>
      </c>
      <c r="O259" s="6" t="s">
        <v>30</v>
      </c>
      <c r="P259" s="18">
        <v>66.349999999999994</v>
      </c>
      <c r="Q259" s="2">
        <v>4.7619047620000003</v>
      </c>
      <c r="R259" s="8">
        <v>3.3174999999999999</v>
      </c>
      <c r="S259" s="10">
        <v>9.6999999999999993</v>
      </c>
      <c r="T259" s="33"/>
      <c r="U259" s="22">
        <f t="shared" ref="U259:U322" si="64">H259*I259</f>
        <v>66.349999999999994</v>
      </c>
      <c r="V259" s="24">
        <f t="shared" si="58"/>
        <v>5308</v>
      </c>
      <c r="AH259" t="b">
        <f t="shared" si="59"/>
        <v>1</v>
      </c>
      <c r="AI259" t="b">
        <f t="shared" ref="AI259:AI322" si="65">R259=J259</f>
        <v>1</v>
      </c>
      <c r="AJ259" t="b">
        <f t="shared" ref="AJ259:AJ322" si="66">AND(S259&gt;8,K259&gt;800)</f>
        <v>0</v>
      </c>
      <c r="AK259" t="b">
        <f t="shared" ref="AK259:AK322" si="67">OR(K259&gt;5000)</f>
        <v>0</v>
      </c>
      <c r="AL259" t="str">
        <f t="shared" si="60"/>
        <v>High</v>
      </c>
      <c r="AM259" t="str">
        <f t="shared" ref="AM259:AM322" si="68">IF(AND(S259&gt;8, K259&gt;500),"Good Product", "Bad Product")</f>
        <v>Bad Product</v>
      </c>
      <c r="AN259">
        <f t="shared" ref="AN259:AN322" si="69">IF(K259&gt;500, K259*0.9,K259)</f>
        <v>69.667500000000004</v>
      </c>
      <c r="AO259">
        <f t="shared" ref="AO259:AO322" si="70">IF(I259&gt;7, H259*0.95,H259)</f>
        <v>66.349999999999994</v>
      </c>
      <c r="AP259" s="29" t="str">
        <f t="shared" si="61"/>
        <v>High</v>
      </c>
      <c r="AQ259">
        <f t="shared" si="62"/>
        <v>75893.6535</v>
      </c>
      <c r="AR259">
        <f t="shared" ref="AR259:AR322" ca="1" si="71">SUMIF(C259:C1258,"B",K1241:K1258)</f>
        <v>0</v>
      </c>
      <c r="AS259">
        <f t="shared" ref="AS259:AS322" si="72">SUMIFS(K:K,C:C,"B",F:F,"Female")</f>
        <v>52928.295000000013</v>
      </c>
      <c r="AT259">
        <f t="shared" si="63"/>
        <v>259</v>
      </c>
    </row>
    <row r="260" spans="1:46" ht="15.75" customHeight="1" x14ac:dyDescent="0.2">
      <c r="A260" s="1"/>
      <c r="B260" s="6" t="s">
        <v>292</v>
      </c>
      <c r="C260" s="6" t="s">
        <v>16</v>
      </c>
      <c r="D260" s="6" t="s">
        <v>17</v>
      </c>
      <c r="E260" s="6" t="s">
        <v>18</v>
      </c>
      <c r="F260" s="6" t="s">
        <v>28</v>
      </c>
      <c r="G260" s="6" t="s">
        <v>29</v>
      </c>
      <c r="H260" s="21">
        <v>25.91</v>
      </c>
      <c r="I260" s="12">
        <v>6</v>
      </c>
      <c r="J260" s="8">
        <v>7.7729999999999997</v>
      </c>
      <c r="K260" s="8">
        <v>163.233</v>
      </c>
      <c r="L260" s="14">
        <v>43501</v>
      </c>
      <c r="M260" s="32" t="str">
        <f t="shared" ref="M260:M323" si="73">IF(WEEKDAY(L260,2)&gt;=6, "Weekend", "Weekday")</f>
        <v>Weekday</v>
      </c>
      <c r="N260" s="16">
        <v>0.42777777777777776</v>
      </c>
      <c r="O260" s="6" t="s">
        <v>21</v>
      </c>
      <c r="P260" s="18">
        <v>155.46</v>
      </c>
      <c r="Q260" s="2">
        <v>4.7619047620000003</v>
      </c>
      <c r="R260" s="8">
        <v>7.7729999999999997</v>
      </c>
      <c r="S260" s="10">
        <v>8.6999999999999993</v>
      </c>
      <c r="T260" s="33"/>
      <c r="U260" s="22">
        <f t="shared" si="64"/>
        <v>155.46</v>
      </c>
      <c r="V260" s="24">
        <f t="shared" ref="V260:V323" si="74">U260*$Y$5</f>
        <v>12436.800000000001</v>
      </c>
      <c r="AH260" t="b">
        <f t="shared" ref="AH260:AH323" si="75">S260&gt;8</f>
        <v>1</v>
      </c>
      <c r="AI260" t="b">
        <f t="shared" si="65"/>
        <v>1</v>
      </c>
      <c r="AJ260" t="b">
        <f t="shared" si="66"/>
        <v>0</v>
      </c>
      <c r="AK260" t="b">
        <f t="shared" si="67"/>
        <v>0</v>
      </c>
      <c r="AL260" t="str">
        <f t="shared" ref="AL260:AL323" si="76">IF(S260&gt;8, "High", "Low")</f>
        <v>High</v>
      </c>
      <c r="AM260" t="str">
        <f t="shared" si="68"/>
        <v>Bad Product</v>
      </c>
      <c r="AN260">
        <f t="shared" si="69"/>
        <v>163.233</v>
      </c>
      <c r="AO260">
        <f t="shared" si="70"/>
        <v>25.91</v>
      </c>
      <c r="AP260" s="29" t="str">
        <f t="shared" ref="AP260:AP323" si="77">IF(S260&gt;8, "High", IF(S260&lt;6.5,"Low","Medium"))</f>
        <v>High</v>
      </c>
      <c r="AQ260">
        <f t="shared" ref="AQ260:AQ323" si="78">SUMIF(C259:C1258, "B",K259:K1258)</f>
        <v>75756.6495</v>
      </c>
      <c r="AR260">
        <f t="shared" ca="1" si="71"/>
        <v>0</v>
      </c>
      <c r="AS260">
        <f t="shared" si="72"/>
        <v>52928.295000000013</v>
      </c>
      <c r="AT260">
        <f t="shared" si="63"/>
        <v>259</v>
      </c>
    </row>
    <row r="261" spans="1:46" ht="15.75" customHeight="1" x14ac:dyDescent="0.2">
      <c r="A261" s="1"/>
      <c r="B261" s="6" t="s">
        <v>293</v>
      </c>
      <c r="C261" s="6" t="s">
        <v>16</v>
      </c>
      <c r="D261" s="6" t="s">
        <v>17</v>
      </c>
      <c r="E261" s="6" t="s">
        <v>18</v>
      </c>
      <c r="F261" s="6" t="s">
        <v>28</v>
      </c>
      <c r="G261" s="6" t="s">
        <v>25</v>
      </c>
      <c r="H261" s="21">
        <v>32.25</v>
      </c>
      <c r="I261" s="12">
        <v>4</v>
      </c>
      <c r="J261" s="8">
        <v>6.45</v>
      </c>
      <c r="K261" s="8">
        <v>135.44999999999999</v>
      </c>
      <c r="L261" s="14">
        <v>43509</v>
      </c>
      <c r="M261" s="32" t="str">
        <f t="shared" si="73"/>
        <v>Weekday</v>
      </c>
      <c r="N261" s="16">
        <v>0.52638888888888891</v>
      </c>
      <c r="O261" s="6" t="s">
        <v>21</v>
      </c>
      <c r="P261" s="18">
        <v>129</v>
      </c>
      <c r="Q261" s="2">
        <v>4.7619047620000003</v>
      </c>
      <c r="R261" s="8">
        <v>6.45</v>
      </c>
      <c r="S261" s="10">
        <v>6.5</v>
      </c>
      <c r="T261" s="33"/>
      <c r="U261" s="22">
        <f t="shared" si="64"/>
        <v>129</v>
      </c>
      <c r="V261" s="24">
        <f t="shared" si="74"/>
        <v>10320</v>
      </c>
      <c r="AH261" t="b">
        <f t="shared" si="75"/>
        <v>0</v>
      </c>
      <c r="AI261" t="b">
        <f t="shared" si="65"/>
        <v>1</v>
      </c>
      <c r="AJ261" t="b">
        <f t="shared" si="66"/>
        <v>0</v>
      </c>
      <c r="AK261" t="b">
        <f t="shared" si="67"/>
        <v>0</v>
      </c>
      <c r="AL261" t="str">
        <f t="shared" si="76"/>
        <v>Low</v>
      </c>
      <c r="AM261" t="str">
        <f t="shared" si="68"/>
        <v>Bad Product</v>
      </c>
      <c r="AN261">
        <f t="shared" si="69"/>
        <v>135.44999999999999</v>
      </c>
      <c r="AO261">
        <f t="shared" si="70"/>
        <v>32.25</v>
      </c>
      <c r="AP261" s="29" t="str">
        <f t="shared" si="77"/>
        <v>Medium</v>
      </c>
      <c r="AQ261">
        <f t="shared" si="78"/>
        <v>75756.6495</v>
      </c>
      <c r="AR261">
        <f t="shared" ca="1" si="71"/>
        <v>0</v>
      </c>
      <c r="AS261">
        <f t="shared" si="72"/>
        <v>52928.295000000013</v>
      </c>
      <c r="AT261">
        <f t="shared" ref="AT261:AT324" si="79">COUNTIF(O261:O1259, "Cash")</f>
        <v>259</v>
      </c>
    </row>
    <row r="262" spans="1:46" ht="15.75" customHeight="1" x14ac:dyDescent="0.2">
      <c r="A262" s="1"/>
      <c r="B262" s="6" t="s">
        <v>294</v>
      </c>
      <c r="C262" s="6" t="s">
        <v>22</v>
      </c>
      <c r="D262" s="6" t="s">
        <v>23</v>
      </c>
      <c r="E262" s="6" t="s">
        <v>18</v>
      </c>
      <c r="F262" s="6" t="s">
        <v>28</v>
      </c>
      <c r="G262" s="6" t="s">
        <v>25</v>
      </c>
      <c r="H262" s="21">
        <v>65.94</v>
      </c>
      <c r="I262" s="12">
        <v>4</v>
      </c>
      <c r="J262" s="8">
        <v>13.188000000000001</v>
      </c>
      <c r="K262" s="8">
        <v>276.94799999999998</v>
      </c>
      <c r="L262" s="14">
        <v>43503</v>
      </c>
      <c r="M262" s="32" t="str">
        <f t="shared" si="73"/>
        <v>Weekday</v>
      </c>
      <c r="N262" s="16">
        <v>0.54513888888888884</v>
      </c>
      <c r="O262" s="6" t="s">
        <v>30</v>
      </c>
      <c r="P262" s="18">
        <v>263.76</v>
      </c>
      <c r="Q262" s="2">
        <v>4.7619047620000003</v>
      </c>
      <c r="R262" s="8">
        <v>13.188000000000001</v>
      </c>
      <c r="S262" s="10">
        <v>6.9</v>
      </c>
      <c r="T262" s="33"/>
      <c r="U262" s="22">
        <f t="shared" si="64"/>
        <v>263.76</v>
      </c>
      <c r="V262" s="24">
        <f t="shared" si="74"/>
        <v>21100.799999999999</v>
      </c>
      <c r="AH262" t="b">
        <f t="shared" si="75"/>
        <v>0</v>
      </c>
      <c r="AI262" t="b">
        <f t="shared" si="65"/>
        <v>1</v>
      </c>
      <c r="AJ262" t="b">
        <f t="shared" si="66"/>
        <v>0</v>
      </c>
      <c r="AK262" t="b">
        <f t="shared" si="67"/>
        <v>0</v>
      </c>
      <c r="AL262" t="str">
        <f t="shared" si="76"/>
        <v>Low</v>
      </c>
      <c r="AM262" t="str">
        <f t="shared" si="68"/>
        <v>Bad Product</v>
      </c>
      <c r="AN262">
        <f t="shared" si="69"/>
        <v>276.94799999999998</v>
      </c>
      <c r="AO262">
        <f t="shared" si="70"/>
        <v>65.94</v>
      </c>
      <c r="AP262" s="29" t="str">
        <f t="shared" si="77"/>
        <v>Medium</v>
      </c>
      <c r="AQ262">
        <f t="shared" si="78"/>
        <v>75756.6495</v>
      </c>
      <c r="AR262">
        <f t="shared" ca="1" si="71"/>
        <v>0</v>
      </c>
      <c r="AS262">
        <f t="shared" si="72"/>
        <v>52928.295000000013</v>
      </c>
      <c r="AT262">
        <f t="shared" si="79"/>
        <v>259</v>
      </c>
    </row>
    <row r="263" spans="1:46" ht="15.75" customHeight="1" x14ac:dyDescent="0.2">
      <c r="A263" s="1"/>
      <c r="B263" s="6" t="s">
        <v>295</v>
      </c>
      <c r="C263" s="6" t="s">
        <v>16</v>
      </c>
      <c r="D263" s="6" t="s">
        <v>17</v>
      </c>
      <c r="E263" s="6" t="s">
        <v>24</v>
      </c>
      <c r="F263" s="6" t="s">
        <v>19</v>
      </c>
      <c r="G263" s="6" t="s">
        <v>25</v>
      </c>
      <c r="H263" s="21">
        <v>75.06</v>
      </c>
      <c r="I263" s="12">
        <v>9</v>
      </c>
      <c r="J263" s="8">
        <v>33.777000000000001</v>
      </c>
      <c r="K263" s="8">
        <v>709.31700000000001</v>
      </c>
      <c r="L263" s="14">
        <v>43543</v>
      </c>
      <c r="M263" s="32" t="str">
        <f t="shared" si="73"/>
        <v>Weekday</v>
      </c>
      <c r="N263" s="16">
        <v>0.55902777777777779</v>
      </c>
      <c r="O263" s="6" t="s">
        <v>21</v>
      </c>
      <c r="P263" s="18">
        <v>675.54</v>
      </c>
      <c r="Q263" s="2">
        <v>4.7619047620000003</v>
      </c>
      <c r="R263" s="8">
        <v>33.777000000000001</v>
      </c>
      <c r="S263" s="10">
        <v>6.2</v>
      </c>
      <c r="T263" s="33"/>
      <c r="U263" s="22">
        <f t="shared" si="64"/>
        <v>675.54</v>
      </c>
      <c r="V263" s="24">
        <f t="shared" si="74"/>
        <v>54043.199999999997</v>
      </c>
      <c r="AH263" t="b">
        <f t="shared" si="75"/>
        <v>0</v>
      </c>
      <c r="AI263" t="b">
        <f t="shared" si="65"/>
        <v>1</v>
      </c>
      <c r="AJ263" t="b">
        <f t="shared" si="66"/>
        <v>0</v>
      </c>
      <c r="AK263" t="b">
        <f t="shared" si="67"/>
        <v>0</v>
      </c>
      <c r="AL263" t="str">
        <f t="shared" si="76"/>
        <v>Low</v>
      </c>
      <c r="AM263" t="str">
        <f t="shared" si="68"/>
        <v>Bad Product</v>
      </c>
      <c r="AN263">
        <f t="shared" si="69"/>
        <v>638.38530000000003</v>
      </c>
      <c r="AO263">
        <f t="shared" si="70"/>
        <v>71.307000000000002</v>
      </c>
      <c r="AP263" s="29" t="str">
        <f t="shared" si="77"/>
        <v>Low</v>
      </c>
      <c r="AQ263">
        <f t="shared" si="78"/>
        <v>75756.6495</v>
      </c>
      <c r="AR263">
        <f t="shared" ca="1" si="71"/>
        <v>0</v>
      </c>
      <c r="AS263">
        <f t="shared" si="72"/>
        <v>52928.295000000013</v>
      </c>
      <c r="AT263">
        <f t="shared" si="79"/>
        <v>259</v>
      </c>
    </row>
    <row r="264" spans="1:46" ht="15.75" customHeight="1" x14ac:dyDescent="0.2">
      <c r="A264" s="1"/>
      <c r="B264" s="6" t="s">
        <v>296</v>
      </c>
      <c r="C264" s="6" t="s">
        <v>22</v>
      </c>
      <c r="D264" s="6" t="s">
        <v>23</v>
      </c>
      <c r="E264" s="6" t="s">
        <v>24</v>
      </c>
      <c r="F264" s="6" t="s">
        <v>19</v>
      </c>
      <c r="G264" s="6" t="s">
        <v>43</v>
      </c>
      <c r="H264" s="21">
        <v>16.45</v>
      </c>
      <c r="I264" s="12">
        <v>4</v>
      </c>
      <c r="J264" s="8">
        <v>3.29</v>
      </c>
      <c r="K264" s="8">
        <v>69.09</v>
      </c>
      <c r="L264" s="14">
        <v>43531</v>
      </c>
      <c r="M264" s="32" t="str">
        <f t="shared" si="73"/>
        <v>Weekday</v>
      </c>
      <c r="N264" s="16">
        <v>0.62013888888888891</v>
      </c>
      <c r="O264" s="6" t="s">
        <v>21</v>
      </c>
      <c r="P264" s="18">
        <v>65.8</v>
      </c>
      <c r="Q264" s="2">
        <v>4.7619047620000003</v>
      </c>
      <c r="R264" s="8">
        <v>3.29</v>
      </c>
      <c r="S264" s="10">
        <v>5.6</v>
      </c>
      <c r="T264" s="33"/>
      <c r="U264" s="22">
        <f t="shared" si="64"/>
        <v>65.8</v>
      </c>
      <c r="V264" s="24">
        <f t="shared" si="74"/>
        <v>5264</v>
      </c>
      <c r="AH264" t="b">
        <f t="shared" si="75"/>
        <v>0</v>
      </c>
      <c r="AI264" t="b">
        <f t="shared" si="65"/>
        <v>1</v>
      </c>
      <c r="AJ264" t="b">
        <f t="shared" si="66"/>
        <v>0</v>
      </c>
      <c r="AK264" t="b">
        <f t="shared" si="67"/>
        <v>0</v>
      </c>
      <c r="AL264" t="str">
        <f t="shared" si="76"/>
        <v>Low</v>
      </c>
      <c r="AM264" t="str">
        <f t="shared" si="68"/>
        <v>Bad Product</v>
      </c>
      <c r="AN264">
        <f t="shared" si="69"/>
        <v>69.09</v>
      </c>
      <c r="AO264">
        <f t="shared" si="70"/>
        <v>16.45</v>
      </c>
      <c r="AP264" s="29" t="str">
        <f t="shared" si="77"/>
        <v>Low</v>
      </c>
      <c r="AQ264">
        <f t="shared" si="78"/>
        <v>75756.6495</v>
      </c>
      <c r="AR264">
        <f t="shared" ca="1" si="71"/>
        <v>0</v>
      </c>
      <c r="AS264">
        <f t="shared" si="72"/>
        <v>52928.295000000013</v>
      </c>
      <c r="AT264">
        <f t="shared" si="79"/>
        <v>259</v>
      </c>
    </row>
    <row r="265" spans="1:46" ht="15.75" customHeight="1" x14ac:dyDescent="0.2">
      <c r="A265" s="1"/>
      <c r="B265" s="6" t="s">
        <v>297</v>
      </c>
      <c r="C265" s="6" t="s">
        <v>39</v>
      </c>
      <c r="D265" s="6" t="s">
        <v>40</v>
      </c>
      <c r="E265" s="6" t="s">
        <v>18</v>
      </c>
      <c r="F265" s="6" t="s">
        <v>19</v>
      </c>
      <c r="G265" s="6" t="s">
        <v>43</v>
      </c>
      <c r="H265" s="21">
        <v>38.299999999999997</v>
      </c>
      <c r="I265" s="12">
        <v>4</v>
      </c>
      <c r="J265" s="8">
        <v>7.66</v>
      </c>
      <c r="K265" s="8">
        <v>160.86000000000001</v>
      </c>
      <c r="L265" s="14">
        <v>43537</v>
      </c>
      <c r="M265" s="32" t="str">
        <f t="shared" si="73"/>
        <v>Weekday</v>
      </c>
      <c r="N265" s="16">
        <v>0.80694444444444446</v>
      </c>
      <c r="O265" s="6" t="s">
        <v>26</v>
      </c>
      <c r="P265" s="18">
        <v>153.19999999999999</v>
      </c>
      <c r="Q265" s="2">
        <v>4.7619047620000003</v>
      </c>
      <c r="R265" s="8">
        <v>7.66</v>
      </c>
      <c r="S265" s="10">
        <v>5.7</v>
      </c>
      <c r="T265" s="33"/>
      <c r="U265" s="22">
        <f t="shared" si="64"/>
        <v>153.19999999999999</v>
      </c>
      <c r="V265" s="24">
        <f t="shared" si="74"/>
        <v>12256</v>
      </c>
      <c r="AH265" t="b">
        <f t="shared" si="75"/>
        <v>0</v>
      </c>
      <c r="AI265" t="b">
        <f t="shared" si="65"/>
        <v>1</v>
      </c>
      <c r="AJ265" t="b">
        <f t="shared" si="66"/>
        <v>0</v>
      </c>
      <c r="AK265" t="b">
        <f t="shared" si="67"/>
        <v>0</v>
      </c>
      <c r="AL265" t="str">
        <f t="shared" si="76"/>
        <v>Low</v>
      </c>
      <c r="AM265" t="str">
        <f t="shared" si="68"/>
        <v>Bad Product</v>
      </c>
      <c r="AN265">
        <f t="shared" si="69"/>
        <v>160.86000000000001</v>
      </c>
      <c r="AO265">
        <f t="shared" si="70"/>
        <v>38.299999999999997</v>
      </c>
      <c r="AP265" s="29" t="str">
        <f t="shared" si="77"/>
        <v>Low</v>
      </c>
      <c r="AQ265">
        <f t="shared" si="78"/>
        <v>75756.6495</v>
      </c>
      <c r="AR265">
        <f t="shared" ca="1" si="71"/>
        <v>0</v>
      </c>
      <c r="AS265">
        <f t="shared" si="72"/>
        <v>52928.295000000013</v>
      </c>
      <c r="AT265">
        <f t="shared" si="79"/>
        <v>259</v>
      </c>
    </row>
    <row r="266" spans="1:46" ht="15.75" customHeight="1" x14ac:dyDescent="0.2">
      <c r="A266" s="1"/>
      <c r="B266" s="6" t="s">
        <v>298</v>
      </c>
      <c r="C266" s="6" t="s">
        <v>16</v>
      </c>
      <c r="D266" s="6" t="s">
        <v>17</v>
      </c>
      <c r="E266" s="6" t="s">
        <v>18</v>
      </c>
      <c r="F266" s="6" t="s">
        <v>19</v>
      </c>
      <c r="G266" s="6" t="s">
        <v>33</v>
      </c>
      <c r="H266" s="21">
        <v>22.24</v>
      </c>
      <c r="I266" s="12">
        <v>10</v>
      </c>
      <c r="J266" s="8">
        <v>11.12</v>
      </c>
      <c r="K266" s="8">
        <v>233.52</v>
      </c>
      <c r="L266" s="14">
        <v>43505</v>
      </c>
      <c r="M266" s="32" t="str">
        <f t="shared" si="73"/>
        <v>Weekend</v>
      </c>
      <c r="N266" s="16">
        <v>0.45833333333333331</v>
      </c>
      <c r="O266" s="6" t="s">
        <v>26</v>
      </c>
      <c r="P266" s="18">
        <v>222.4</v>
      </c>
      <c r="Q266" s="2">
        <v>4.7619047620000003</v>
      </c>
      <c r="R266" s="8">
        <v>11.12</v>
      </c>
      <c r="S266" s="10">
        <v>4.2</v>
      </c>
      <c r="T266" s="33"/>
      <c r="U266" s="22">
        <f t="shared" si="64"/>
        <v>222.39999999999998</v>
      </c>
      <c r="V266" s="24">
        <f t="shared" si="74"/>
        <v>17792</v>
      </c>
      <c r="AH266" t="b">
        <f t="shared" si="75"/>
        <v>0</v>
      </c>
      <c r="AI266" t="b">
        <f t="shared" si="65"/>
        <v>1</v>
      </c>
      <c r="AJ266" t="b">
        <f t="shared" si="66"/>
        <v>0</v>
      </c>
      <c r="AK266" t="b">
        <f t="shared" si="67"/>
        <v>0</v>
      </c>
      <c r="AL266" t="str">
        <f t="shared" si="76"/>
        <v>Low</v>
      </c>
      <c r="AM266" t="str">
        <f t="shared" si="68"/>
        <v>Bad Product</v>
      </c>
      <c r="AN266">
        <f t="shared" si="69"/>
        <v>233.52</v>
      </c>
      <c r="AO266">
        <f t="shared" si="70"/>
        <v>21.127999999999997</v>
      </c>
      <c r="AP266" s="29" t="str">
        <f t="shared" si="77"/>
        <v>Low</v>
      </c>
      <c r="AQ266">
        <f t="shared" si="78"/>
        <v>75756.6495</v>
      </c>
      <c r="AR266">
        <f t="shared" ca="1" si="71"/>
        <v>0</v>
      </c>
      <c r="AS266">
        <f t="shared" si="72"/>
        <v>52928.295000000013</v>
      </c>
      <c r="AT266">
        <f t="shared" si="79"/>
        <v>258</v>
      </c>
    </row>
    <row r="267" spans="1:46" ht="15.75" customHeight="1" x14ac:dyDescent="0.2">
      <c r="A267" s="1"/>
      <c r="B267" s="6" t="s">
        <v>299</v>
      </c>
      <c r="C267" s="6" t="s">
        <v>39</v>
      </c>
      <c r="D267" s="6" t="s">
        <v>40</v>
      </c>
      <c r="E267" s="6" t="s">
        <v>24</v>
      </c>
      <c r="F267" s="6" t="s">
        <v>28</v>
      </c>
      <c r="G267" s="6" t="s">
        <v>33</v>
      </c>
      <c r="H267" s="21">
        <v>54.45</v>
      </c>
      <c r="I267" s="12">
        <v>1</v>
      </c>
      <c r="J267" s="8">
        <v>2.7225000000000001</v>
      </c>
      <c r="K267" s="8">
        <v>57.172499999999999</v>
      </c>
      <c r="L267" s="14">
        <v>43522</v>
      </c>
      <c r="M267" s="32" t="str">
        <f t="shared" si="73"/>
        <v>Weekday</v>
      </c>
      <c r="N267" s="16">
        <v>0.80833333333333335</v>
      </c>
      <c r="O267" s="6" t="s">
        <v>21</v>
      </c>
      <c r="P267" s="18">
        <v>54.45</v>
      </c>
      <c r="Q267" s="2">
        <v>4.7619047620000003</v>
      </c>
      <c r="R267" s="8">
        <v>2.7225000000000001</v>
      </c>
      <c r="S267" s="10">
        <v>7.9</v>
      </c>
      <c r="T267" s="33"/>
      <c r="U267" s="22">
        <f t="shared" si="64"/>
        <v>54.45</v>
      </c>
      <c r="V267" s="24">
        <f t="shared" si="74"/>
        <v>4356</v>
      </c>
      <c r="AH267" t="b">
        <f t="shared" si="75"/>
        <v>0</v>
      </c>
      <c r="AI267" t="b">
        <f t="shared" si="65"/>
        <v>1</v>
      </c>
      <c r="AJ267" t="b">
        <f t="shared" si="66"/>
        <v>0</v>
      </c>
      <c r="AK267" t="b">
        <f t="shared" si="67"/>
        <v>0</v>
      </c>
      <c r="AL267" t="str">
        <f t="shared" si="76"/>
        <v>Low</v>
      </c>
      <c r="AM267" t="str">
        <f t="shared" si="68"/>
        <v>Bad Product</v>
      </c>
      <c r="AN267">
        <f t="shared" si="69"/>
        <v>57.172499999999999</v>
      </c>
      <c r="AO267">
        <f t="shared" si="70"/>
        <v>54.45</v>
      </c>
      <c r="AP267" s="29" t="str">
        <f t="shared" si="77"/>
        <v>Medium</v>
      </c>
      <c r="AQ267">
        <f t="shared" si="78"/>
        <v>75595.789499999999</v>
      </c>
      <c r="AR267">
        <f t="shared" ca="1" si="71"/>
        <v>0</v>
      </c>
      <c r="AS267">
        <f t="shared" si="72"/>
        <v>52928.295000000013</v>
      </c>
      <c r="AT267">
        <f t="shared" si="79"/>
        <v>257</v>
      </c>
    </row>
    <row r="268" spans="1:46" ht="15.75" customHeight="1" x14ac:dyDescent="0.2">
      <c r="A268" s="1"/>
      <c r="B268" s="6" t="s">
        <v>300</v>
      </c>
      <c r="C268" s="6" t="s">
        <v>16</v>
      </c>
      <c r="D268" s="6" t="s">
        <v>17</v>
      </c>
      <c r="E268" s="6" t="s">
        <v>18</v>
      </c>
      <c r="F268" s="6" t="s">
        <v>19</v>
      </c>
      <c r="G268" s="6" t="s">
        <v>33</v>
      </c>
      <c r="H268" s="21">
        <v>98.4</v>
      </c>
      <c r="I268" s="12">
        <v>7</v>
      </c>
      <c r="J268" s="8">
        <v>34.44</v>
      </c>
      <c r="K268" s="8">
        <v>723.24</v>
      </c>
      <c r="L268" s="14">
        <v>43536</v>
      </c>
      <c r="M268" s="32" t="str">
        <f t="shared" si="73"/>
        <v>Weekday</v>
      </c>
      <c r="N268" s="16">
        <v>0.52986111111111112</v>
      </c>
      <c r="O268" s="6" t="s">
        <v>30</v>
      </c>
      <c r="P268" s="18">
        <v>688.8</v>
      </c>
      <c r="Q268" s="2">
        <v>4.7619047620000003</v>
      </c>
      <c r="R268" s="8">
        <v>34.44</v>
      </c>
      <c r="S268" s="10">
        <v>8.6999999999999993</v>
      </c>
      <c r="T268" s="33"/>
      <c r="U268" s="22">
        <f t="shared" si="64"/>
        <v>688.80000000000007</v>
      </c>
      <c r="V268" s="24">
        <f t="shared" si="74"/>
        <v>55104.000000000007</v>
      </c>
      <c r="AH268" t="b">
        <f t="shared" si="75"/>
        <v>1</v>
      </c>
      <c r="AI268" t="b">
        <f t="shared" si="65"/>
        <v>1</v>
      </c>
      <c r="AJ268" t="b">
        <f t="shared" si="66"/>
        <v>0</v>
      </c>
      <c r="AK268" t="b">
        <f t="shared" si="67"/>
        <v>0</v>
      </c>
      <c r="AL268" t="str">
        <f t="shared" si="76"/>
        <v>High</v>
      </c>
      <c r="AM268" t="str">
        <f t="shared" si="68"/>
        <v>Good Product</v>
      </c>
      <c r="AN268">
        <f t="shared" si="69"/>
        <v>650.91600000000005</v>
      </c>
      <c r="AO268">
        <f t="shared" si="70"/>
        <v>98.4</v>
      </c>
      <c r="AP268" s="29" t="str">
        <f t="shared" si="77"/>
        <v>High</v>
      </c>
      <c r="AQ268">
        <f t="shared" si="78"/>
        <v>75595.789499999999</v>
      </c>
      <c r="AR268">
        <f t="shared" ca="1" si="71"/>
        <v>0</v>
      </c>
      <c r="AS268">
        <f t="shared" si="72"/>
        <v>52928.295000000013</v>
      </c>
      <c r="AT268">
        <f t="shared" si="79"/>
        <v>257</v>
      </c>
    </row>
    <row r="269" spans="1:46" ht="15.75" customHeight="1" x14ac:dyDescent="0.2">
      <c r="A269" s="1"/>
      <c r="B269" s="6" t="s">
        <v>301</v>
      </c>
      <c r="C269" s="6" t="s">
        <v>22</v>
      </c>
      <c r="D269" s="6" t="s">
        <v>23</v>
      </c>
      <c r="E269" s="6" t="s">
        <v>24</v>
      </c>
      <c r="F269" s="6" t="s">
        <v>28</v>
      </c>
      <c r="G269" s="6" t="s">
        <v>29</v>
      </c>
      <c r="H269" s="21">
        <v>35.47</v>
      </c>
      <c r="I269" s="12">
        <v>4</v>
      </c>
      <c r="J269" s="8">
        <v>7.0940000000000003</v>
      </c>
      <c r="K269" s="8">
        <v>148.97399999999999</v>
      </c>
      <c r="L269" s="14">
        <v>43538</v>
      </c>
      <c r="M269" s="32" t="str">
        <f t="shared" si="73"/>
        <v>Weekday</v>
      </c>
      <c r="N269" s="16">
        <v>0.72361111111111109</v>
      </c>
      <c r="O269" s="6" t="s">
        <v>30</v>
      </c>
      <c r="P269" s="18">
        <v>141.88</v>
      </c>
      <c r="Q269" s="2">
        <v>4.7619047620000003</v>
      </c>
      <c r="R269" s="8">
        <v>7.0940000000000003</v>
      </c>
      <c r="S269" s="10">
        <v>6.9</v>
      </c>
      <c r="T269" s="33"/>
      <c r="U269" s="22">
        <f t="shared" si="64"/>
        <v>141.88</v>
      </c>
      <c r="V269" s="24">
        <f t="shared" si="74"/>
        <v>11350.4</v>
      </c>
      <c r="AH269" t="b">
        <f t="shared" si="75"/>
        <v>0</v>
      </c>
      <c r="AI269" t="b">
        <f t="shared" si="65"/>
        <v>1</v>
      </c>
      <c r="AJ269" t="b">
        <f t="shared" si="66"/>
        <v>0</v>
      </c>
      <c r="AK269" t="b">
        <f t="shared" si="67"/>
        <v>0</v>
      </c>
      <c r="AL269" t="str">
        <f t="shared" si="76"/>
        <v>Low</v>
      </c>
      <c r="AM269" t="str">
        <f t="shared" si="68"/>
        <v>Bad Product</v>
      </c>
      <c r="AN269">
        <f t="shared" si="69"/>
        <v>148.97399999999999</v>
      </c>
      <c r="AO269">
        <f t="shared" si="70"/>
        <v>35.47</v>
      </c>
      <c r="AP269" s="29" t="str">
        <f t="shared" si="77"/>
        <v>Medium</v>
      </c>
      <c r="AQ269">
        <f t="shared" si="78"/>
        <v>75538.616999999998</v>
      </c>
      <c r="AR269">
        <f t="shared" ca="1" si="71"/>
        <v>0</v>
      </c>
      <c r="AS269">
        <f t="shared" si="72"/>
        <v>52928.295000000013</v>
      </c>
      <c r="AT269">
        <f t="shared" si="79"/>
        <v>257</v>
      </c>
    </row>
    <row r="270" spans="1:46" ht="15.75" customHeight="1" x14ac:dyDescent="0.2">
      <c r="A270" s="1"/>
      <c r="B270" s="6" t="s">
        <v>302</v>
      </c>
      <c r="C270" s="6" t="s">
        <v>39</v>
      </c>
      <c r="D270" s="6" t="s">
        <v>40</v>
      </c>
      <c r="E270" s="6" t="s">
        <v>18</v>
      </c>
      <c r="F270" s="6" t="s">
        <v>19</v>
      </c>
      <c r="G270" s="6" t="s">
        <v>41</v>
      </c>
      <c r="H270" s="21">
        <v>74.599999999999994</v>
      </c>
      <c r="I270" s="12">
        <v>10</v>
      </c>
      <c r="J270" s="8">
        <v>37.299999999999997</v>
      </c>
      <c r="K270" s="8">
        <v>783.3</v>
      </c>
      <c r="L270" s="14">
        <v>43473</v>
      </c>
      <c r="M270" s="32" t="str">
        <f t="shared" si="73"/>
        <v>Weekday</v>
      </c>
      <c r="N270" s="16">
        <v>0.87152777777777779</v>
      </c>
      <c r="O270" s="6" t="s">
        <v>26</v>
      </c>
      <c r="P270" s="18">
        <v>746</v>
      </c>
      <c r="Q270" s="2">
        <v>4.7619047620000003</v>
      </c>
      <c r="R270" s="8">
        <v>37.299999999999997</v>
      </c>
      <c r="S270" s="10">
        <v>9.5</v>
      </c>
      <c r="T270" s="33"/>
      <c r="U270" s="22">
        <f t="shared" si="64"/>
        <v>746</v>
      </c>
      <c r="V270" s="24">
        <f t="shared" si="74"/>
        <v>59680</v>
      </c>
      <c r="AH270" t="b">
        <f t="shared" si="75"/>
        <v>1</v>
      </c>
      <c r="AI270" t="b">
        <f t="shared" si="65"/>
        <v>1</v>
      </c>
      <c r="AJ270" t="b">
        <f t="shared" si="66"/>
        <v>0</v>
      </c>
      <c r="AK270" t="b">
        <f t="shared" si="67"/>
        <v>0</v>
      </c>
      <c r="AL270" t="str">
        <f t="shared" si="76"/>
        <v>High</v>
      </c>
      <c r="AM270" t="str">
        <f t="shared" si="68"/>
        <v>Good Product</v>
      </c>
      <c r="AN270">
        <f t="shared" si="69"/>
        <v>704.97</v>
      </c>
      <c r="AO270">
        <f t="shared" si="70"/>
        <v>70.86999999999999</v>
      </c>
      <c r="AP270" s="29" t="str">
        <f t="shared" si="77"/>
        <v>High</v>
      </c>
      <c r="AQ270">
        <f t="shared" si="78"/>
        <v>75538.616999999998</v>
      </c>
      <c r="AR270">
        <f t="shared" ca="1" si="71"/>
        <v>0</v>
      </c>
      <c r="AS270">
        <f t="shared" si="72"/>
        <v>52928.295000000013</v>
      </c>
      <c r="AT270">
        <f t="shared" si="79"/>
        <v>257</v>
      </c>
    </row>
    <row r="271" spans="1:46" ht="15.75" customHeight="1" x14ac:dyDescent="0.2">
      <c r="A271" s="1"/>
      <c r="B271" s="6" t="s">
        <v>303</v>
      </c>
      <c r="C271" s="6" t="s">
        <v>16</v>
      </c>
      <c r="D271" s="6" t="s">
        <v>17</v>
      </c>
      <c r="E271" s="6" t="s">
        <v>18</v>
      </c>
      <c r="F271" s="6" t="s">
        <v>28</v>
      </c>
      <c r="G271" s="6" t="s">
        <v>29</v>
      </c>
      <c r="H271" s="21">
        <v>70.739999999999995</v>
      </c>
      <c r="I271" s="12">
        <v>4</v>
      </c>
      <c r="J271" s="8">
        <v>14.148</v>
      </c>
      <c r="K271" s="8">
        <v>297.108</v>
      </c>
      <c r="L271" s="14">
        <v>43470</v>
      </c>
      <c r="M271" s="32" t="str">
        <f t="shared" si="73"/>
        <v>Weekend</v>
      </c>
      <c r="N271" s="16">
        <v>0.67013888888888884</v>
      </c>
      <c r="O271" s="6" t="s">
        <v>30</v>
      </c>
      <c r="P271" s="18">
        <v>282.95999999999998</v>
      </c>
      <c r="Q271" s="2">
        <v>4.7619047620000003</v>
      </c>
      <c r="R271" s="8">
        <v>14.148</v>
      </c>
      <c r="S271" s="10">
        <v>4.4000000000000004</v>
      </c>
      <c r="T271" s="33"/>
      <c r="U271" s="22">
        <f t="shared" si="64"/>
        <v>282.95999999999998</v>
      </c>
      <c r="V271" s="24">
        <f t="shared" si="74"/>
        <v>22636.799999999999</v>
      </c>
      <c r="AH271" t="b">
        <f t="shared" si="75"/>
        <v>0</v>
      </c>
      <c r="AI271" t="b">
        <f t="shared" si="65"/>
        <v>1</v>
      </c>
      <c r="AJ271" t="b">
        <f t="shared" si="66"/>
        <v>0</v>
      </c>
      <c r="AK271" t="b">
        <f t="shared" si="67"/>
        <v>0</v>
      </c>
      <c r="AL271" t="str">
        <f t="shared" si="76"/>
        <v>Low</v>
      </c>
      <c r="AM271" t="str">
        <f t="shared" si="68"/>
        <v>Bad Product</v>
      </c>
      <c r="AN271">
        <f t="shared" si="69"/>
        <v>297.108</v>
      </c>
      <c r="AO271">
        <f t="shared" si="70"/>
        <v>70.739999999999995</v>
      </c>
      <c r="AP271" s="29" t="str">
        <f t="shared" si="77"/>
        <v>Low</v>
      </c>
      <c r="AQ271">
        <f t="shared" si="78"/>
        <v>75538.616999999998</v>
      </c>
      <c r="AR271">
        <f t="shared" ca="1" si="71"/>
        <v>0</v>
      </c>
      <c r="AS271">
        <f t="shared" si="72"/>
        <v>52928.295000000013</v>
      </c>
      <c r="AT271">
        <f t="shared" si="79"/>
        <v>256</v>
      </c>
    </row>
    <row r="272" spans="1:46" ht="15.75" customHeight="1" x14ac:dyDescent="0.2">
      <c r="A272" s="1"/>
      <c r="B272" s="6" t="s">
        <v>304</v>
      </c>
      <c r="C272" s="6" t="s">
        <v>16</v>
      </c>
      <c r="D272" s="6" t="s">
        <v>17</v>
      </c>
      <c r="E272" s="6" t="s">
        <v>18</v>
      </c>
      <c r="F272" s="6" t="s">
        <v>19</v>
      </c>
      <c r="G272" s="6" t="s">
        <v>29</v>
      </c>
      <c r="H272" s="21">
        <v>35.54</v>
      </c>
      <c r="I272" s="12">
        <v>10</v>
      </c>
      <c r="J272" s="8">
        <v>17.77</v>
      </c>
      <c r="K272" s="8">
        <v>373.17</v>
      </c>
      <c r="L272" s="14">
        <v>43469</v>
      </c>
      <c r="M272" s="32" t="str">
        <f t="shared" si="73"/>
        <v>Weekday</v>
      </c>
      <c r="N272" s="16">
        <v>0.56527777777777777</v>
      </c>
      <c r="O272" s="6" t="s">
        <v>21</v>
      </c>
      <c r="P272" s="18">
        <v>355.4</v>
      </c>
      <c r="Q272" s="2">
        <v>4.7619047620000003</v>
      </c>
      <c r="R272" s="8">
        <v>17.77</v>
      </c>
      <c r="S272" s="10">
        <v>7</v>
      </c>
      <c r="T272" s="33"/>
      <c r="U272" s="22">
        <f t="shared" si="64"/>
        <v>355.4</v>
      </c>
      <c r="V272" s="24">
        <f t="shared" si="74"/>
        <v>28432</v>
      </c>
      <c r="AH272" t="b">
        <f t="shared" si="75"/>
        <v>0</v>
      </c>
      <c r="AI272" t="b">
        <f t="shared" si="65"/>
        <v>1</v>
      </c>
      <c r="AJ272" t="b">
        <f t="shared" si="66"/>
        <v>0</v>
      </c>
      <c r="AK272" t="b">
        <f t="shared" si="67"/>
        <v>0</v>
      </c>
      <c r="AL272" t="str">
        <f t="shared" si="76"/>
        <v>Low</v>
      </c>
      <c r="AM272" t="str">
        <f t="shared" si="68"/>
        <v>Bad Product</v>
      </c>
      <c r="AN272">
        <f t="shared" si="69"/>
        <v>373.17</v>
      </c>
      <c r="AO272">
        <f t="shared" si="70"/>
        <v>33.762999999999998</v>
      </c>
      <c r="AP272" s="29" t="str">
        <f t="shared" si="77"/>
        <v>Medium</v>
      </c>
      <c r="AQ272">
        <f t="shared" si="78"/>
        <v>74755.31700000001</v>
      </c>
      <c r="AR272">
        <f t="shared" ca="1" si="71"/>
        <v>0</v>
      </c>
      <c r="AS272">
        <f t="shared" si="72"/>
        <v>52928.295000000013</v>
      </c>
      <c r="AT272">
        <f t="shared" si="79"/>
        <v>256</v>
      </c>
    </row>
    <row r="273" spans="1:46" ht="15.75" customHeight="1" x14ac:dyDescent="0.2">
      <c r="A273" s="1"/>
      <c r="B273" s="6" t="s">
        <v>305</v>
      </c>
      <c r="C273" s="6" t="s">
        <v>39</v>
      </c>
      <c r="D273" s="6" t="s">
        <v>40</v>
      </c>
      <c r="E273" s="6" t="s">
        <v>24</v>
      </c>
      <c r="F273" s="6" t="s">
        <v>19</v>
      </c>
      <c r="G273" s="6" t="s">
        <v>33</v>
      </c>
      <c r="H273" s="21">
        <v>67.430000000000007</v>
      </c>
      <c r="I273" s="12">
        <v>5</v>
      </c>
      <c r="J273" s="8">
        <v>16.857500000000002</v>
      </c>
      <c r="K273" s="8">
        <v>354.00749999999999</v>
      </c>
      <c r="L273" s="14">
        <v>43530</v>
      </c>
      <c r="M273" s="32" t="str">
        <f t="shared" si="73"/>
        <v>Weekday</v>
      </c>
      <c r="N273" s="16">
        <v>0.75902777777777775</v>
      </c>
      <c r="O273" s="6" t="s">
        <v>21</v>
      </c>
      <c r="P273" s="18">
        <v>337.15</v>
      </c>
      <c r="Q273" s="2">
        <v>4.7619047620000003</v>
      </c>
      <c r="R273" s="8">
        <v>16.857500000000002</v>
      </c>
      <c r="S273" s="10">
        <v>6.3</v>
      </c>
      <c r="T273" s="33"/>
      <c r="U273" s="22">
        <f t="shared" si="64"/>
        <v>337.15000000000003</v>
      </c>
      <c r="V273" s="24">
        <f t="shared" si="74"/>
        <v>26972.000000000004</v>
      </c>
      <c r="AH273" t="b">
        <f t="shared" si="75"/>
        <v>0</v>
      </c>
      <c r="AI273" t="b">
        <f t="shared" si="65"/>
        <v>1</v>
      </c>
      <c r="AJ273" t="b">
        <f t="shared" si="66"/>
        <v>0</v>
      </c>
      <c r="AK273" t="b">
        <f t="shared" si="67"/>
        <v>0</v>
      </c>
      <c r="AL273" t="str">
        <f t="shared" si="76"/>
        <v>Low</v>
      </c>
      <c r="AM273" t="str">
        <f t="shared" si="68"/>
        <v>Bad Product</v>
      </c>
      <c r="AN273">
        <f t="shared" si="69"/>
        <v>354.00749999999999</v>
      </c>
      <c r="AO273">
        <f t="shared" si="70"/>
        <v>67.430000000000007</v>
      </c>
      <c r="AP273" s="29" t="str">
        <f t="shared" si="77"/>
        <v>Low</v>
      </c>
      <c r="AQ273">
        <f t="shared" si="78"/>
        <v>74755.31700000001</v>
      </c>
      <c r="AR273">
        <f t="shared" ca="1" si="71"/>
        <v>0</v>
      </c>
      <c r="AS273">
        <f t="shared" si="72"/>
        <v>52928.295000000013</v>
      </c>
      <c r="AT273">
        <f t="shared" si="79"/>
        <v>256</v>
      </c>
    </row>
    <row r="274" spans="1:46" ht="15.75" customHeight="1" x14ac:dyDescent="0.2">
      <c r="A274" s="1"/>
      <c r="B274" s="6" t="s">
        <v>306</v>
      </c>
      <c r="C274" s="6" t="s">
        <v>22</v>
      </c>
      <c r="D274" s="6" t="s">
        <v>23</v>
      </c>
      <c r="E274" s="6" t="s">
        <v>18</v>
      </c>
      <c r="F274" s="6" t="s">
        <v>19</v>
      </c>
      <c r="G274" s="6" t="s">
        <v>20</v>
      </c>
      <c r="H274" s="21">
        <v>21.12</v>
      </c>
      <c r="I274" s="12">
        <v>2</v>
      </c>
      <c r="J274" s="8">
        <v>2.1120000000000001</v>
      </c>
      <c r="K274" s="8">
        <v>44.351999999999997</v>
      </c>
      <c r="L274" s="14">
        <v>43468</v>
      </c>
      <c r="M274" s="32" t="str">
        <f t="shared" si="73"/>
        <v>Weekday</v>
      </c>
      <c r="N274" s="16">
        <v>0.80347222222222225</v>
      </c>
      <c r="O274" s="6" t="s">
        <v>26</v>
      </c>
      <c r="P274" s="18">
        <v>42.24</v>
      </c>
      <c r="Q274" s="2">
        <v>4.7619047620000003</v>
      </c>
      <c r="R274" s="8">
        <v>2.1120000000000001</v>
      </c>
      <c r="S274" s="10">
        <v>9.6999999999999993</v>
      </c>
      <c r="T274" s="33"/>
      <c r="U274" s="22">
        <f t="shared" si="64"/>
        <v>42.24</v>
      </c>
      <c r="V274" s="24">
        <f t="shared" si="74"/>
        <v>3379.2000000000003</v>
      </c>
      <c r="AH274" t="b">
        <f t="shared" si="75"/>
        <v>1</v>
      </c>
      <c r="AI274" t="b">
        <f t="shared" si="65"/>
        <v>1</v>
      </c>
      <c r="AJ274" t="b">
        <f t="shared" si="66"/>
        <v>0</v>
      </c>
      <c r="AK274" t="b">
        <f t="shared" si="67"/>
        <v>0</v>
      </c>
      <c r="AL274" t="str">
        <f t="shared" si="76"/>
        <v>High</v>
      </c>
      <c r="AM274" t="str">
        <f t="shared" si="68"/>
        <v>Bad Product</v>
      </c>
      <c r="AN274">
        <f t="shared" si="69"/>
        <v>44.351999999999997</v>
      </c>
      <c r="AO274">
        <f t="shared" si="70"/>
        <v>21.12</v>
      </c>
      <c r="AP274" s="29" t="str">
        <f t="shared" si="77"/>
        <v>High</v>
      </c>
      <c r="AQ274">
        <f t="shared" si="78"/>
        <v>74755.31700000001</v>
      </c>
      <c r="AR274">
        <f t="shared" ca="1" si="71"/>
        <v>0</v>
      </c>
      <c r="AS274">
        <f t="shared" si="72"/>
        <v>52928.295000000013</v>
      </c>
      <c r="AT274">
        <f t="shared" si="79"/>
        <v>256</v>
      </c>
    </row>
    <row r="275" spans="1:46" ht="15.75" customHeight="1" x14ac:dyDescent="0.2">
      <c r="A275" s="1"/>
      <c r="B275" s="6" t="s">
        <v>307</v>
      </c>
      <c r="C275" s="6" t="s">
        <v>16</v>
      </c>
      <c r="D275" s="6" t="s">
        <v>17</v>
      </c>
      <c r="E275" s="6" t="s">
        <v>18</v>
      </c>
      <c r="F275" s="6" t="s">
        <v>19</v>
      </c>
      <c r="G275" s="6" t="s">
        <v>29</v>
      </c>
      <c r="H275" s="21">
        <v>21.54</v>
      </c>
      <c r="I275" s="12">
        <v>9</v>
      </c>
      <c r="J275" s="8">
        <v>9.6929999999999996</v>
      </c>
      <c r="K275" s="8">
        <v>203.553</v>
      </c>
      <c r="L275" s="14">
        <v>43472</v>
      </c>
      <c r="M275" s="32" t="str">
        <f t="shared" si="73"/>
        <v>Weekday</v>
      </c>
      <c r="N275" s="16">
        <v>0.48888888888888887</v>
      </c>
      <c r="O275" s="6" t="s">
        <v>30</v>
      </c>
      <c r="P275" s="18">
        <v>193.86</v>
      </c>
      <c r="Q275" s="2">
        <v>4.7619047620000003</v>
      </c>
      <c r="R275" s="8">
        <v>9.6929999999999996</v>
      </c>
      <c r="S275" s="10">
        <v>8.8000000000000007</v>
      </c>
      <c r="T275" s="33"/>
      <c r="U275" s="22">
        <f t="shared" si="64"/>
        <v>193.85999999999999</v>
      </c>
      <c r="V275" s="24">
        <f t="shared" si="74"/>
        <v>15508.8</v>
      </c>
      <c r="AH275" t="b">
        <f t="shared" si="75"/>
        <v>1</v>
      </c>
      <c r="AI275" t="b">
        <f t="shared" si="65"/>
        <v>1</v>
      </c>
      <c r="AJ275" t="b">
        <f t="shared" si="66"/>
        <v>0</v>
      </c>
      <c r="AK275" t="b">
        <f t="shared" si="67"/>
        <v>0</v>
      </c>
      <c r="AL275" t="str">
        <f t="shared" si="76"/>
        <v>High</v>
      </c>
      <c r="AM275" t="str">
        <f t="shared" si="68"/>
        <v>Bad Product</v>
      </c>
      <c r="AN275">
        <f t="shared" si="69"/>
        <v>203.553</v>
      </c>
      <c r="AO275">
        <f t="shared" si="70"/>
        <v>20.462999999999997</v>
      </c>
      <c r="AP275" s="29" t="str">
        <f t="shared" si="77"/>
        <v>High</v>
      </c>
      <c r="AQ275">
        <f t="shared" si="78"/>
        <v>74401.309500000003</v>
      </c>
      <c r="AR275">
        <f t="shared" ca="1" si="71"/>
        <v>0</v>
      </c>
      <c r="AS275">
        <f t="shared" si="72"/>
        <v>52928.295000000013</v>
      </c>
      <c r="AT275">
        <f t="shared" si="79"/>
        <v>255</v>
      </c>
    </row>
    <row r="276" spans="1:46" ht="15.75" customHeight="1" x14ac:dyDescent="0.2">
      <c r="A276" s="1"/>
      <c r="B276" s="6" t="s">
        <v>308</v>
      </c>
      <c r="C276" s="6" t="s">
        <v>16</v>
      </c>
      <c r="D276" s="6" t="s">
        <v>17</v>
      </c>
      <c r="E276" s="6" t="s">
        <v>24</v>
      </c>
      <c r="F276" s="6" t="s">
        <v>19</v>
      </c>
      <c r="G276" s="6" t="s">
        <v>29</v>
      </c>
      <c r="H276" s="21">
        <v>12.03</v>
      </c>
      <c r="I276" s="12">
        <v>2</v>
      </c>
      <c r="J276" s="8">
        <v>1.2030000000000001</v>
      </c>
      <c r="K276" s="8">
        <v>25.263000000000002</v>
      </c>
      <c r="L276" s="14">
        <v>43492</v>
      </c>
      <c r="M276" s="32" t="str">
        <f t="shared" si="73"/>
        <v>Weekend</v>
      </c>
      <c r="N276" s="16">
        <v>0.66041666666666665</v>
      </c>
      <c r="O276" s="6" t="s">
        <v>26</v>
      </c>
      <c r="P276" s="18">
        <v>24.06</v>
      </c>
      <c r="Q276" s="2">
        <v>4.7619047620000003</v>
      </c>
      <c r="R276" s="8">
        <v>1.2030000000000001</v>
      </c>
      <c r="S276" s="10">
        <v>5.0999999999999996</v>
      </c>
      <c r="T276" s="33"/>
      <c r="U276" s="22">
        <f t="shared" si="64"/>
        <v>24.06</v>
      </c>
      <c r="V276" s="24">
        <f t="shared" si="74"/>
        <v>1924.8</v>
      </c>
      <c r="AH276" t="b">
        <f t="shared" si="75"/>
        <v>0</v>
      </c>
      <c r="AI276" t="b">
        <f t="shared" si="65"/>
        <v>1</v>
      </c>
      <c r="AJ276" t="b">
        <f t="shared" si="66"/>
        <v>0</v>
      </c>
      <c r="AK276" t="b">
        <f t="shared" si="67"/>
        <v>0</v>
      </c>
      <c r="AL276" t="str">
        <f t="shared" si="76"/>
        <v>Low</v>
      </c>
      <c r="AM276" t="str">
        <f t="shared" si="68"/>
        <v>Bad Product</v>
      </c>
      <c r="AN276">
        <f t="shared" si="69"/>
        <v>25.263000000000002</v>
      </c>
      <c r="AO276">
        <f t="shared" si="70"/>
        <v>12.03</v>
      </c>
      <c r="AP276" s="29" t="str">
        <f t="shared" si="77"/>
        <v>Low</v>
      </c>
      <c r="AQ276">
        <f t="shared" si="78"/>
        <v>74401.309500000003</v>
      </c>
      <c r="AR276">
        <f t="shared" ca="1" si="71"/>
        <v>0</v>
      </c>
      <c r="AS276">
        <f t="shared" si="72"/>
        <v>52928.295000000013</v>
      </c>
      <c r="AT276">
        <f t="shared" si="79"/>
        <v>255</v>
      </c>
    </row>
    <row r="277" spans="1:46" ht="15.75" customHeight="1" x14ac:dyDescent="0.2">
      <c r="A277" s="1"/>
      <c r="B277" s="6" t="s">
        <v>309</v>
      </c>
      <c r="C277" s="6" t="s">
        <v>39</v>
      </c>
      <c r="D277" s="6" t="s">
        <v>40</v>
      </c>
      <c r="E277" s="6" t="s">
        <v>24</v>
      </c>
      <c r="F277" s="6" t="s">
        <v>19</v>
      </c>
      <c r="G277" s="6" t="s">
        <v>20</v>
      </c>
      <c r="H277" s="21">
        <v>99.71</v>
      </c>
      <c r="I277" s="12">
        <v>6</v>
      </c>
      <c r="J277" s="8">
        <v>29.913</v>
      </c>
      <c r="K277" s="8">
        <v>628.173</v>
      </c>
      <c r="L277" s="14">
        <v>43522</v>
      </c>
      <c r="M277" s="32" t="str">
        <f t="shared" si="73"/>
        <v>Weekday</v>
      </c>
      <c r="N277" s="16">
        <v>0.70277777777777772</v>
      </c>
      <c r="O277" s="6" t="s">
        <v>21</v>
      </c>
      <c r="P277" s="18">
        <v>598.26</v>
      </c>
      <c r="Q277" s="2">
        <v>4.7619047620000003</v>
      </c>
      <c r="R277" s="8">
        <v>29.913</v>
      </c>
      <c r="S277" s="10">
        <v>7.9</v>
      </c>
      <c r="T277" s="33"/>
      <c r="U277" s="22">
        <f t="shared" si="64"/>
        <v>598.26</v>
      </c>
      <c r="V277" s="24">
        <f t="shared" si="74"/>
        <v>47860.800000000003</v>
      </c>
      <c r="AH277" t="b">
        <f t="shared" si="75"/>
        <v>0</v>
      </c>
      <c r="AI277" t="b">
        <f t="shared" si="65"/>
        <v>1</v>
      </c>
      <c r="AJ277" t="b">
        <f t="shared" si="66"/>
        <v>0</v>
      </c>
      <c r="AK277" t="b">
        <f t="shared" si="67"/>
        <v>0</v>
      </c>
      <c r="AL277" t="str">
        <f t="shared" si="76"/>
        <v>Low</v>
      </c>
      <c r="AM277" t="str">
        <f t="shared" si="68"/>
        <v>Bad Product</v>
      </c>
      <c r="AN277">
        <f t="shared" si="69"/>
        <v>565.35570000000007</v>
      </c>
      <c r="AO277">
        <f t="shared" si="70"/>
        <v>99.71</v>
      </c>
      <c r="AP277" s="29" t="str">
        <f t="shared" si="77"/>
        <v>Medium</v>
      </c>
      <c r="AQ277">
        <f t="shared" si="78"/>
        <v>74401.309500000003</v>
      </c>
      <c r="AR277">
        <f t="shared" ca="1" si="71"/>
        <v>0</v>
      </c>
      <c r="AS277">
        <f t="shared" si="72"/>
        <v>52928.295000000013</v>
      </c>
      <c r="AT277">
        <f t="shared" si="79"/>
        <v>254</v>
      </c>
    </row>
    <row r="278" spans="1:46" ht="15.75" customHeight="1" x14ac:dyDescent="0.2">
      <c r="A278" s="1"/>
      <c r="B278" s="6" t="s">
        <v>310</v>
      </c>
      <c r="C278" s="6" t="s">
        <v>39</v>
      </c>
      <c r="D278" s="6" t="s">
        <v>40</v>
      </c>
      <c r="E278" s="6" t="s">
        <v>24</v>
      </c>
      <c r="F278" s="6" t="s">
        <v>28</v>
      </c>
      <c r="G278" s="6" t="s">
        <v>43</v>
      </c>
      <c r="H278" s="21">
        <v>47.97</v>
      </c>
      <c r="I278" s="12">
        <v>7</v>
      </c>
      <c r="J278" s="8">
        <v>16.7895</v>
      </c>
      <c r="K278" s="8">
        <v>352.5795</v>
      </c>
      <c r="L278" s="14">
        <v>43472</v>
      </c>
      <c r="M278" s="32" t="str">
        <f t="shared" si="73"/>
        <v>Weekday</v>
      </c>
      <c r="N278" s="16">
        <v>0.86944444444444446</v>
      </c>
      <c r="O278" s="6" t="s">
        <v>26</v>
      </c>
      <c r="P278" s="18">
        <v>335.79</v>
      </c>
      <c r="Q278" s="2">
        <v>4.7619047620000003</v>
      </c>
      <c r="R278" s="8">
        <v>16.7895</v>
      </c>
      <c r="S278" s="10">
        <v>6.2</v>
      </c>
      <c r="T278" s="33"/>
      <c r="U278" s="22">
        <f t="shared" si="64"/>
        <v>335.78999999999996</v>
      </c>
      <c r="V278" s="24">
        <f t="shared" si="74"/>
        <v>26863.199999999997</v>
      </c>
      <c r="AH278" t="b">
        <f t="shared" si="75"/>
        <v>0</v>
      </c>
      <c r="AI278" t="b">
        <f t="shared" si="65"/>
        <v>1</v>
      </c>
      <c r="AJ278" t="b">
        <f t="shared" si="66"/>
        <v>0</v>
      </c>
      <c r="AK278" t="b">
        <f t="shared" si="67"/>
        <v>0</v>
      </c>
      <c r="AL278" t="str">
        <f t="shared" si="76"/>
        <v>Low</v>
      </c>
      <c r="AM278" t="str">
        <f t="shared" si="68"/>
        <v>Bad Product</v>
      </c>
      <c r="AN278">
        <f t="shared" si="69"/>
        <v>352.5795</v>
      </c>
      <c r="AO278">
        <f t="shared" si="70"/>
        <v>47.97</v>
      </c>
      <c r="AP278" s="29" t="str">
        <f t="shared" si="77"/>
        <v>Low</v>
      </c>
      <c r="AQ278">
        <f t="shared" si="78"/>
        <v>74401.309500000003</v>
      </c>
      <c r="AR278">
        <f t="shared" ca="1" si="71"/>
        <v>0</v>
      </c>
      <c r="AS278">
        <f t="shared" si="72"/>
        <v>52928.295000000013</v>
      </c>
      <c r="AT278">
        <f t="shared" si="79"/>
        <v>254</v>
      </c>
    </row>
    <row r="279" spans="1:46" ht="15.75" customHeight="1" x14ac:dyDescent="0.2">
      <c r="A279" s="1"/>
      <c r="B279" s="6" t="s">
        <v>311</v>
      </c>
      <c r="C279" s="6" t="s">
        <v>22</v>
      </c>
      <c r="D279" s="6" t="s">
        <v>23</v>
      </c>
      <c r="E279" s="6" t="s">
        <v>18</v>
      </c>
      <c r="F279" s="6" t="s">
        <v>19</v>
      </c>
      <c r="G279" s="6" t="s">
        <v>29</v>
      </c>
      <c r="H279" s="21">
        <v>21.82</v>
      </c>
      <c r="I279" s="12">
        <v>10</v>
      </c>
      <c r="J279" s="8">
        <v>10.91</v>
      </c>
      <c r="K279" s="8">
        <v>229.11</v>
      </c>
      <c r="L279" s="14">
        <v>43472</v>
      </c>
      <c r="M279" s="32" t="str">
        <f t="shared" si="73"/>
        <v>Weekday</v>
      </c>
      <c r="N279" s="16">
        <v>0.73333333333333328</v>
      </c>
      <c r="O279" s="6" t="s">
        <v>26</v>
      </c>
      <c r="P279" s="18">
        <v>218.2</v>
      </c>
      <c r="Q279" s="2">
        <v>4.7619047620000003</v>
      </c>
      <c r="R279" s="8">
        <v>10.91</v>
      </c>
      <c r="S279" s="10">
        <v>7.1</v>
      </c>
      <c r="T279" s="33"/>
      <c r="U279" s="22">
        <f t="shared" si="64"/>
        <v>218.2</v>
      </c>
      <c r="V279" s="24">
        <f t="shared" si="74"/>
        <v>17456</v>
      </c>
      <c r="AH279" t="b">
        <f t="shared" si="75"/>
        <v>0</v>
      </c>
      <c r="AI279" t="b">
        <f t="shared" si="65"/>
        <v>1</v>
      </c>
      <c r="AJ279" t="b">
        <f t="shared" si="66"/>
        <v>0</v>
      </c>
      <c r="AK279" t="b">
        <f t="shared" si="67"/>
        <v>0</v>
      </c>
      <c r="AL279" t="str">
        <f t="shared" si="76"/>
        <v>Low</v>
      </c>
      <c r="AM279" t="str">
        <f t="shared" si="68"/>
        <v>Bad Product</v>
      </c>
      <c r="AN279">
        <f t="shared" si="69"/>
        <v>229.11</v>
      </c>
      <c r="AO279">
        <f t="shared" si="70"/>
        <v>20.728999999999999</v>
      </c>
      <c r="AP279" s="29" t="str">
        <f t="shared" si="77"/>
        <v>Medium</v>
      </c>
      <c r="AQ279">
        <f t="shared" si="78"/>
        <v>73773.136500000022</v>
      </c>
      <c r="AR279">
        <f t="shared" ca="1" si="71"/>
        <v>0</v>
      </c>
      <c r="AS279">
        <f t="shared" si="72"/>
        <v>52928.295000000013</v>
      </c>
      <c r="AT279">
        <f t="shared" si="79"/>
        <v>253</v>
      </c>
    </row>
    <row r="280" spans="1:46" ht="15.75" customHeight="1" x14ac:dyDescent="0.2">
      <c r="A280" s="1"/>
      <c r="B280" s="6" t="s">
        <v>312</v>
      </c>
      <c r="C280" s="6" t="s">
        <v>22</v>
      </c>
      <c r="D280" s="6" t="s">
        <v>23</v>
      </c>
      <c r="E280" s="6" t="s">
        <v>24</v>
      </c>
      <c r="F280" s="6" t="s">
        <v>19</v>
      </c>
      <c r="G280" s="6" t="s">
        <v>43</v>
      </c>
      <c r="H280" s="21">
        <v>95.42</v>
      </c>
      <c r="I280" s="12">
        <v>4</v>
      </c>
      <c r="J280" s="8">
        <v>19.084</v>
      </c>
      <c r="K280" s="8">
        <v>400.76400000000001</v>
      </c>
      <c r="L280" s="14">
        <v>43498</v>
      </c>
      <c r="M280" s="32" t="str">
        <f t="shared" si="73"/>
        <v>Weekend</v>
      </c>
      <c r="N280" s="16">
        <v>0.55763888888888891</v>
      </c>
      <c r="O280" s="6" t="s">
        <v>21</v>
      </c>
      <c r="P280" s="18">
        <v>381.68</v>
      </c>
      <c r="Q280" s="2">
        <v>4.7619047620000003</v>
      </c>
      <c r="R280" s="8">
        <v>19.084</v>
      </c>
      <c r="S280" s="10">
        <v>6.4</v>
      </c>
      <c r="T280" s="33"/>
      <c r="U280" s="22">
        <f t="shared" si="64"/>
        <v>381.68</v>
      </c>
      <c r="V280" s="24">
        <f t="shared" si="74"/>
        <v>30534.400000000001</v>
      </c>
      <c r="AH280" t="b">
        <f t="shared" si="75"/>
        <v>0</v>
      </c>
      <c r="AI280" t="b">
        <f t="shared" si="65"/>
        <v>1</v>
      </c>
      <c r="AJ280" t="b">
        <f t="shared" si="66"/>
        <v>0</v>
      </c>
      <c r="AK280" t="b">
        <f t="shared" si="67"/>
        <v>0</v>
      </c>
      <c r="AL280" t="str">
        <f t="shared" si="76"/>
        <v>Low</v>
      </c>
      <c r="AM280" t="str">
        <f t="shared" si="68"/>
        <v>Bad Product</v>
      </c>
      <c r="AN280">
        <f t="shared" si="69"/>
        <v>400.76400000000001</v>
      </c>
      <c r="AO280">
        <f t="shared" si="70"/>
        <v>95.42</v>
      </c>
      <c r="AP280" s="29" t="str">
        <f t="shared" si="77"/>
        <v>Low</v>
      </c>
      <c r="AQ280">
        <f t="shared" si="78"/>
        <v>73420.557000000015</v>
      </c>
      <c r="AR280">
        <f t="shared" ca="1" si="71"/>
        <v>0</v>
      </c>
      <c r="AS280">
        <f t="shared" si="72"/>
        <v>52928.295000000013</v>
      </c>
      <c r="AT280">
        <f t="shared" si="79"/>
        <v>252</v>
      </c>
    </row>
    <row r="281" spans="1:46" ht="15.75" customHeight="1" x14ac:dyDescent="0.2">
      <c r="A281" s="1"/>
      <c r="B281" s="6" t="s">
        <v>313</v>
      </c>
      <c r="C281" s="6" t="s">
        <v>22</v>
      </c>
      <c r="D281" s="6" t="s">
        <v>23</v>
      </c>
      <c r="E281" s="6" t="s">
        <v>18</v>
      </c>
      <c r="F281" s="6" t="s">
        <v>28</v>
      </c>
      <c r="G281" s="6" t="s">
        <v>43</v>
      </c>
      <c r="H281" s="21">
        <v>70.989999999999995</v>
      </c>
      <c r="I281" s="12">
        <v>10</v>
      </c>
      <c r="J281" s="8">
        <v>35.494999999999997</v>
      </c>
      <c r="K281" s="8">
        <v>745.39499999999998</v>
      </c>
      <c r="L281" s="14">
        <v>43544</v>
      </c>
      <c r="M281" s="32" t="str">
        <f t="shared" si="73"/>
        <v>Weekday</v>
      </c>
      <c r="N281" s="16">
        <v>0.68611111111111112</v>
      </c>
      <c r="O281" s="6" t="s">
        <v>26</v>
      </c>
      <c r="P281" s="18">
        <v>709.9</v>
      </c>
      <c r="Q281" s="2">
        <v>4.7619047620000003</v>
      </c>
      <c r="R281" s="8">
        <v>35.494999999999997</v>
      </c>
      <c r="S281" s="10">
        <v>5.7</v>
      </c>
      <c r="T281" s="33"/>
      <c r="U281" s="22">
        <f t="shared" si="64"/>
        <v>709.9</v>
      </c>
      <c r="V281" s="24">
        <f t="shared" si="74"/>
        <v>56792</v>
      </c>
      <c r="AH281" t="b">
        <f t="shared" si="75"/>
        <v>0</v>
      </c>
      <c r="AI281" t="b">
        <f t="shared" si="65"/>
        <v>1</v>
      </c>
      <c r="AJ281" t="b">
        <f t="shared" si="66"/>
        <v>0</v>
      </c>
      <c r="AK281" t="b">
        <f t="shared" si="67"/>
        <v>0</v>
      </c>
      <c r="AL281" t="str">
        <f t="shared" si="76"/>
        <v>Low</v>
      </c>
      <c r="AM281" t="str">
        <f t="shared" si="68"/>
        <v>Bad Product</v>
      </c>
      <c r="AN281">
        <f t="shared" si="69"/>
        <v>670.85550000000001</v>
      </c>
      <c r="AO281">
        <f t="shared" si="70"/>
        <v>67.440499999999986</v>
      </c>
      <c r="AP281" s="29" t="str">
        <f t="shared" si="77"/>
        <v>Low</v>
      </c>
      <c r="AQ281">
        <f t="shared" si="78"/>
        <v>73420.557000000015</v>
      </c>
      <c r="AR281">
        <f t="shared" ca="1" si="71"/>
        <v>0</v>
      </c>
      <c r="AS281">
        <f t="shared" si="72"/>
        <v>52928.295000000013</v>
      </c>
      <c r="AT281">
        <f t="shared" si="79"/>
        <v>252</v>
      </c>
    </row>
    <row r="282" spans="1:46" ht="15.75" customHeight="1" x14ac:dyDescent="0.2">
      <c r="A282" s="1"/>
      <c r="B282" s="6" t="s">
        <v>314</v>
      </c>
      <c r="C282" s="6" t="s">
        <v>16</v>
      </c>
      <c r="D282" s="6" t="s">
        <v>17</v>
      </c>
      <c r="E282" s="6" t="s">
        <v>18</v>
      </c>
      <c r="F282" s="6" t="s">
        <v>28</v>
      </c>
      <c r="G282" s="6" t="s">
        <v>33</v>
      </c>
      <c r="H282" s="21">
        <v>44.02</v>
      </c>
      <c r="I282" s="12">
        <v>10</v>
      </c>
      <c r="J282" s="8">
        <v>22.01</v>
      </c>
      <c r="K282" s="8">
        <v>462.21</v>
      </c>
      <c r="L282" s="14">
        <v>43544</v>
      </c>
      <c r="M282" s="32" t="str">
        <f t="shared" si="73"/>
        <v>Weekday</v>
      </c>
      <c r="N282" s="16">
        <v>0.83125000000000004</v>
      </c>
      <c r="O282" s="6" t="s">
        <v>30</v>
      </c>
      <c r="P282" s="18">
        <v>440.2</v>
      </c>
      <c r="Q282" s="2">
        <v>4.7619047620000003</v>
      </c>
      <c r="R282" s="8">
        <v>22.01</v>
      </c>
      <c r="S282" s="10">
        <v>9.6</v>
      </c>
      <c r="T282" s="33"/>
      <c r="U282" s="22">
        <f t="shared" si="64"/>
        <v>440.20000000000005</v>
      </c>
      <c r="V282" s="24">
        <f t="shared" si="74"/>
        <v>35216</v>
      </c>
      <c r="AH282" t="b">
        <f t="shared" si="75"/>
        <v>1</v>
      </c>
      <c r="AI282" t="b">
        <f t="shared" si="65"/>
        <v>1</v>
      </c>
      <c r="AJ282" t="b">
        <f t="shared" si="66"/>
        <v>0</v>
      </c>
      <c r="AK282" t="b">
        <f t="shared" si="67"/>
        <v>0</v>
      </c>
      <c r="AL282" t="str">
        <f t="shared" si="76"/>
        <v>High</v>
      </c>
      <c r="AM282" t="str">
        <f t="shared" si="68"/>
        <v>Bad Product</v>
      </c>
      <c r="AN282">
        <f t="shared" si="69"/>
        <v>462.21</v>
      </c>
      <c r="AO282">
        <f t="shared" si="70"/>
        <v>41.819000000000003</v>
      </c>
      <c r="AP282" s="29" t="str">
        <f t="shared" si="77"/>
        <v>High</v>
      </c>
      <c r="AQ282">
        <f t="shared" si="78"/>
        <v>73420.557000000015</v>
      </c>
      <c r="AR282">
        <f t="shared" ca="1" si="71"/>
        <v>0</v>
      </c>
      <c r="AS282">
        <f t="shared" si="72"/>
        <v>52928.295000000013</v>
      </c>
      <c r="AT282">
        <f t="shared" si="79"/>
        <v>251</v>
      </c>
    </row>
    <row r="283" spans="1:46" ht="15.75" customHeight="1" x14ac:dyDescent="0.2">
      <c r="A283" s="1"/>
      <c r="B283" s="6" t="s">
        <v>315</v>
      </c>
      <c r="C283" s="6" t="s">
        <v>16</v>
      </c>
      <c r="D283" s="6" t="s">
        <v>17</v>
      </c>
      <c r="E283" s="6" t="s">
        <v>24</v>
      </c>
      <c r="F283" s="6" t="s">
        <v>19</v>
      </c>
      <c r="G283" s="6" t="s">
        <v>29</v>
      </c>
      <c r="H283" s="21">
        <v>69.959999999999994</v>
      </c>
      <c r="I283" s="12">
        <v>8</v>
      </c>
      <c r="J283" s="8">
        <v>27.984000000000002</v>
      </c>
      <c r="K283" s="8">
        <v>587.66399999999999</v>
      </c>
      <c r="L283" s="14">
        <v>43511</v>
      </c>
      <c r="M283" s="32" t="str">
        <f t="shared" si="73"/>
        <v>Weekday</v>
      </c>
      <c r="N283" s="16">
        <v>0.70902777777777781</v>
      </c>
      <c r="O283" s="6" t="s">
        <v>30</v>
      </c>
      <c r="P283" s="18">
        <v>559.67999999999995</v>
      </c>
      <c r="Q283" s="2">
        <v>4.7619047620000003</v>
      </c>
      <c r="R283" s="8">
        <v>27.984000000000002</v>
      </c>
      <c r="S283" s="10">
        <v>6.4</v>
      </c>
      <c r="T283" s="33"/>
      <c r="U283" s="22">
        <f t="shared" si="64"/>
        <v>559.67999999999995</v>
      </c>
      <c r="V283" s="24">
        <f t="shared" si="74"/>
        <v>44774.399999999994</v>
      </c>
      <c r="AH283" t="b">
        <f t="shared" si="75"/>
        <v>0</v>
      </c>
      <c r="AI283" t="b">
        <f t="shared" si="65"/>
        <v>1</v>
      </c>
      <c r="AJ283" t="b">
        <f t="shared" si="66"/>
        <v>0</v>
      </c>
      <c r="AK283" t="b">
        <f t="shared" si="67"/>
        <v>0</v>
      </c>
      <c r="AL283" t="str">
        <f t="shared" si="76"/>
        <v>Low</v>
      </c>
      <c r="AM283" t="str">
        <f t="shared" si="68"/>
        <v>Bad Product</v>
      </c>
      <c r="AN283">
        <f t="shared" si="69"/>
        <v>528.89760000000001</v>
      </c>
      <c r="AO283">
        <f t="shared" si="70"/>
        <v>66.461999999999989</v>
      </c>
      <c r="AP283" s="29" t="str">
        <f t="shared" si="77"/>
        <v>Low</v>
      </c>
      <c r="AQ283">
        <f t="shared" si="78"/>
        <v>73420.557000000015</v>
      </c>
      <c r="AR283">
        <f t="shared" ca="1" si="71"/>
        <v>0</v>
      </c>
      <c r="AS283">
        <f t="shared" si="72"/>
        <v>52928.295000000013</v>
      </c>
      <c r="AT283">
        <f t="shared" si="79"/>
        <v>251</v>
      </c>
    </row>
    <row r="284" spans="1:46" ht="15.75" customHeight="1" x14ac:dyDescent="0.2">
      <c r="A284" s="1"/>
      <c r="B284" s="6" t="s">
        <v>316</v>
      </c>
      <c r="C284" s="6" t="s">
        <v>22</v>
      </c>
      <c r="D284" s="6" t="s">
        <v>23</v>
      </c>
      <c r="E284" s="6" t="s">
        <v>24</v>
      </c>
      <c r="F284" s="6" t="s">
        <v>28</v>
      </c>
      <c r="G284" s="6" t="s">
        <v>29</v>
      </c>
      <c r="H284" s="21">
        <v>37</v>
      </c>
      <c r="I284" s="12">
        <v>1</v>
      </c>
      <c r="J284" s="8">
        <v>1.85</v>
      </c>
      <c r="K284" s="8">
        <v>38.85</v>
      </c>
      <c r="L284" s="14">
        <v>43530</v>
      </c>
      <c r="M284" s="32" t="str">
        <f t="shared" si="73"/>
        <v>Weekday</v>
      </c>
      <c r="N284" s="16">
        <v>0.56180555555555556</v>
      </c>
      <c r="O284" s="6" t="s">
        <v>30</v>
      </c>
      <c r="P284" s="18">
        <v>37</v>
      </c>
      <c r="Q284" s="2">
        <v>4.7619047620000003</v>
      </c>
      <c r="R284" s="8">
        <v>1.85</v>
      </c>
      <c r="S284" s="10">
        <v>7.9</v>
      </c>
      <c r="T284" s="33"/>
      <c r="U284" s="22">
        <f t="shared" si="64"/>
        <v>37</v>
      </c>
      <c r="V284" s="24">
        <f t="shared" si="74"/>
        <v>2960</v>
      </c>
      <c r="AH284" t="b">
        <f t="shared" si="75"/>
        <v>0</v>
      </c>
      <c r="AI284" t="b">
        <f t="shared" si="65"/>
        <v>1</v>
      </c>
      <c r="AJ284" t="b">
        <f t="shared" si="66"/>
        <v>0</v>
      </c>
      <c r="AK284" t="b">
        <f t="shared" si="67"/>
        <v>0</v>
      </c>
      <c r="AL284" t="str">
        <f t="shared" si="76"/>
        <v>Low</v>
      </c>
      <c r="AM284" t="str">
        <f t="shared" si="68"/>
        <v>Bad Product</v>
      </c>
      <c r="AN284">
        <f t="shared" si="69"/>
        <v>38.85</v>
      </c>
      <c r="AO284">
        <f t="shared" si="70"/>
        <v>37</v>
      </c>
      <c r="AP284" s="29" t="str">
        <f t="shared" si="77"/>
        <v>Medium</v>
      </c>
      <c r="AQ284">
        <f t="shared" si="78"/>
        <v>73420.557000000015</v>
      </c>
      <c r="AR284">
        <f t="shared" ca="1" si="71"/>
        <v>0</v>
      </c>
      <c r="AS284">
        <f t="shared" si="72"/>
        <v>52928.295000000013</v>
      </c>
      <c r="AT284">
        <f t="shared" si="79"/>
        <v>251</v>
      </c>
    </row>
    <row r="285" spans="1:46" ht="15.75" customHeight="1" x14ac:dyDescent="0.2">
      <c r="A285" s="1"/>
      <c r="B285" s="6" t="s">
        <v>317</v>
      </c>
      <c r="C285" s="6" t="s">
        <v>16</v>
      </c>
      <c r="D285" s="6" t="s">
        <v>17</v>
      </c>
      <c r="E285" s="6" t="s">
        <v>24</v>
      </c>
      <c r="F285" s="6" t="s">
        <v>19</v>
      </c>
      <c r="G285" s="6" t="s">
        <v>33</v>
      </c>
      <c r="H285" s="21">
        <v>15.34</v>
      </c>
      <c r="I285" s="12">
        <v>1</v>
      </c>
      <c r="J285" s="8">
        <v>0.76700000000000002</v>
      </c>
      <c r="K285" s="8">
        <v>16.106999999999999</v>
      </c>
      <c r="L285" s="14">
        <v>43471</v>
      </c>
      <c r="M285" s="32" t="str">
        <f t="shared" si="73"/>
        <v>Weekend</v>
      </c>
      <c r="N285" s="16">
        <v>0.46458333333333335</v>
      </c>
      <c r="O285" s="6" t="s">
        <v>26</v>
      </c>
      <c r="P285" s="18">
        <v>15.34</v>
      </c>
      <c r="Q285" s="2">
        <v>4.7619047620000003</v>
      </c>
      <c r="R285" s="8">
        <v>0.76700000000000002</v>
      </c>
      <c r="S285" s="10">
        <v>6.5</v>
      </c>
      <c r="T285" s="33"/>
      <c r="U285" s="22">
        <f t="shared" si="64"/>
        <v>15.34</v>
      </c>
      <c r="V285" s="24">
        <f t="shared" si="74"/>
        <v>1227.2</v>
      </c>
      <c r="AH285" t="b">
        <f t="shared" si="75"/>
        <v>0</v>
      </c>
      <c r="AI285" t="b">
        <f t="shared" si="65"/>
        <v>1</v>
      </c>
      <c r="AJ285" t="b">
        <f t="shared" si="66"/>
        <v>0</v>
      </c>
      <c r="AK285" t="b">
        <f t="shared" si="67"/>
        <v>0</v>
      </c>
      <c r="AL285" t="str">
        <f t="shared" si="76"/>
        <v>Low</v>
      </c>
      <c r="AM285" t="str">
        <f t="shared" si="68"/>
        <v>Bad Product</v>
      </c>
      <c r="AN285">
        <f t="shared" si="69"/>
        <v>16.106999999999999</v>
      </c>
      <c r="AO285">
        <f t="shared" si="70"/>
        <v>15.34</v>
      </c>
      <c r="AP285" s="29" t="str">
        <f t="shared" si="77"/>
        <v>Medium</v>
      </c>
      <c r="AQ285">
        <f t="shared" si="78"/>
        <v>73420.557000000015</v>
      </c>
      <c r="AR285">
        <f t="shared" ca="1" si="71"/>
        <v>0</v>
      </c>
      <c r="AS285">
        <f t="shared" si="72"/>
        <v>52928.295000000013</v>
      </c>
      <c r="AT285">
        <f t="shared" si="79"/>
        <v>251</v>
      </c>
    </row>
    <row r="286" spans="1:46" ht="15.75" customHeight="1" x14ac:dyDescent="0.2">
      <c r="A286" s="1"/>
      <c r="B286" s="6" t="s">
        <v>318</v>
      </c>
      <c r="C286" s="6" t="s">
        <v>16</v>
      </c>
      <c r="D286" s="6" t="s">
        <v>17</v>
      </c>
      <c r="E286" s="6" t="s">
        <v>18</v>
      </c>
      <c r="F286" s="6" t="s">
        <v>28</v>
      </c>
      <c r="G286" s="6" t="s">
        <v>20</v>
      </c>
      <c r="H286" s="21">
        <v>99.83</v>
      </c>
      <c r="I286" s="12">
        <v>6</v>
      </c>
      <c r="J286" s="8">
        <v>29.949000000000002</v>
      </c>
      <c r="K286" s="8">
        <v>628.92899999999997</v>
      </c>
      <c r="L286" s="14">
        <v>43528</v>
      </c>
      <c r="M286" s="32" t="str">
        <f t="shared" si="73"/>
        <v>Weekday</v>
      </c>
      <c r="N286" s="16">
        <v>0.62638888888888888</v>
      </c>
      <c r="O286" s="6" t="s">
        <v>21</v>
      </c>
      <c r="P286" s="18">
        <v>598.98</v>
      </c>
      <c r="Q286" s="2">
        <v>4.7619047620000003</v>
      </c>
      <c r="R286" s="8">
        <v>29.949000000000002</v>
      </c>
      <c r="S286" s="10">
        <v>8.5</v>
      </c>
      <c r="T286" s="33"/>
      <c r="U286" s="22">
        <f t="shared" si="64"/>
        <v>598.98</v>
      </c>
      <c r="V286" s="24">
        <f t="shared" si="74"/>
        <v>47918.400000000001</v>
      </c>
      <c r="AH286" t="b">
        <f t="shared" si="75"/>
        <v>1</v>
      </c>
      <c r="AI286" t="b">
        <f t="shared" si="65"/>
        <v>1</v>
      </c>
      <c r="AJ286" t="b">
        <f t="shared" si="66"/>
        <v>0</v>
      </c>
      <c r="AK286" t="b">
        <f t="shared" si="67"/>
        <v>0</v>
      </c>
      <c r="AL286" t="str">
        <f t="shared" si="76"/>
        <v>High</v>
      </c>
      <c r="AM286" t="str">
        <f t="shared" si="68"/>
        <v>Good Product</v>
      </c>
      <c r="AN286">
        <f t="shared" si="69"/>
        <v>566.03610000000003</v>
      </c>
      <c r="AO286">
        <f t="shared" si="70"/>
        <v>99.83</v>
      </c>
      <c r="AP286" s="29" t="str">
        <f t="shared" si="77"/>
        <v>High</v>
      </c>
      <c r="AQ286">
        <f t="shared" si="78"/>
        <v>73420.557000000015</v>
      </c>
      <c r="AR286">
        <f t="shared" ca="1" si="71"/>
        <v>0</v>
      </c>
      <c r="AS286">
        <f t="shared" si="72"/>
        <v>52928.295000000013</v>
      </c>
      <c r="AT286">
        <f t="shared" si="79"/>
        <v>250</v>
      </c>
    </row>
    <row r="287" spans="1:46" ht="15.75" customHeight="1" x14ac:dyDescent="0.2">
      <c r="A287" s="1"/>
      <c r="B287" s="6" t="s">
        <v>319</v>
      </c>
      <c r="C287" s="6" t="s">
        <v>16</v>
      </c>
      <c r="D287" s="6" t="s">
        <v>17</v>
      </c>
      <c r="E287" s="6" t="s">
        <v>18</v>
      </c>
      <c r="F287" s="6" t="s">
        <v>19</v>
      </c>
      <c r="G287" s="6" t="s">
        <v>20</v>
      </c>
      <c r="H287" s="21">
        <v>47.67</v>
      </c>
      <c r="I287" s="12">
        <v>4</v>
      </c>
      <c r="J287" s="8">
        <v>9.5340000000000007</v>
      </c>
      <c r="K287" s="8">
        <v>200.214</v>
      </c>
      <c r="L287" s="14">
        <v>43536</v>
      </c>
      <c r="M287" s="32" t="str">
        <f t="shared" si="73"/>
        <v>Weekday</v>
      </c>
      <c r="N287" s="16">
        <v>0.59791666666666665</v>
      </c>
      <c r="O287" s="6" t="s">
        <v>26</v>
      </c>
      <c r="P287" s="18">
        <v>190.68</v>
      </c>
      <c r="Q287" s="2">
        <v>4.7619047620000003</v>
      </c>
      <c r="R287" s="8">
        <v>9.5340000000000007</v>
      </c>
      <c r="S287" s="10">
        <v>9.1</v>
      </c>
      <c r="T287" s="33"/>
      <c r="U287" s="22">
        <f t="shared" si="64"/>
        <v>190.68</v>
      </c>
      <c r="V287" s="24">
        <f t="shared" si="74"/>
        <v>15254.400000000001</v>
      </c>
      <c r="AH287" t="b">
        <f t="shared" si="75"/>
        <v>1</v>
      </c>
      <c r="AI287" t="b">
        <f t="shared" si="65"/>
        <v>1</v>
      </c>
      <c r="AJ287" t="b">
        <f t="shared" si="66"/>
        <v>0</v>
      </c>
      <c r="AK287" t="b">
        <f t="shared" si="67"/>
        <v>0</v>
      </c>
      <c r="AL287" t="str">
        <f t="shared" si="76"/>
        <v>High</v>
      </c>
      <c r="AM287" t="str">
        <f t="shared" si="68"/>
        <v>Bad Product</v>
      </c>
      <c r="AN287">
        <f t="shared" si="69"/>
        <v>200.214</v>
      </c>
      <c r="AO287">
        <f t="shared" si="70"/>
        <v>47.67</v>
      </c>
      <c r="AP287" s="29" t="str">
        <f t="shared" si="77"/>
        <v>High</v>
      </c>
      <c r="AQ287">
        <f t="shared" si="78"/>
        <v>73420.557000000015</v>
      </c>
      <c r="AR287">
        <f t="shared" ca="1" si="71"/>
        <v>0</v>
      </c>
      <c r="AS287">
        <f t="shared" si="72"/>
        <v>52928.295000000013</v>
      </c>
      <c r="AT287">
        <f t="shared" si="79"/>
        <v>250</v>
      </c>
    </row>
    <row r="288" spans="1:46" ht="15.75" customHeight="1" x14ac:dyDescent="0.2">
      <c r="A288" s="1"/>
      <c r="B288" s="6" t="s">
        <v>320</v>
      </c>
      <c r="C288" s="6" t="s">
        <v>39</v>
      </c>
      <c r="D288" s="6" t="s">
        <v>40</v>
      </c>
      <c r="E288" s="6" t="s">
        <v>24</v>
      </c>
      <c r="F288" s="6" t="s">
        <v>28</v>
      </c>
      <c r="G288" s="6" t="s">
        <v>20</v>
      </c>
      <c r="H288" s="21">
        <v>66.680000000000007</v>
      </c>
      <c r="I288" s="12">
        <v>5</v>
      </c>
      <c r="J288" s="8">
        <v>16.670000000000002</v>
      </c>
      <c r="K288" s="8">
        <v>350.07</v>
      </c>
      <c r="L288" s="14">
        <v>43516</v>
      </c>
      <c r="M288" s="32" t="str">
        <f t="shared" si="73"/>
        <v>Weekday</v>
      </c>
      <c r="N288" s="16">
        <v>0.75069444444444444</v>
      </c>
      <c r="O288" s="6" t="s">
        <v>26</v>
      </c>
      <c r="P288" s="18">
        <v>333.4</v>
      </c>
      <c r="Q288" s="2">
        <v>4.7619047620000003</v>
      </c>
      <c r="R288" s="8">
        <v>16.670000000000002</v>
      </c>
      <c r="S288" s="10">
        <v>7.6</v>
      </c>
      <c r="T288" s="33"/>
      <c r="U288" s="22">
        <f t="shared" si="64"/>
        <v>333.40000000000003</v>
      </c>
      <c r="V288" s="24">
        <f t="shared" si="74"/>
        <v>26672.000000000004</v>
      </c>
      <c r="AH288" t="b">
        <f t="shared" si="75"/>
        <v>0</v>
      </c>
      <c r="AI288" t="b">
        <f t="shared" si="65"/>
        <v>1</v>
      </c>
      <c r="AJ288" t="b">
        <f t="shared" si="66"/>
        <v>0</v>
      </c>
      <c r="AK288" t="b">
        <f t="shared" si="67"/>
        <v>0</v>
      </c>
      <c r="AL288" t="str">
        <f t="shared" si="76"/>
        <v>Low</v>
      </c>
      <c r="AM288" t="str">
        <f t="shared" si="68"/>
        <v>Bad Product</v>
      </c>
      <c r="AN288">
        <f t="shared" si="69"/>
        <v>350.07</v>
      </c>
      <c r="AO288">
        <f t="shared" si="70"/>
        <v>66.680000000000007</v>
      </c>
      <c r="AP288" s="29" t="str">
        <f t="shared" si="77"/>
        <v>Medium</v>
      </c>
      <c r="AQ288">
        <f t="shared" si="78"/>
        <v>73420.557000000015</v>
      </c>
      <c r="AR288">
        <f t="shared" ca="1" si="71"/>
        <v>0</v>
      </c>
      <c r="AS288">
        <f t="shared" si="72"/>
        <v>52928.295000000013</v>
      </c>
      <c r="AT288">
        <f t="shared" si="79"/>
        <v>249</v>
      </c>
    </row>
    <row r="289" spans="1:46" ht="15.75" customHeight="1" x14ac:dyDescent="0.2">
      <c r="A289" s="1"/>
      <c r="B289" s="6" t="s">
        <v>321</v>
      </c>
      <c r="C289" s="6" t="s">
        <v>22</v>
      </c>
      <c r="D289" s="6" t="s">
        <v>23</v>
      </c>
      <c r="E289" s="6" t="s">
        <v>18</v>
      </c>
      <c r="F289" s="6" t="s">
        <v>28</v>
      </c>
      <c r="G289" s="6" t="s">
        <v>29</v>
      </c>
      <c r="H289" s="21">
        <v>74.86</v>
      </c>
      <c r="I289" s="12">
        <v>1</v>
      </c>
      <c r="J289" s="8">
        <v>3.7429999999999999</v>
      </c>
      <c r="K289" s="8">
        <v>78.602999999999994</v>
      </c>
      <c r="L289" s="14">
        <v>43548</v>
      </c>
      <c r="M289" s="32" t="str">
        <f t="shared" si="73"/>
        <v>Weekend</v>
      </c>
      <c r="N289" s="16">
        <v>0.61736111111111114</v>
      </c>
      <c r="O289" s="6" t="s">
        <v>26</v>
      </c>
      <c r="P289" s="18">
        <v>74.86</v>
      </c>
      <c r="Q289" s="2">
        <v>4.7619047620000003</v>
      </c>
      <c r="R289" s="8">
        <v>3.7429999999999999</v>
      </c>
      <c r="S289" s="10">
        <v>6.9</v>
      </c>
      <c r="T289" s="33"/>
      <c r="U289" s="22">
        <f t="shared" si="64"/>
        <v>74.86</v>
      </c>
      <c r="V289" s="24">
        <f t="shared" si="74"/>
        <v>5988.8</v>
      </c>
      <c r="AH289" t="b">
        <f t="shared" si="75"/>
        <v>0</v>
      </c>
      <c r="AI289" t="b">
        <f t="shared" si="65"/>
        <v>1</v>
      </c>
      <c r="AJ289" t="b">
        <f t="shared" si="66"/>
        <v>0</v>
      </c>
      <c r="AK289" t="b">
        <f t="shared" si="67"/>
        <v>0</v>
      </c>
      <c r="AL289" t="str">
        <f t="shared" si="76"/>
        <v>Low</v>
      </c>
      <c r="AM289" t="str">
        <f t="shared" si="68"/>
        <v>Bad Product</v>
      </c>
      <c r="AN289">
        <f t="shared" si="69"/>
        <v>78.602999999999994</v>
      </c>
      <c r="AO289">
        <f t="shared" si="70"/>
        <v>74.86</v>
      </c>
      <c r="AP289" s="29" t="str">
        <f t="shared" si="77"/>
        <v>Medium</v>
      </c>
      <c r="AQ289">
        <f t="shared" si="78"/>
        <v>73420.557000000015</v>
      </c>
      <c r="AR289">
        <f t="shared" ca="1" si="71"/>
        <v>0</v>
      </c>
      <c r="AS289">
        <f t="shared" si="72"/>
        <v>52928.295000000013</v>
      </c>
      <c r="AT289">
        <f t="shared" si="79"/>
        <v>248</v>
      </c>
    </row>
    <row r="290" spans="1:46" ht="15.75" customHeight="1" x14ac:dyDescent="0.2">
      <c r="A290" s="1"/>
      <c r="B290" s="6" t="s">
        <v>322</v>
      </c>
      <c r="C290" s="6" t="s">
        <v>22</v>
      </c>
      <c r="D290" s="6" t="s">
        <v>23</v>
      </c>
      <c r="E290" s="6" t="s">
        <v>24</v>
      </c>
      <c r="F290" s="6" t="s">
        <v>19</v>
      </c>
      <c r="G290" s="6" t="s">
        <v>33</v>
      </c>
      <c r="H290" s="21">
        <v>23.75</v>
      </c>
      <c r="I290" s="12">
        <v>9</v>
      </c>
      <c r="J290" s="8">
        <v>10.6875</v>
      </c>
      <c r="K290" s="8">
        <v>224.4375</v>
      </c>
      <c r="L290" s="14">
        <v>43496</v>
      </c>
      <c r="M290" s="32" t="str">
        <f t="shared" si="73"/>
        <v>Weekday</v>
      </c>
      <c r="N290" s="16">
        <v>0.50138888888888888</v>
      </c>
      <c r="O290" s="6" t="s">
        <v>26</v>
      </c>
      <c r="P290" s="18">
        <v>213.75</v>
      </c>
      <c r="Q290" s="2">
        <v>4.7619047620000003</v>
      </c>
      <c r="R290" s="8">
        <v>10.6875</v>
      </c>
      <c r="S290" s="10">
        <v>9.5</v>
      </c>
      <c r="T290" s="33"/>
      <c r="U290" s="22">
        <f t="shared" si="64"/>
        <v>213.75</v>
      </c>
      <c r="V290" s="24">
        <f t="shared" si="74"/>
        <v>17100</v>
      </c>
      <c r="AH290" t="b">
        <f t="shared" si="75"/>
        <v>1</v>
      </c>
      <c r="AI290" t="b">
        <f t="shared" si="65"/>
        <v>1</v>
      </c>
      <c r="AJ290" t="b">
        <f t="shared" si="66"/>
        <v>0</v>
      </c>
      <c r="AK290" t="b">
        <f t="shared" si="67"/>
        <v>0</v>
      </c>
      <c r="AL290" t="str">
        <f t="shared" si="76"/>
        <v>High</v>
      </c>
      <c r="AM290" t="str">
        <f t="shared" si="68"/>
        <v>Bad Product</v>
      </c>
      <c r="AN290">
        <f t="shared" si="69"/>
        <v>224.4375</v>
      </c>
      <c r="AO290">
        <f t="shared" si="70"/>
        <v>22.5625</v>
      </c>
      <c r="AP290" s="29" t="str">
        <f t="shared" si="77"/>
        <v>High</v>
      </c>
      <c r="AQ290">
        <f t="shared" si="78"/>
        <v>73070.487000000008</v>
      </c>
      <c r="AR290">
        <f t="shared" ca="1" si="71"/>
        <v>0</v>
      </c>
      <c r="AS290">
        <f t="shared" si="72"/>
        <v>52928.295000000013</v>
      </c>
      <c r="AT290">
        <f t="shared" si="79"/>
        <v>247</v>
      </c>
    </row>
    <row r="291" spans="1:46" ht="15.75" customHeight="1" x14ac:dyDescent="0.2">
      <c r="A291" s="1"/>
      <c r="B291" s="6" t="s">
        <v>323</v>
      </c>
      <c r="C291" s="6" t="s">
        <v>39</v>
      </c>
      <c r="D291" s="6" t="s">
        <v>40</v>
      </c>
      <c r="E291" s="6" t="s">
        <v>24</v>
      </c>
      <c r="F291" s="6" t="s">
        <v>19</v>
      </c>
      <c r="G291" s="6" t="s">
        <v>41</v>
      </c>
      <c r="H291" s="21">
        <v>48.51</v>
      </c>
      <c r="I291" s="12">
        <v>7</v>
      </c>
      <c r="J291" s="8">
        <v>16.9785</v>
      </c>
      <c r="K291" s="8">
        <v>356.54849999999999</v>
      </c>
      <c r="L291" s="14">
        <v>43490</v>
      </c>
      <c r="M291" s="32" t="str">
        <f t="shared" si="73"/>
        <v>Weekday</v>
      </c>
      <c r="N291" s="16">
        <v>0.5625</v>
      </c>
      <c r="O291" s="6" t="s">
        <v>30</v>
      </c>
      <c r="P291" s="18">
        <v>339.57</v>
      </c>
      <c r="Q291" s="2">
        <v>4.7619047620000003</v>
      </c>
      <c r="R291" s="8">
        <v>16.9785</v>
      </c>
      <c r="S291" s="10">
        <v>5.2</v>
      </c>
      <c r="T291" s="33"/>
      <c r="U291" s="22">
        <f t="shared" si="64"/>
        <v>339.57</v>
      </c>
      <c r="V291" s="24">
        <f t="shared" si="74"/>
        <v>27165.599999999999</v>
      </c>
      <c r="AH291" t="b">
        <f t="shared" si="75"/>
        <v>0</v>
      </c>
      <c r="AI291" t="b">
        <f t="shared" si="65"/>
        <v>1</v>
      </c>
      <c r="AJ291" t="b">
        <f t="shared" si="66"/>
        <v>0</v>
      </c>
      <c r="AK291" t="b">
        <f t="shared" si="67"/>
        <v>0</v>
      </c>
      <c r="AL291" t="str">
        <f t="shared" si="76"/>
        <v>Low</v>
      </c>
      <c r="AM291" t="str">
        <f t="shared" si="68"/>
        <v>Bad Product</v>
      </c>
      <c r="AN291">
        <f t="shared" si="69"/>
        <v>356.54849999999999</v>
      </c>
      <c r="AO291">
        <f t="shared" si="70"/>
        <v>48.51</v>
      </c>
      <c r="AP291" s="29" t="str">
        <f t="shared" si="77"/>
        <v>Low</v>
      </c>
      <c r="AQ291">
        <f t="shared" si="78"/>
        <v>73070.487000000008</v>
      </c>
      <c r="AR291">
        <f t="shared" ca="1" si="71"/>
        <v>0</v>
      </c>
      <c r="AS291">
        <f t="shared" si="72"/>
        <v>52928.295000000013</v>
      </c>
      <c r="AT291">
        <f t="shared" si="79"/>
        <v>246</v>
      </c>
    </row>
    <row r="292" spans="1:46" ht="15.75" customHeight="1" x14ac:dyDescent="0.2">
      <c r="A292" s="1"/>
      <c r="B292" s="6" t="s">
        <v>324</v>
      </c>
      <c r="C292" s="6" t="s">
        <v>16</v>
      </c>
      <c r="D292" s="6" t="s">
        <v>17</v>
      </c>
      <c r="E292" s="6" t="s">
        <v>18</v>
      </c>
      <c r="F292" s="6" t="s">
        <v>19</v>
      </c>
      <c r="G292" s="6" t="s">
        <v>29</v>
      </c>
      <c r="H292" s="21">
        <v>94.88</v>
      </c>
      <c r="I292" s="12">
        <v>7</v>
      </c>
      <c r="J292" s="8">
        <v>33.207999999999998</v>
      </c>
      <c r="K292" s="8">
        <v>697.36800000000005</v>
      </c>
      <c r="L292" s="14">
        <v>43499</v>
      </c>
      <c r="M292" s="32" t="str">
        <f t="shared" si="73"/>
        <v>Weekend</v>
      </c>
      <c r="N292" s="16">
        <v>0.60972222222222228</v>
      </c>
      <c r="O292" s="6" t="s">
        <v>26</v>
      </c>
      <c r="P292" s="18">
        <v>664.16</v>
      </c>
      <c r="Q292" s="2">
        <v>4.7619047620000003</v>
      </c>
      <c r="R292" s="8">
        <v>33.207999999999998</v>
      </c>
      <c r="S292" s="10">
        <v>4.2</v>
      </c>
      <c r="T292" s="33"/>
      <c r="U292" s="22">
        <f t="shared" si="64"/>
        <v>664.16</v>
      </c>
      <c r="V292" s="24">
        <f t="shared" si="74"/>
        <v>53132.799999999996</v>
      </c>
      <c r="AH292" t="b">
        <f t="shared" si="75"/>
        <v>0</v>
      </c>
      <c r="AI292" t="b">
        <f t="shared" si="65"/>
        <v>1</v>
      </c>
      <c r="AJ292" t="b">
        <f t="shared" si="66"/>
        <v>0</v>
      </c>
      <c r="AK292" t="b">
        <f t="shared" si="67"/>
        <v>0</v>
      </c>
      <c r="AL292" t="str">
        <f t="shared" si="76"/>
        <v>Low</v>
      </c>
      <c r="AM292" t="str">
        <f t="shared" si="68"/>
        <v>Bad Product</v>
      </c>
      <c r="AN292">
        <f t="shared" si="69"/>
        <v>627.63120000000004</v>
      </c>
      <c r="AO292">
        <f t="shared" si="70"/>
        <v>94.88</v>
      </c>
      <c r="AP292" s="29" t="str">
        <f t="shared" si="77"/>
        <v>Low</v>
      </c>
      <c r="AQ292">
        <f t="shared" si="78"/>
        <v>73070.487000000008</v>
      </c>
      <c r="AR292">
        <f t="shared" ca="1" si="71"/>
        <v>0</v>
      </c>
      <c r="AS292">
        <f t="shared" si="72"/>
        <v>52928.295000000013</v>
      </c>
      <c r="AT292">
        <f t="shared" si="79"/>
        <v>246</v>
      </c>
    </row>
    <row r="293" spans="1:46" ht="15.75" customHeight="1" x14ac:dyDescent="0.2">
      <c r="A293" s="1"/>
      <c r="B293" s="6" t="s">
        <v>325</v>
      </c>
      <c r="C293" s="6" t="s">
        <v>39</v>
      </c>
      <c r="D293" s="6" t="s">
        <v>40</v>
      </c>
      <c r="E293" s="6" t="s">
        <v>18</v>
      </c>
      <c r="F293" s="6" t="s">
        <v>28</v>
      </c>
      <c r="G293" s="6" t="s">
        <v>25</v>
      </c>
      <c r="H293" s="21">
        <v>40.299999999999997</v>
      </c>
      <c r="I293" s="12">
        <v>10</v>
      </c>
      <c r="J293" s="8">
        <v>20.149999999999999</v>
      </c>
      <c r="K293" s="8">
        <v>423.15</v>
      </c>
      <c r="L293" s="14">
        <v>43489</v>
      </c>
      <c r="M293" s="32" t="str">
        <f t="shared" si="73"/>
        <v>Weekday</v>
      </c>
      <c r="N293" s="16">
        <v>0.73402777777777772</v>
      </c>
      <c r="O293" s="6" t="s">
        <v>30</v>
      </c>
      <c r="P293" s="18">
        <v>403</v>
      </c>
      <c r="Q293" s="2">
        <v>4.7619047620000003</v>
      </c>
      <c r="R293" s="8">
        <v>20.149999999999999</v>
      </c>
      <c r="S293" s="10">
        <v>7</v>
      </c>
      <c r="T293" s="33"/>
      <c r="U293" s="22">
        <f t="shared" si="64"/>
        <v>403</v>
      </c>
      <c r="V293" s="24">
        <f t="shared" si="74"/>
        <v>32240</v>
      </c>
      <c r="AH293" t="b">
        <f t="shared" si="75"/>
        <v>0</v>
      </c>
      <c r="AI293" t="b">
        <f t="shared" si="65"/>
        <v>1</v>
      </c>
      <c r="AJ293" t="b">
        <f t="shared" si="66"/>
        <v>0</v>
      </c>
      <c r="AK293" t="b">
        <f t="shared" si="67"/>
        <v>0</v>
      </c>
      <c r="AL293" t="str">
        <f t="shared" si="76"/>
        <v>Low</v>
      </c>
      <c r="AM293" t="str">
        <f t="shared" si="68"/>
        <v>Bad Product</v>
      </c>
      <c r="AN293">
        <f t="shared" si="69"/>
        <v>423.15</v>
      </c>
      <c r="AO293">
        <f t="shared" si="70"/>
        <v>38.284999999999997</v>
      </c>
      <c r="AP293" s="29" t="str">
        <f t="shared" si="77"/>
        <v>Medium</v>
      </c>
      <c r="AQ293">
        <f t="shared" si="78"/>
        <v>72713.938500000018</v>
      </c>
      <c r="AR293">
        <f t="shared" ca="1" si="71"/>
        <v>0</v>
      </c>
      <c r="AS293">
        <f t="shared" si="72"/>
        <v>52928.295000000013</v>
      </c>
      <c r="AT293">
        <f t="shared" si="79"/>
        <v>245</v>
      </c>
    </row>
    <row r="294" spans="1:46" ht="15.75" customHeight="1" x14ac:dyDescent="0.2">
      <c r="A294" s="1"/>
      <c r="B294" s="6" t="s">
        <v>326</v>
      </c>
      <c r="C294" s="6" t="s">
        <v>22</v>
      </c>
      <c r="D294" s="6" t="s">
        <v>23</v>
      </c>
      <c r="E294" s="6" t="s">
        <v>24</v>
      </c>
      <c r="F294" s="6" t="s">
        <v>28</v>
      </c>
      <c r="G294" s="6" t="s">
        <v>25</v>
      </c>
      <c r="H294" s="21">
        <v>27.85</v>
      </c>
      <c r="I294" s="12">
        <v>7</v>
      </c>
      <c r="J294" s="8">
        <v>9.7475000000000005</v>
      </c>
      <c r="K294" s="8">
        <v>204.69749999999999</v>
      </c>
      <c r="L294" s="14">
        <v>43538</v>
      </c>
      <c r="M294" s="32" t="str">
        <f t="shared" si="73"/>
        <v>Weekday</v>
      </c>
      <c r="N294" s="16">
        <v>0.72222222222222221</v>
      </c>
      <c r="O294" s="6" t="s">
        <v>21</v>
      </c>
      <c r="P294" s="18">
        <v>194.95</v>
      </c>
      <c r="Q294" s="2">
        <v>4.7619047620000003</v>
      </c>
      <c r="R294" s="8">
        <v>9.7475000000000005</v>
      </c>
      <c r="S294" s="10">
        <v>6</v>
      </c>
      <c r="T294" s="33"/>
      <c r="U294" s="22">
        <f t="shared" si="64"/>
        <v>194.95000000000002</v>
      </c>
      <c r="V294" s="24">
        <f t="shared" si="74"/>
        <v>15596.000000000002</v>
      </c>
      <c r="AH294" t="b">
        <f t="shared" si="75"/>
        <v>0</v>
      </c>
      <c r="AI294" t="b">
        <f t="shared" si="65"/>
        <v>1</v>
      </c>
      <c r="AJ294" t="b">
        <f t="shared" si="66"/>
        <v>0</v>
      </c>
      <c r="AK294" t="b">
        <f t="shared" si="67"/>
        <v>0</v>
      </c>
      <c r="AL294" t="str">
        <f t="shared" si="76"/>
        <v>Low</v>
      </c>
      <c r="AM294" t="str">
        <f t="shared" si="68"/>
        <v>Bad Product</v>
      </c>
      <c r="AN294">
        <f t="shared" si="69"/>
        <v>204.69749999999999</v>
      </c>
      <c r="AO294">
        <f t="shared" si="70"/>
        <v>27.85</v>
      </c>
      <c r="AP294" s="29" t="str">
        <f t="shared" si="77"/>
        <v>Low</v>
      </c>
      <c r="AQ294">
        <f t="shared" si="78"/>
        <v>72713.938500000018</v>
      </c>
      <c r="AR294">
        <f t="shared" ca="1" si="71"/>
        <v>0</v>
      </c>
      <c r="AS294">
        <f t="shared" si="72"/>
        <v>52928.295000000013</v>
      </c>
      <c r="AT294">
        <f t="shared" si="79"/>
        <v>245</v>
      </c>
    </row>
    <row r="295" spans="1:46" ht="15.75" customHeight="1" x14ac:dyDescent="0.2">
      <c r="A295" s="1"/>
      <c r="B295" s="6" t="s">
        <v>327</v>
      </c>
      <c r="C295" s="6" t="s">
        <v>16</v>
      </c>
      <c r="D295" s="6" t="s">
        <v>17</v>
      </c>
      <c r="E295" s="6" t="s">
        <v>18</v>
      </c>
      <c r="F295" s="6" t="s">
        <v>19</v>
      </c>
      <c r="G295" s="6" t="s">
        <v>25</v>
      </c>
      <c r="H295" s="21">
        <v>62.48</v>
      </c>
      <c r="I295" s="12">
        <v>1</v>
      </c>
      <c r="J295" s="8">
        <v>3.1240000000000001</v>
      </c>
      <c r="K295" s="8">
        <v>65.603999999999999</v>
      </c>
      <c r="L295" s="14">
        <v>43514</v>
      </c>
      <c r="M295" s="32" t="str">
        <f t="shared" si="73"/>
        <v>Weekday</v>
      </c>
      <c r="N295" s="16">
        <v>0.85347222222222219</v>
      </c>
      <c r="O295" s="6" t="s">
        <v>26</v>
      </c>
      <c r="P295" s="18">
        <v>62.48</v>
      </c>
      <c r="Q295" s="2">
        <v>4.7619047620000003</v>
      </c>
      <c r="R295" s="8">
        <v>3.1240000000000001</v>
      </c>
      <c r="S295" s="10">
        <v>4.7</v>
      </c>
      <c r="T295" s="33"/>
      <c r="U295" s="22">
        <f t="shared" si="64"/>
        <v>62.48</v>
      </c>
      <c r="V295" s="24">
        <f t="shared" si="74"/>
        <v>4998.3999999999996</v>
      </c>
      <c r="AH295" t="b">
        <f t="shared" si="75"/>
        <v>0</v>
      </c>
      <c r="AI295" t="b">
        <f t="shared" si="65"/>
        <v>1</v>
      </c>
      <c r="AJ295" t="b">
        <f t="shared" si="66"/>
        <v>0</v>
      </c>
      <c r="AK295" t="b">
        <f t="shared" si="67"/>
        <v>0</v>
      </c>
      <c r="AL295" t="str">
        <f t="shared" si="76"/>
        <v>Low</v>
      </c>
      <c r="AM295" t="str">
        <f t="shared" si="68"/>
        <v>Bad Product</v>
      </c>
      <c r="AN295">
        <f t="shared" si="69"/>
        <v>65.603999999999999</v>
      </c>
      <c r="AO295">
        <f t="shared" si="70"/>
        <v>62.48</v>
      </c>
      <c r="AP295" s="29" t="str">
        <f t="shared" si="77"/>
        <v>Low</v>
      </c>
      <c r="AQ295">
        <f t="shared" si="78"/>
        <v>72290.78850000001</v>
      </c>
      <c r="AR295">
        <f t="shared" ca="1" si="71"/>
        <v>0</v>
      </c>
      <c r="AS295">
        <f t="shared" si="72"/>
        <v>52928.295000000013</v>
      </c>
      <c r="AT295">
        <f t="shared" si="79"/>
        <v>245</v>
      </c>
    </row>
    <row r="296" spans="1:46" ht="15.75" customHeight="1" x14ac:dyDescent="0.2">
      <c r="A296" s="1"/>
      <c r="B296" s="6" t="s">
        <v>328</v>
      </c>
      <c r="C296" s="6" t="s">
        <v>16</v>
      </c>
      <c r="D296" s="6" t="s">
        <v>17</v>
      </c>
      <c r="E296" s="6" t="s">
        <v>18</v>
      </c>
      <c r="F296" s="6" t="s">
        <v>19</v>
      </c>
      <c r="G296" s="6" t="s">
        <v>41</v>
      </c>
      <c r="H296" s="21">
        <v>36.36</v>
      </c>
      <c r="I296" s="12">
        <v>2</v>
      </c>
      <c r="J296" s="8">
        <v>3.6360000000000001</v>
      </c>
      <c r="K296" s="8">
        <v>76.355999999999995</v>
      </c>
      <c r="L296" s="14">
        <v>43486</v>
      </c>
      <c r="M296" s="32" t="str">
        <f t="shared" si="73"/>
        <v>Weekday</v>
      </c>
      <c r="N296" s="16">
        <v>0.41666666666666669</v>
      </c>
      <c r="O296" s="6" t="s">
        <v>26</v>
      </c>
      <c r="P296" s="18">
        <v>72.72</v>
      </c>
      <c r="Q296" s="2">
        <v>4.7619047620000003</v>
      </c>
      <c r="R296" s="8">
        <v>3.6360000000000001</v>
      </c>
      <c r="S296" s="10">
        <v>7.1</v>
      </c>
      <c r="T296" s="33"/>
      <c r="U296" s="22">
        <f t="shared" si="64"/>
        <v>72.72</v>
      </c>
      <c r="V296" s="24">
        <f t="shared" si="74"/>
        <v>5817.6</v>
      </c>
      <c r="AH296" t="b">
        <f t="shared" si="75"/>
        <v>0</v>
      </c>
      <c r="AI296" t="b">
        <f t="shared" si="65"/>
        <v>1</v>
      </c>
      <c r="AJ296" t="b">
        <f t="shared" si="66"/>
        <v>0</v>
      </c>
      <c r="AK296" t="b">
        <f t="shared" si="67"/>
        <v>0</v>
      </c>
      <c r="AL296" t="str">
        <f t="shared" si="76"/>
        <v>Low</v>
      </c>
      <c r="AM296" t="str">
        <f t="shared" si="68"/>
        <v>Bad Product</v>
      </c>
      <c r="AN296">
        <f t="shared" si="69"/>
        <v>76.355999999999995</v>
      </c>
      <c r="AO296">
        <f t="shared" si="70"/>
        <v>36.36</v>
      </c>
      <c r="AP296" s="29" t="str">
        <f t="shared" si="77"/>
        <v>Medium</v>
      </c>
      <c r="AQ296">
        <f t="shared" si="78"/>
        <v>72290.78850000001</v>
      </c>
      <c r="AR296">
        <f t="shared" ca="1" si="71"/>
        <v>0</v>
      </c>
      <c r="AS296">
        <f t="shared" si="72"/>
        <v>52928.295000000013</v>
      </c>
      <c r="AT296">
        <f t="shared" si="79"/>
        <v>244</v>
      </c>
    </row>
    <row r="297" spans="1:46" ht="15.75" customHeight="1" x14ac:dyDescent="0.2">
      <c r="A297" s="1"/>
      <c r="B297" s="6" t="s">
        <v>329</v>
      </c>
      <c r="C297" s="6" t="s">
        <v>39</v>
      </c>
      <c r="D297" s="6" t="s">
        <v>40</v>
      </c>
      <c r="E297" s="6" t="s">
        <v>24</v>
      </c>
      <c r="F297" s="6" t="s">
        <v>28</v>
      </c>
      <c r="G297" s="6" t="s">
        <v>20</v>
      </c>
      <c r="H297" s="21">
        <v>18.11</v>
      </c>
      <c r="I297" s="12">
        <v>10</v>
      </c>
      <c r="J297" s="8">
        <v>9.0549999999999997</v>
      </c>
      <c r="K297" s="8">
        <v>190.155</v>
      </c>
      <c r="L297" s="14">
        <v>43537</v>
      </c>
      <c r="M297" s="32" t="str">
        <f t="shared" si="73"/>
        <v>Weekday</v>
      </c>
      <c r="N297" s="16">
        <v>0.49027777777777776</v>
      </c>
      <c r="O297" s="6" t="s">
        <v>21</v>
      </c>
      <c r="P297" s="18">
        <v>181.1</v>
      </c>
      <c r="Q297" s="2">
        <v>4.7619047620000003</v>
      </c>
      <c r="R297" s="8">
        <v>9.0549999999999997</v>
      </c>
      <c r="S297" s="10">
        <v>5.9</v>
      </c>
      <c r="T297" s="33"/>
      <c r="U297" s="22">
        <f t="shared" si="64"/>
        <v>181.1</v>
      </c>
      <c r="V297" s="24">
        <f t="shared" si="74"/>
        <v>14488</v>
      </c>
      <c r="AH297" t="b">
        <f t="shared" si="75"/>
        <v>0</v>
      </c>
      <c r="AI297" t="b">
        <f t="shared" si="65"/>
        <v>1</v>
      </c>
      <c r="AJ297" t="b">
        <f t="shared" si="66"/>
        <v>0</v>
      </c>
      <c r="AK297" t="b">
        <f t="shared" si="67"/>
        <v>0</v>
      </c>
      <c r="AL297" t="str">
        <f t="shared" si="76"/>
        <v>Low</v>
      </c>
      <c r="AM297" t="str">
        <f t="shared" si="68"/>
        <v>Bad Product</v>
      </c>
      <c r="AN297">
        <f t="shared" si="69"/>
        <v>190.155</v>
      </c>
      <c r="AO297">
        <f t="shared" si="70"/>
        <v>17.204499999999999</v>
      </c>
      <c r="AP297" s="29" t="str">
        <f t="shared" si="77"/>
        <v>Low</v>
      </c>
      <c r="AQ297">
        <f t="shared" si="78"/>
        <v>72290.78850000001</v>
      </c>
      <c r="AR297">
        <f t="shared" ca="1" si="71"/>
        <v>0</v>
      </c>
      <c r="AS297">
        <f t="shared" si="72"/>
        <v>52928.295000000013</v>
      </c>
      <c r="AT297">
        <f t="shared" si="79"/>
        <v>243</v>
      </c>
    </row>
    <row r="298" spans="1:46" ht="15.75" customHeight="1" x14ac:dyDescent="0.2">
      <c r="A298" s="1"/>
      <c r="B298" s="6" t="s">
        <v>330</v>
      </c>
      <c r="C298" s="6" t="s">
        <v>22</v>
      </c>
      <c r="D298" s="6" t="s">
        <v>23</v>
      </c>
      <c r="E298" s="6" t="s">
        <v>18</v>
      </c>
      <c r="F298" s="6" t="s">
        <v>19</v>
      </c>
      <c r="G298" s="6" t="s">
        <v>25</v>
      </c>
      <c r="H298" s="21">
        <v>51.92</v>
      </c>
      <c r="I298" s="12">
        <v>5</v>
      </c>
      <c r="J298" s="8">
        <v>12.98</v>
      </c>
      <c r="K298" s="8">
        <v>272.58</v>
      </c>
      <c r="L298" s="14">
        <v>43527</v>
      </c>
      <c r="M298" s="32" t="str">
        <f t="shared" si="73"/>
        <v>Weekend</v>
      </c>
      <c r="N298" s="16">
        <v>0.5708333333333333</v>
      </c>
      <c r="O298" s="6" t="s">
        <v>26</v>
      </c>
      <c r="P298" s="18">
        <v>259.60000000000002</v>
      </c>
      <c r="Q298" s="2">
        <v>4.7619047620000003</v>
      </c>
      <c r="R298" s="8">
        <v>12.98</v>
      </c>
      <c r="S298" s="10">
        <v>7.5</v>
      </c>
      <c r="T298" s="33"/>
      <c r="U298" s="22">
        <f t="shared" si="64"/>
        <v>259.60000000000002</v>
      </c>
      <c r="V298" s="24">
        <f t="shared" si="74"/>
        <v>20768</v>
      </c>
      <c r="AH298" t="b">
        <f t="shared" si="75"/>
        <v>0</v>
      </c>
      <c r="AI298" t="b">
        <f t="shared" si="65"/>
        <v>1</v>
      </c>
      <c r="AJ298" t="b">
        <f t="shared" si="66"/>
        <v>0</v>
      </c>
      <c r="AK298" t="b">
        <f t="shared" si="67"/>
        <v>0</v>
      </c>
      <c r="AL298" t="str">
        <f t="shared" si="76"/>
        <v>Low</v>
      </c>
      <c r="AM298" t="str">
        <f t="shared" si="68"/>
        <v>Bad Product</v>
      </c>
      <c r="AN298">
        <f t="shared" si="69"/>
        <v>272.58</v>
      </c>
      <c r="AO298">
        <f t="shared" si="70"/>
        <v>51.92</v>
      </c>
      <c r="AP298" s="29" t="str">
        <f t="shared" si="77"/>
        <v>Medium</v>
      </c>
      <c r="AQ298">
        <f t="shared" si="78"/>
        <v>72290.78850000001</v>
      </c>
      <c r="AR298">
        <f t="shared" ca="1" si="71"/>
        <v>0</v>
      </c>
      <c r="AS298">
        <f t="shared" si="72"/>
        <v>52928.295000000013</v>
      </c>
      <c r="AT298">
        <f t="shared" si="79"/>
        <v>243</v>
      </c>
    </row>
    <row r="299" spans="1:46" ht="15.75" customHeight="1" x14ac:dyDescent="0.2">
      <c r="A299" s="1"/>
      <c r="B299" s="6" t="s">
        <v>331</v>
      </c>
      <c r="C299" s="6" t="s">
        <v>22</v>
      </c>
      <c r="D299" s="6" t="s">
        <v>23</v>
      </c>
      <c r="E299" s="6" t="s">
        <v>24</v>
      </c>
      <c r="F299" s="6" t="s">
        <v>28</v>
      </c>
      <c r="G299" s="6" t="s">
        <v>25</v>
      </c>
      <c r="H299" s="21">
        <v>28.84</v>
      </c>
      <c r="I299" s="12">
        <v>4</v>
      </c>
      <c r="J299" s="8">
        <v>5.7679999999999998</v>
      </c>
      <c r="K299" s="8">
        <v>121.128</v>
      </c>
      <c r="L299" s="14">
        <v>43553</v>
      </c>
      <c r="M299" s="32" t="str">
        <f t="shared" si="73"/>
        <v>Weekday</v>
      </c>
      <c r="N299" s="16">
        <v>0.61388888888888893</v>
      </c>
      <c r="O299" s="6" t="s">
        <v>26</v>
      </c>
      <c r="P299" s="18">
        <v>115.36</v>
      </c>
      <c r="Q299" s="2">
        <v>4.7619047620000003</v>
      </c>
      <c r="R299" s="8">
        <v>5.7679999999999998</v>
      </c>
      <c r="S299" s="10">
        <v>6.4</v>
      </c>
      <c r="T299" s="33"/>
      <c r="U299" s="22">
        <f t="shared" si="64"/>
        <v>115.36</v>
      </c>
      <c r="V299" s="24">
        <f t="shared" si="74"/>
        <v>9228.7999999999993</v>
      </c>
      <c r="AH299" t="b">
        <f t="shared" si="75"/>
        <v>0</v>
      </c>
      <c r="AI299" t="b">
        <f t="shared" si="65"/>
        <v>1</v>
      </c>
      <c r="AJ299" t="b">
        <f t="shared" si="66"/>
        <v>0</v>
      </c>
      <c r="AK299" t="b">
        <f t="shared" si="67"/>
        <v>0</v>
      </c>
      <c r="AL299" t="str">
        <f t="shared" si="76"/>
        <v>Low</v>
      </c>
      <c r="AM299" t="str">
        <f t="shared" si="68"/>
        <v>Bad Product</v>
      </c>
      <c r="AN299">
        <f t="shared" si="69"/>
        <v>121.128</v>
      </c>
      <c r="AO299">
        <f t="shared" si="70"/>
        <v>28.84</v>
      </c>
      <c r="AP299" s="29" t="str">
        <f t="shared" si="77"/>
        <v>Low</v>
      </c>
      <c r="AQ299">
        <f t="shared" si="78"/>
        <v>72100.633500000025</v>
      </c>
      <c r="AR299">
        <f t="shared" ca="1" si="71"/>
        <v>0</v>
      </c>
      <c r="AS299">
        <f t="shared" si="72"/>
        <v>52928.295000000013</v>
      </c>
      <c r="AT299">
        <f t="shared" si="79"/>
        <v>242</v>
      </c>
    </row>
    <row r="300" spans="1:46" ht="15.75" customHeight="1" x14ac:dyDescent="0.2">
      <c r="A300" s="1"/>
      <c r="B300" s="6" t="s">
        <v>332</v>
      </c>
      <c r="C300" s="6" t="s">
        <v>16</v>
      </c>
      <c r="D300" s="6" t="s">
        <v>17</v>
      </c>
      <c r="E300" s="6" t="s">
        <v>18</v>
      </c>
      <c r="F300" s="6" t="s">
        <v>28</v>
      </c>
      <c r="G300" s="6" t="s">
        <v>29</v>
      </c>
      <c r="H300" s="21">
        <v>78.38</v>
      </c>
      <c r="I300" s="12">
        <v>6</v>
      </c>
      <c r="J300" s="8">
        <v>23.513999999999999</v>
      </c>
      <c r="K300" s="8">
        <v>493.79399999999998</v>
      </c>
      <c r="L300" s="14">
        <v>43475</v>
      </c>
      <c r="M300" s="32" t="str">
        <f t="shared" si="73"/>
        <v>Weekday</v>
      </c>
      <c r="N300" s="16">
        <v>0.59444444444444444</v>
      </c>
      <c r="O300" s="6" t="s">
        <v>21</v>
      </c>
      <c r="P300" s="18">
        <v>470.28</v>
      </c>
      <c r="Q300" s="2">
        <v>4.7619047620000003</v>
      </c>
      <c r="R300" s="8">
        <v>23.513999999999999</v>
      </c>
      <c r="S300" s="10">
        <v>5.8</v>
      </c>
      <c r="T300" s="33"/>
      <c r="U300" s="22">
        <f t="shared" si="64"/>
        <v>470.28</v>
      </c>
      <c r="V300" s="24">
        <f t="shared" si="74"/>
        <v>37622.399999999994</v>
      </c>
      <c r="AH300" t="b">
        <f t="shared" si="75"/>
        <v>0</v>
      </c>
      <c r="AI300" t="b">
        <f t="shared" si="65"/>
        <v>1</v>
      </c>
      <c r="AJ300" t="b">
        <f t="shared" si="66"/>
        <v>0</v>
      </c>
      <c r="AK300" t="b">
        <f t="shared" si="67"/>
        <v>0</v>
      </c>
      <c r="AL300" t="str">
        <f t="shared" si="76"/>
        <v>Low</v>
      </c>
      <c r="AM300" t="str">
        <f t="shared" si="68"/>
        <v>Bad Product</v>
      </c>
      <c r="AN300">
        <f t="shared" si="69"/>
        <v>493.79399999999998</v>
      </c>
      <c r="AO300">
        <f t="shared" si="70"/>
        <v>78.38</v>
      </c>
      <c r="AP300" s="29" t="str">
        <f t="shared" si="77"/>
        <v>Low</v>
      </c>
      <c r="AQ300">
        <f t="shared" si="78"/>
        <v>72100.633500000025</v>
      </c>
      <c r="AR300">
        <f t="shared" ca="1" si="71"/>
        <v>0</v>
      </c>
      <c r="AS300">
        <f t="shared" si="72"/>
        <v>52928.295000000013</v>
      </c>
      <c r="AT300">
        <f t="shared" si="79"/>
        <v>241</v>
      </c>
    </row>
    <row r="301" spans="1:46" ht="15.75" customHeight="1" x14ac:dyDescent="0.2">
      <c r="A301" s="1"/>
      <c r="B301" s="6" t="s">
        <v>333</v>
      </c>
      <c r="C301" s="6" t="s">
        <v>16</v>
      </c>
      <c r="D301" s="6" t="s">
        <v>17</v>
      </c>
      <c r="E301" s="6" t="s">
        <v>18</v>
      </c>
      <c r="F301" s="6" t="s">
        <v>28</v>
      </c>
      <c r="G301" s="6" t="s">
        <v>29</v>
      </c>
      <c r="H301" s="21">
        <v>60.01</v>
      </c>
      <c r="I301" s="12">
        <v>4</v>
      </c>
      <c r="J301" s="8">
        <v>12.002000000000001</v>
      </c>
      <c r="K301" s="8">
        <v>252.042</v>
      </c>
      <c r="L301" s="14">
        <v>43490</v>
      </c>
      <c r="M301" s="32" t="str">
        <f t="shared" si="73"/>
        <v>Weekday</v>
      </c>
      <c r="N301" s="16">
        <v>0.66249999999999998</v>
      </c>
      <c r="O301" s="6" t="s">
        <v>26</v>
      </c>
      <c r="P301" s="18">
        <v>240.04</v>
      </c>
      <c r="Q301" s="2">
        <v>4.7619047620000003</v>
      </c>
      <c r="R301" s="8">
        <v>12.002000000000001</v>
      </c>
      <c r="S301" s="10">
        <v>4.5</v>
      </c>
      <c r="T301" s="33"/>
      <c r="U301" s="22">
        <f t="shared" si="64"/>
        <v>240.04</v>
      </c>
      <c r="V301" s="24">
        <f t="shared" si="74"/>
        <v>19203.2</v>
      </c>
      <c r="AH301" t="b">
        <f t="shared" si="75"/>
        <v>0</v>
      </c>
      <c r="AI301" t="b">
        <f t="shared" si="65"/>
        <v>1</v>
      </c>
      <c r="AJ301" t="b">
        <f t="shared" si="66"/>
        <v>0</v>
      </c>
      <c r="AK301" t="b">
        <f t="shared" si="67"/>
        <v>0</v>
      </c>
      <c r="AL301" t="str">
        <f t="shared" si="76"/>
        <v>Low</v>
      </c>
      <c r="AM301" t="str">
        <f t="shared" si="68"/>
        <v>Bad Product</v>
      </c>
      <c r="AN301">
        <f t="shared" si="69"/>
        <v>252.042</v>
      </c>
      <c r="AO301">
        <f t="shared" si="70"/>
        <v>60.01</v>
      </c>
      <c r="AP301" s="29" t="str">
        <f t="shared" si="77"/>
        <v>Low</v>
      </c>
      <c r="AQ301">
        <f t="shared" si="78"/>
        <v>72100.633500000025</v>
      </c>
      <c r="AR301">
        <f t="shared" ca="1" si="71"/>
        <v>0</v>
      </c>
      <c r="AS301">
        <f t="shared" si="72"/>
        <v>52928.295000000013</v>
      </c>
      <c r="AT301">
        <f t="shared" si="79"/>
        <v>241</v>
      </c>
    </row>
    <row r="302" spans="1:46" ht="15.75" customHeight="1" x14ac:dyDescent="0.2">
      <c r="A302" s="1"/>
      <c r="B302" s="6" t="s">
        <v>334</v>
      </c>
      <c r="C302" s="6" t="s">
        <v>22</v>
      </c>
      <c r="D302" s="6" t="s">
        <v>23</v>
      </c>
      <c r="E302" s="6" t="s">
        <v>18</v>
      </c>
      <c r="F302" s="6" t="s">
        <v>19</v>
      </c>
      <c r="G302" s="6" t="s">
        <v>29</v>
      </c>
      <c r="H302" s="21">
        <v>88.61</v>
      </c>
      <c r="I302" s="12">
        <v>1</v>
      </c>
      <c r="J302" s="8">
        <v>4.4305000000000003</v>
      </c>
      <c r="K302" s="8">
        <v>93.040499999999994</v>
      </c>
      <c r="L302" s="14">
        <v>43484</v>
      </c>
      <c r="M302" s="32" t="str">
        <f t="shared" si="73"/>
        <v>Weekend</v>
      </c>
      <c r="N302" s="16">
        <v>0.43125000000000002</v>
      </c>
      <c r="O302" s="6" t="s">
        <v>26</v>
      </c>
      <c r="P302" s="18">
        <v>88.61</v>
      </c>
      <c r="Q302" s="2">
        <v>4.7619047620000003</v>
      </c>
      <c r="R302" s="8">
        <v>4.4305000000000003</v>
      </c>
      <c r="S302" s="10">
        <v>7.7</v>
      </c>
      <c r="T302" s="33"/>
      <c r="U302" s="22">
        <f t="shared" si="64"/>
        <v>88.61</v>
      </c>
      <c r="V302" s="24">
        <f t="shared" si="74"/>
        <v>7088.8</v>
      </c>
      <c r="AH302" t="b">
        <f t="shared" si="75"/>
        <v>0</v>
      </c>
      <c r="AI302" t="b">
        <f t="shared" si="65"/>
        <v>1</v>
      </c>
      <c r="AJ302" t="b">
        <f t="shared" si="66"/>
        <v>0</v>
      </c>
      <c r="AK302" t="b">
        <f t="shared" si="67"/>
        <v>0</v>
      </c>
      <c r="AL302" t="str">
        <f t="shared" si="76"/>
        <v>Low</v>
      </c>
      <c r="AM302" t="str">
        <f t="shared" si="68"/>
        <v>Bad Product</v>
      </c>
      <c r="AN302">
        <f t="shared" si="69"/>
        <v>93.040499999999994</v>
      </c>
      <c r="AO302">
        <f t="shared" si="70"/>
        <v>88.61</v>
      </c>
      <c r="AP302" s="29" t="str">
        <f t="shared" si="77"/>
        <v>Medium</v>
      </c>
      <c r="AQ302">
        <f t="shared" si="78"/>
        <v>72100.633500000025</v>
      </c>
      <c r="AR302">
        <f t="shared" ca="1" si="71"/>
        <v>0</v>
      </c>
      <c r="AS302">
        <f t="shared" si="72"/>
        <v>52928.295000000013</v>
      </c>
      <c r="AT302">
        <f t="shared" si="79"/>
        <v>240</v>
      </c>
    </row>
    <row r="303" spans="1:46" ht="15.75" customHeight="1" x14ac:dyDescent="0.2">
      <c r="A303" s="1"/>
      <c r="B303" s="6" t="s">
        <v>335</v>
      </c>
      <c r="C303" s="6" t="s">
        <v>22</v>
      </c>
      <c r="D303" s="6" t="s">
        <v>23</v>
      </c>
      <c r="E303" s="6" t="s">
        <v>24</v>
      </c>
      <c r="F303" s="6" t="s">
        <v>28</v>
      </c>
      <c r="G303" s="6" t="s">
        <v>43</v>
      </c>
      <c r="H303" s="21">
        <v>99.82</v>
      </c>
      <c r="I303" s="12">
        <v>2</v>
      </c>
      <c r="J303" s="8">
        <v>9.9819999999999993</v>
      </c>
      <c r="K303" s="8">
        <v>209.62200000000001</v>
      </c>
      <c r="L303" s="14">
        <v>43467</v>
      </c>
      <c r="M303" s="32" t="str">
        <f t="shared" si="73"/>
        <v>Weekday</v>
      </c>
      <c r="N303" s="16">
        <v>0.75624999999999998</v>
      </c>
      <c r="O303" s="6" t="s">
        <v>30</v>
      </c>
      <c r="P303" s="18">
        <v>199.64</v>
      </c>
      <c r="Q303" s="2">
        <v>4.7619047620000003</v>
      </c>
      <c r="R303" s="8">
        <v>9.9819999999999993</v>
      </c>
      <c r="S303" s="10">
        <v>6.7</v>
      </c>
      <c r="T303" s="33"/>
      <c r="U303" s="22">
        <f t="shared" si="64"/>
        <v>199.64</v>
      </c>
      <c r="V303" s="24">
        <f t="shared" si="74"/>
        <v>15971.199999999999</v>
      </c>
      <c r="AH303" t="b">
        <f t="shared" si="75"/>
        <v>0</v>
      </c>
      <c r="AI303" t="b">
        <f t="shared" si="65"/>
        <v>1</v>
      </c>
      <c r="AJ303" t="b">
        <f t="shared" si="66"/>
        <v>0</v>
      </c>
      <c r="AK303" t="b">
        <f t="shared" si="67"/>
        <v>0</v>
      </c>
      <c r="AL303" t="str">
        <f t="shared" si="76"/>
        <v>Low</v>
      </c>
      <c r="AM303" t="str">
        <f t="shared" si="68"/>
        <v>Bad Product</v>
      </c>
      <c r="AN303">
        <f t="shared" si="69"/>
        <v>209.62200000000001</v>
      </c>
      <c r="AO303">
        <f t="shared" si="70"/>
        <v>99.82</v>
      </c>
      <c r="AP303" s="29" t="str">
        <f t="shared" si="77"/>
        <v>Medium</v>
      </c>
      <c r="AQ303">
        <f t="shared" si="78"/>
        <v>72100.633500000025</v>
      </c>
      <c r="AR303">
        <f t="shared" ca="1" si="71"/>
        <v>0</v>
      </c>
      <c r="AS303">
        <f t="shared" si="72"/>
        <v>52928.295000000013</v>
      </c>
      <c r="AT303">
        <f t="shared" si="79"/>
        <v>239</v>
      </c>
    </row>
    <row r="304" spans="1:46" ht="15.75" customHeight="1" x14ac:dyDescent="0.2">
      <c r="A304" s="1"/>
      <c r="B304" s="6" t="s">
        <v>336</v>
      </c>
      <c r="C304" s="6" t="s">
        <v>39</v>
      </c>
      <c r="D304" s="6" t="s">
        <v>40</v>
      </c>
      <c r="E304" s="6" t="s">
        <v>18</v>
      </c>
      <c r="F304" s="6" t="s">
        <v>28</v>
      </c>
      <c r="G304" s="6" t="s">
        <v>20</v>
      </c>
      <c r="H304" s="21">
        <v>39.01</v>
      </c>
      <c r="I304" s="12">
        <v>1</v>
      </c>
      <c r="J304" s="8">
        <v>1.9504999999999999</v>
      </c>
      <c r="K304" s="8">
        <v>40.960500000000003</v>
      </c>
      <c r="L304" s="14">
        <v>43536</v>
      </c>
      <c r="M304" s="32" t="str">
        <f t="shared" si="73"/>
        <v>Weekday</v>
      </c>
      <c r="N304" s="16">
        <v>0.69861111111111107</v>
      </c>
      <c r="O304" s="6" t="s">
        <v>30</v>
      </c>
      <c r="P304" s="18">
        <v>39.01</v>
      </c>
      <c r="Q304" s="2">
        <v>4.7619047620000003</v>
      </c>
      <c r="R304" s="8">
        <v>1.9504999999999999</v>
      </c>
      <c r="S304" s="10">
        <v>4.7</v>
      </c>
      <c r="T304" s="33"/>
      <c r="U304" s="22">
        <f t="shared" si="64"/>
        <v>39.01</v>
      </c>
      <c r="V304" s="24">
        <f t="shared" si="74"/>
        <v>3120.7999999999997</v>
      </c>
      <c r="AH304" t="b">
        <f t="shared" si="75"/>
        <v>0</v>
      </c>
      <c r="AI304" t="b">
        <f t="shared" si="65"/>
        <v>1</v>
      </c>
      <c r="AJ304" t="b">
        <f t="shared" si="66"/>
        <v>0</v>
      </c>
      <c r="AK304" t="b">
        <f t="shared" si="67"/>
        <v>0</v>
      </c>
      <c r="AL304" t="str">
        <f t="shared" si="76"/>
        <v>Low</v>
      </c>
      <c r="AM304" t="str">
        <f t="shared" si="68"/>
        <v>Bad Product</v>
      </c>
      <c r="AN304">
        <f t="shared" si="69"/>
        <v>40.960500000000003</v>
      </c>
      <c r="AO304">
        <f t="shared" si="70"/>
        <v>39.01</v>
      </c>
      <c r="AP304" s="29" t="str">
        <f t="shared" si="77"/>
        <v>Low</v>
      </c>
      <c r="AQ304">
        <f t="shared" si="78"/>
        <v>72100.633500000025</v>
      </c>
      <c r="AR304">
        <f t="shared" ca="1" si="71"/>
        <v>0</v>
      </c>
      <c r="AS304">
        <f t="shared" si="72"/>
        <v>52928.295000000013</v>
      </c>
      <c r="AT304">
        <f t="shared" si="79"/>
        <v>239</v>
      </c>
    </row>
    <row r="305" spans="1:46" ht="15.75" customHeight="1" x14ac:dyDescent="0.2">
      <c r="A305" s="1"/>
      <c r="B305" s="6" t="s">
        <v>337</v>
      </c>
      <c r="C305" s="6" t="s">
        <v>22</v>
      </c>
      <c r="D305" s="6" t="s">
        <v>23</v>
      </c>
      <c r="E305" s="6" t="s">
        <v>24</v>
      </c>
      <c r="F305" s="6" t="s">
        <v>28</v>
      </c>
      <c r="G305" s="6" t="s">
        <v>41</v>
      </c>
      <c r="H305" s="21">
        <v>48.61</v>
      </c>
      <c r="I305" s="12">
        <v>1</v>
      </c>
      <c r="J305" s="8">
        <v>2.4304999999999999</v>
      </c>
      <c r="K305" s="8">
        <v>51.040500000000002</v>
      </c>
      <c r="L305" s="14">
        <v>43521</v>
      </c>
      <c r="M305" s="32" t="str">
        <f t="shared" si="73"/>
        <v>Weekday</v>
      </c>
      <c r="N305" s="16">
        <v>0.64652777777777781</v>
      </c>
      <c r="O305" s="6" t="s">
        <v>26</v>
      </c>
      <c r="P305" s="18">
        <v>48.61</v>
      </c>
      <c r="Q305" s="2">
        <v>4.7619047620000003</v>
      </c>
      <c r="R305" s="8">
        <v>2.4304999999999999</v>
      </c>
      <c r="S305" s="10">
        <v>4.4000000000000004</v>
      </c>
      <c r="T305" s="33"/>
      <c r="U305" s="22">
        <f t="shared" si="64"/>
        <v>48.61</v>
      </c>
      <c r="V305" s="24">
        <f t="shared" si="74"/>
        <v>3888.8</v>
      </c>
      <c r="AH305" t="b">
        <f t="shared" si="75"/>
        <v>0</v>
      </c>
      <c r="AI305" t="b">
        <f t="shared" si="65"/>
        <v>1</v>
      </c>
      <c r="AJ305" t="b">
        <f t="shared" si="66"/>
        <v>0</v>
      </c>
      <c r="AK305" t="b">
        <f t="shared" si="67"/>
        <v>0</v>
      </c>
      <c r="AL305" t="str">
        <f t="shared" si="76"/>
        <v>Low</v>
      </c>
      <c r="AM305" t="str">
        <f t="shared" si="68"/>
        <v>Bad Product</v>
      </c>
      <c r="AN305">
        <f t="shared" si="69"/>
        <v>51.040500000000002</v>
      </c>
      <c r="AO305">
        <f t="shared" si="70"/>
        <v>48.61</v>
      </c>
      <c r="AP305" s="29" t="str">
        <f t="shared" si="77"/>
        <v>Low</v>
      </c>
      <c r="AQ305">
        <f t="shared" si="78"/>
        <v>72100.633500000025</v>
      </c>
      <c r="AR305">
        <f t="shared" ca="1" si="71"/>
        <v>0</v>
      </c>
      <c r="AS305">
        <f t="shared" si="72"/>
        <v>52928.295000000013</v>
      </c>
      <c r="AT305">
        <f t="shared" si="79"/>
        <v>239</v>
      </c>
    </row>
    <row r="306" spans="1:46" ht="15.75" customHeight="1" x14ac:dyDescent="0.2">
      <c r="A306" s="1"/>
      <c r="B306" s="6" t="s">
        <v>338</v>
      </c>
      <c r="C306" s="6" t="s">
        <v>16</v>
      </c>
      <c r="D306" s="6" t="s">
        <v>17</v>
      </c>
      <c r="E306" s="6" t="s">
        <v>24</v>
      </c>
      <c r="F306" s="6" t="s">
        <v>19</v>
      </c>
      <c r="G306" s="6" t="s">
        <v>25</v>
      </c>
      <c r="H306" s="21">
        <v>51.19</v>
      </c>
      <c r="I306" s="12">
        <v>4</v>
      </c>
      <c r="J306" s="8">
        <v>10.238</v>
      </c>
      <c r="K306" s="8">
        <v>214.99799999999999</v>
      </c>
      <c r="L306" s="14">
        <v>43542</v>
      </c>
      <c r="M306" s="32" t="str">
        <f t="shared" si="73"/>
        <v>Weekday</v>
      </c>
      <c r="N306" s="16">
        <v>0.71875</v>
      </c>
      <c r="O306" s="6" t="s">
        <v>30</v>
      </c>
      <c r="P306" s="18">
        <v>204.76</v>
      </c>
      <c r="Q306" s="2">
        <v>4.7619047620000003</v>
      </c>
      <c r="R306" s="8">
        <v>10.238</v>
      </c>
      <c r="S306" s="10">
        <v>4.7</v>
      </c>
      <c r="T306" s="33"/>
      <c r="U306" s="22">
        <f t="shared" si="64"/>
        <v>204.76</v>
      </c>
      <c r="V306" s="24">
        <f t="shared" si="74"/>
        <v>16380.8</v>
      </c>
      <c r="AH306" t="b">
        <f t="shared" si="75"/>
        <v>0</v>
      </c>
      <c r="AI306" t="b">
        <f t="shared" si="65"/>
        <v>1</v>
      </c>
      <c r="AJ306" t="b">
        <f t="shared" si="66"/>
        <v>0</v>
      </c>
      <c r="AK306" t="b">
        <f t="shared" si="67"/>
        <v>0</v>
      </c>
      <c r="AL306" t="str">
        <f t="shared" si="76"/>
        <v>Low</v>
      </c>
      <c r="AM306" t="str">
        <f t="shared" si="68"/>
        <v>Bad Product</v>
      </c>
      <c r="AN306">
        <f t="shared" si="69"/>
        <v>214.99799999999999</v>
      </c>
      <c r="AO306">
        <f t="shared" si="70"/>
        <v>51.19</v>
      </c>
      <c r="AP306" s="29" t="str">
        <f t="shared" si="77"/>
        <v>Low</v>
      </c>
      <c r="AQ306">
        <f t="shared" si="78"/>
        <v>72059.673000000024</v>
      </c>
      <c r="AR306">
        <f t="shared" ca="1" si="71"/>
        <v>0</v>
      </c>
      <c r="AS306">
        <f t="shared" si="72"/>
        <v>52928.295000000013</v>
      </c>
      <c r="AT306">
        <f t="shared" si="79"/>
        <v>238</v>
      </c>
    </row>
    <row r="307" spans="1:46" ht="15.75" customHeight="1" x14ac:dyDescent="0.2">
      <c r="A307" s="1"/>
      <c r="B307" s="6" t="s">
        <v>339</v>
      </c>
      <c r="C307" s="6" t="s">
        <v>39</v>
      </c>
      <c r="D307" s="6" t="s">
        <v>40</v>
      </c>
      <c r="E307" s="6" t="s">
        <v>24</v>
      </c>
      <c r="F307" s="6" t="s">
        <v>19</v>
      </c>
      <c r="G307" s="6" t="s">
        <v>25</v>
      </c>
      <c r="H307" s="21">
        <v>14.96</v>
      </c>
      <c r="I307" s="12">
        <v>8</v>
      </c>
      <c r="J307" s="8">
        <v>5.984</v>
      </c>
      <c r="K307" s="8">
        <v>125.664</v>
      </c>
      <c r="L307" s="14">
        <v>43519</v>
      </c>
      <c r="M307" s="32" t="str">
        <f t="shared" si="73"/>
        <v>Weekend</v>
      </c>
      <c r="N307" s="16">
        <v>0.52013888888888893</v>
      </c>
      <c r="O307" s="6" t="s">
        <v>26</v>
      </c>
      <c r="P307" s="18">
        <v>119.68</v>
      </c>
      <c r="Q307" s="2">
        <v>4.7619047620000003</v>
      </c>
      <c r="R307" s="8">
        <v>5.984</v>
      </c>
      <c r="S307" s="10">
        <v>8.6</v>
      </c>
      <c r="T307" s="33"/>
      <c r="U307" s="22">
        <f t="shared" si="64"/>
        <v>119.68</v>
      </c>
      <c r="V307" s="24">
        <f t="shared" si="74"/>
        <v>9574.4000000000015</v>
      </c>
      <c r="AH307" t="b">
        <f t="shared" si="75"/>
        <v>1</v>
      </c>
      <c r="AI307" t="b">
        <f t="shared" si="65"/>
        <v>1</v>
      </c>
      <c r="AJ307" t="b">
        <f t="shared" si="66"/>
        <v>0</v>
      </c>
      <c r="AK307" t="b">
        <f t="shared" si="67"/>
        <v>0</v>
      </c>
      <c r="AL307" t="str">
        <f t="shared" si="76"/>
        <v>High</v>
      </c>
      <c r="AM307" t="str">
        <f t="shared" si="68"/>
        <v>Bad Product</v>
      </c>
      <c r="AN307">
        <f t="shared" si="69"/>
        <v>125.664</v>
      </c>
      <c r="AO307">
        <f t="shared" si="70"/>
        <v>14.212</v>
      </c>
      <c r="AP307" s="29" t="str">
        <f t="shared" si="77"/>
        <v>High</v>
      </c>
      <c r="AQ307">
        <f t="shared" si="78"/>
        <v>72059.673000000024</v>
      </c>
      <c r="AR307">
        <f t="shared" ca="1" si="71"/>
        <v>0</v>
      </c>
      <c r="AS307">
        <f t="shared" si="72"/>
        <v>52928.295000000013</v>
      </c>
      <c r="AT307">
        <f t="shared" si="79"/>
        <v>238</v>
      </c>
    </row>
    <row r="308" spans="1:46" ht="15.75" customHeight="1" x14ac:dyDescent="0.2">
      <c r="A308" s="1"/>
      <c r="B308" s="6" t="s">
        <v>340</v>
      </c>
      <c r="C308" s="6" t="s">
        <v>16</v>
      </c>
      <c r="D308" s="6" t="s">
        <v>17</v>
      </c>
      <c r="E308" s="6" t="s">
        <v>18</v>
      </c>
      <c r="F308" s="6" t="s">
        <v>28</v>
      </c>
      <c r="G308" s="6" t="s">
        <v>25</v>
      </c>
      <c r="H308" s="21">
        <v>72.2</v>
      </c>
      <c r="I308" s="12">
        <v>7</v>
      </c>
      <c r="J308" s="8">
        <v>25.27</v>
      </c>
      <c r="K308" s="8">
        <v>530.66999999999996</v>
      </c>
      <c r="L308" s="14">
        <v>43550</v>
      </c>
      <c r="M308" s="32" t="str">
        <f t="shared" si="73"/>
        <v>Weekday</v>
      </c>
      <c r="N308" s="16">
        <v>0.84305555555555556</v>
      </c>
      <c r="O308" s="6" t="s">
        <v>21</v>
      </c>
      <c r="P308" s="18">
        <v>505.4</v>
      </c>
      <c r="Q308" s="2">
        <v>4.7619047620000003</v>
      </c>
      <c r="R308" s="8">
        <v>25.27</v>
      </c>
      <c r="S308" s="10">
        <v>4.3</v>
      </c>
      <c r="T308" s="33"/>
      <c r="U308" s="22">
        <f t="shared" si="64"/>
        <v>505.40000000000003</v>
      </c>
      <c r="V308" s="24">
        <f t="shared" si="74"/>
        <v>40432</v>
      </c>
      <c r="AH308" t="b">
        <f t="shared" si="75"/>
        <v>0</v>
      </c>
      <c r="AI308" t="b">
        <f t="shared" si="65"/>
        <v>1</v>
      </c>
      <c r="AJ308" t="b">
        <f t="shared" si="66"/>
        <v>0</v>
      </c>
      <c r="AK308" t="b">
        <f t="shared" si="67"/>
        <v>0</v>
      </c>
      <c r="AL308" t="str">
        <f t="shared" si="76"/>
        <v>Low</v>
      </c>
      <c r="AM308" t="str">
        <f t="shared" si="68"/>
        <v>Bad Product</v>
      </c>
      <c r="AN308">
        <f t="shared" si="69"/>
        <v>477.60299999999995</v>
      </c>
      <c r="AO308">
        <f t="shared" si="70"/>
        <v>72.2</v>
      </c>
      <c r="AP308" s="29" t="str">
        <f t="shared" si="77"/>
        <v>Low</v>
      </c>
      <c r="AQ308">
        <f t="shared" si="78"/>
        <v>72059.673000000024</v>
      </c>
      <c r="AR308">
        <f t="shared" ca="1" si="71"/>
        <v>0</v>
      </c>
      <c r="AS308">
        <f t="shared" si="72"/>
        <v>52928.295000000013</v>
      </c>
      <c r="AT308">
        <f t="shared" si="79"/>
        <v>237</v>
      </c>
    </row>
    <row r="309" spans="1:46" ht="15.75" customHeight="1" x14ac:dyDescent="0.2">
      <c r="A309" s="1"/>
      <c r="B309" s="6" t="s">
        <v>341</v>
      </c>
      <c r="C309" s="6" t="s">
        <v>16</v>
      </c>
      <c r="D309" s="6" t="s">
        <v>17</v>
      </c>
      <c r="E309" s="6" t="s">
        <v>24</v>
      </c>
      <c r="F309" s="6" t="s">
        <v>19</v>
      </c>
      <c r="G309" s="6" t="s">
        <v>33</v>
      </c>
      <c r="H309" s="21">
        <v>40.229999999999997</v>
      </c>
      <c r="I309" s="12">
        <v>7</v>
      </c>
      <c r="J309" s="8">
        <v>14.080500000000001</v>
      </c>
      <c r="K309" s="8">
        <v>295.69049999999999</v>
      </c>
      <c r="L309" s="14">
        <v>43554</v>
      </c>
      <c r="M309" s="32" t="str">
        <f t="shared" si="73"/>
        <v>Weekend</v>
      </c>
      <c r="N309" s="16">
        <v>0.55694444444444446</v>
      </c>
      <c r="O309" s="6" t="s">
        <v>26</v>
      </c>
      <c r="P309" s="18">
        <v>281.61</v>
      </c>
      <c r="Q309" s="2">
        <v>4.7619047620000003</v>
      </c>
      <c r="R309" s="8">
        <v>14.080500000000001</v>
      </c>
      <c r="S309" s="10">
        <v>9.6</v>
      </c>
      <c r="T309" s="33"/>
      <c r="U309" s="22">
        <f t="shared" si="64"/>
        <v>281.60999999999996</v>
      </c>
      <c r="V309" s="24">
        <f t="shared" si="74"/>
        <v>22528.799999999996</v>
      </c>
      <c r="AH309" t="b">
        <f t="shared" si="75"/>
        <v>1</v>
      </c>
      <c r="AI309" t="b">
        <f t="shared" si="65"/>
        <v>1</v>
      </c>
      <c r="AJ309" t="b">
        <f t="shared" si="66"/>
        <v>0</v>
      </c>
      <c r="AK309" t="b">
        <f t="shared" si="67"/>
        <v>0</v>
      </c>
      <c r="AL309" t="str">
        <f t="shared" si="76"/>
        <v>High</v>
      </c>
      <c r="AM309" t="str">
        <f t="shared" si="68"/>
        <v>Bad Product</v>
      </c>
      <c r="AN309">
        <f t="shared" si="69"/>
        <v>295.69049999999999</v>
      </c>
      <c r="AO309">
        <f t="shared" si="70"/>
        <v>40.229999999999997</v>
      </c>
      <c r="AP309" s="29" t="str">
        <f t="shared" si="77"/>
        <v>High</v>
      </c>
      <c r="AQ309">
        <f t="shared" si="78"/>
        <v>71934.00900000002</v>
      </c>
      <c r="AR309">
        <f t="shared" ca="1" si="71"/>
        <v>0</v>
      </c>
      <c r="AS309">
        <f t="shared" si="72"/>
        <v>52928.295000000013</v>
      </c>
      <c r="AT309">
        <f t="shared" si="79"/>
        <v>237</v>
      </c>
    </row>
    <row r="310" spans="1:46" ht="15.75" customHeight="1" x14ac:dyDescent="0.2">
      <c r="A310" s="1"/>
      <c r="B310" s="6" t="s">
        <v>342</v>
      </c>
      <c r="C310" s="6" t="s">
        <v>16</v>
      </c>
      <c r="D310" s="6" t="s">
        <v>17</v>
      </c>
      <c r="E310" s="6" t="s">
        <v>18</v>
      </c>
      <c r="F310" s="6" t="s">
        <v>19</v>
      </c>
      <c r="G310" s="6" t="s">
        <v>29</v>
      </c>
      <c r="H310" s="21">
        <v>88.79</v>
      </c>
      <c r="I310" s="12">
        <v>8</v>
      </c>
      <c r="J310" s="8">
        <v>35.515999999999998</v>
      </c>
      <c r="K310" s="8">
        <v>745.83600000000001</v>
      </c>
      <c r="L310" s="14">
        <v>43513</v>
      </c>
      <c r="M310" s="32" t="str">
        <f t="shared" si="73"/>
        <v>Weekend</v>
      </c>
      <c r="N310" s="16">
        <v>0.71458333333333335</v>
      </c>
      <c r="O310" s="6" t="s">
        <v>26</v>
      </c>
      <c r="P310" s="18">
        <v>710.32</v>
      </c>
      <c r="Q310" s="2">
        <v>4.7619047620000003</v>
      </c>
      <c r="R310" s="8">
        <v>35.515999999999998</v>
      </c>
      <c r="S310" s="10">
        <v>4.0999999999999996</v>
      </c>
      <c r="T310" s="33"/>
      <c r="U310" s="22">
        <f t="shared" si="64"/>
        <v>710.32</v>
      </c>
      <c r="V310" s="24">
        <f t="shared" si="74"/>
        <v>56825.600000000006</v>
      </c>
      <c r="AH310" t="b">
        <f t="shared" si="75"/>
        <v>0</v>
      </c>
      <c r="AI310" t="b">
        <f t="shared" si="65"/>
        <v>1</v>
      </c>
      <c r="AJ310" t="b">
        <f t="shared" si="66"/>
        <v>0</v>
      </c>
      <c r="AK310" t="b">
        <f t="shared" si="67"/>
        <v>0</v>
      </c>
      <c r="AL310" t="str">
        <f t="shared" si="76"/>
        <v>Low</v>
      </c>
      <c r="AM310" t="str">
        <f t="shared" si="68"/>
        <v>Bad Product</v>
      </c>
      <c r="AN310">
        <f t="shared" si="69"/>
        <v>671.25240000000008</v>
      </c>
      <c r="AO310">
        <f t="shared" si="70"/>
        <v>84.350499999999997</v>
      </c>
      <c r="AP310" s="29" t="str">
        <f t="shared" si="77"/>
        <v>Low</v>
      </c>
      <c r="AQ310">
        <f t="shared" si="78"/>
        <v>71934.00900000002</v>
      </c>
      <c r="AR310">
        <f t="shared" ca="1" si="71"/>
        <v>0</v>
      </c>
      <c r="AS310">
        <f t="shared" si="72"/>
        <v>52928.295000000013</v>
      </c>
      <c r="AT310">
        <f t="shared" si="79"/>
        <v>236</v>
      </c>
    </row>
    <row r="311" spans="1:46" ht="15.75" customHeight="1" x14ac:dyDescent="0.2">
      <c r="A311" s="1"/>
      <c r="B311" s="6" t="s">
        <v>343</v>
      </c>
      <c r="C311" s="6" t="s">
        <v>16</v>
      </c>
      <c r="D311" s="6" t="s">
        <v>17</v>
      </c>
      <c r="E311" s="6" t="s">
        <v>18</v>
      </c>
      <c r="F311" s="6" t="s">
        <v>19</v>
      </c>
      <c r="G311" s="6" t="s">
        <v>25</v>
      </c>
      <c r="H311" s="21">
        <v>26.48</v>
      </c>
      <c r="I311" s="12">
        <v>3</v>
      </c>
      <c r="J311" s="8">
        <v>3.972</v>
      </c>
      <c r="K311" s="8">
        <v>83.412000000000006</v>
      </c>
      <c r="L311" s="14">
        <v>43545</v>
      </c>
      <c r="M311" s="32" t="str">
        <f t="shared" si="73"/>
        <v>Weekday</v>
      </c>
      <c r="N311" s="16">
        <v>0.44444444444444442</v>
      </c>
      <c r="O311" s="6" t="s">
        <v>21</v>
      </c>
      <c r="P311" s="18">
        <v>79.44</v>
      </c>
      <c r="Q311" s="2">
        <v>4.7619047620000003</v>
      </c>
      <c r="R311" s="8">
        <v>3.972</v>
      </c>
      <c r="S311" s="10">
        <v>4.7</v>
      </c>
      <c r="T311" s="33"/>
      <c r="U311" s="22">
        <f t="shared" si="64"/>
        <v>79.44</v>
      </c>
      <c r="V311" s="24">
        <f t="shared" si="74"/>
        <v>6355.2</v>
      </c>
      <c r="AH311" t="b">
        <f t="shared" si="75"/>
        <v>0</v>
      </c>
      <c r="AI311" t="b">
        <f t="shared" si="65"/>
        <v>1</v>
      </c>
      <c r="AJ311" t="b">
        <f t="shared" si="66"/>
        <v>0</v>
      </c>
      <c r="AK311" t="b">
        <f t="shared" si="67"/>
        <v>0</v>
      </c>
      <c r="AL311" t="str">
        <f t="shared" si="76"/>
        <v>Low</v>
      </c>
      <c r="AM311" t="str">
        <f t="shared" si="68"/>
        <v>Bad Product</v>
      </c>
      <c r="AN311">
        <f t="shared" si="69"/>
        <v>83.412000000000006</v>
      </c>
      <c r="AO311">
        <f t="shared" si="70"/>
        <v>26.48</v>
      </c>
      <c r="AP311" s="29" t="str">
        <f t="shared" si="77"/>
        <v>Low</v>
      </c>
      <c r="AQ311">
        <f t="shared" si="78"/>
        <v>71934.00900000002</v>
      </c>
      <c r="AR311">
        <f t="shared" ca="1" si="71"/>
        <v>0</v>
      </c>
      <c r="AS311">
        <f t="shared" si="72"/>
        <v>52928.295000000013</v>
      </c>
      <c r="AT311">
        <f t="shared" si="79"/>
        <v>235</v>
      </c>
    </row>
    <row r="312" spans="1:46" ht="15.75" customHeight="1" x14ac:dyDescent="0.2">
      <c r="A312" s="1"/>
      <c r="B312" s="6" t="s">
        <v>344</v>
      </c>
      <c r="C312" s="6" t="s">
        <v>16</v>
      </c>
      <c r="D312" s="6" t="s">
        <v>17</v>
      </c>
      <c r="E312" s="6" t="s">
        <v>24</v>
      </c>
      <c r="F312" s="6" t="s">
        <v>19</v>
      </c>
      <c r="G312" s="6" t="s">
        <v>43</v>
      </c>
      <c r="H312" s="21">
        <v>81.91</v>
      </c>
      <c r="I312" s="12">
        <v>2</v>
      </c>
      <c r="J312" s="8">
        <v>8.1910000000000007</v>
      </c>
      <c r="K312" s="8">
        <v>172.011</v>
      </c>
      <c r="L312" s="14">
        <v>43529</v>
      </c>
      <c r="M312" s="32" t="str">
        <f t="shared" si="73"/>
        <v>Weekday</v>
      </c>
      <c r="N312" s="16">
        <v>0.73819444444444449</v>
      </c>
      <c r="O312" s="6" t="s">
        <v>26</v>
      </c>
      <c r="P312" s="18">
        <v>163.82</v>
      </c>
      <c r="Q312" s="2">
        <v>4.7619047620000003</v>
      </c>
      <c r="R312" s="8">
        <v>8.1910000000000007</v>
      </c>
      <c r="S312" s="10">
        <v>7.8</v>
      </c>
      <c r="T312" s="33"/>
      <c r="U312" s="22">
        <f t="shared" si="64"/>
        <v>163.82</v>
      </c>
      <c r="V312" s="24">
        <f t="shared" si="74"/>
        <v>13105.599999999999</v>
      </c>
      <c r="AH312" t="b">
        <f t="shared" si="75"/>
        <v>0</v>
      </c>
      <c r="AI312" t="b">
        <f t="shared" si="65"/>
        <v>1</v>
      </c>
      <c r="AJ312" t="b">
        <f t="shared" si="66"/>
        <v>0</v>
      </c>
      <c r="AK312" t="b">
        <f t="shared" si="67"/>
        <v>0</v>
      </c>
      <c r="AL312" t="str">
        <f t="shared" si="76"/>
        <v>Low</v>
      </c>
      <c r="AM312" t="str">
        <f t="shared" si="68"/>
        <v>Bad Product</v>
      </c>
      <c r="AN312">
        <f t="shared" si="69"/>
        <v>172.011</v>
      </c>
      <c r="AO312">
        <f t="shared" si="70"/>
        <v>81.91</v>
      </c>
      <c r="AP312" s="29" t="str">
        <f t="shared" si="77"/>
        <v>Medium</v>
      </c>
      <c r="AQ312">
        <f t="shared" si="78"/>
        <v>71934.00900000002</v>
      </c>
      <c r="AR312">
        <f t="shared" ca="1" si="71"/>
        <v>0</v>
      </c>
      <c r="AS312">
        <f t="shared" si="72"/>
        <v>52928.295000000013</v>
      </c>
      <c r="AT312">
        <f t="shared" si="79"/>
        <v>235</v>
      </c>
    </row>
    <row r="313" spans="1:46" ht="15.75" customHeight="1" x14ac:dyDescent="0.2">
      <c r="A313" s="1"/>
      <c r="B313" s="6" t="s">
        <v>345</v>
      </c>
      <c r="C313" s="6" t="s">
        <v>39</v>
      </c>
      <c r="D313" s="6" t="s">
        <v>40</v>
      </c>
      <c r="E313" s="6" t="s">
        <v>18</v>
      </c>
      <c r="F313" s="6" t="s">
        <v>28</v>
      </c>
      <c r="G313" s="6" t="s">
        <v>33</v>
      </c>
      <c r="H313" s="21">
        <v>79.930000000000007</v>
      </c>
      <c r="I313" s="12">
        <v>6</v>
      </c>
      <c r="J313" s="8">
        <v>23.978999999999999</v>
      </c>
      <c r="K313" s="8">
        <v>503.55900000000003</v>
      </c>
      <c r="L313" s="14">
        <v>43496</v>
      </c>
      <c r="M313" s="32" t="str">
        <f t="shared" si="73"/>
        <v>Weekday</v>
      </c>
      <c r="N313" s="16">
        <v>0.58611111111111114</v>
      </c>
      <c r="O313" s="6" t="s">
        <v>26</v>
      </c>
      <c r="P313" s="18">
        <v>479.58</v>
      </c>
      <c r="Q313" s="2">
        <v>4.7619047620000003</v>
      </c>
      <c r="R313" s="8">
        <v>23.978999999999999</v>
      </c>
      <c r="S313" s="10">
        <v>5.5</v>
      </c>
      <c r="T313" s="33"/>
      <c r="U313" s="22">
        <f t="shared" si="64"/>
        <v>479.58000000000004</v>
      </c>
      <c r="V313" s="24">
        <f t="shared" si="74"/>
        <v>38366.400000000001</v>
      </c>
      <c r="AH313" t="b">
        <f t="shared" si="75"/>
        <v>0</v>
      </c>
      <c r="AI313" t="b">
        <f t="shared" si="65"/>
        <v>1</v>
      </c>
      <c r="AJ313" t="b">
        <f t="shared" si="66"/>
        <v>0</v>
      </c>
      <c r="AK313" t="b">
        <f t="shared" si="67"/>
        <v>0</v>
      </c>
      <c r="AL313" t="str">
        <f t="shared" si="76"/>
        <v>Low</v>
      </c>
      <c r="AM313" t="str">
        <f t="shared" si="68"/>
        <v>Bad Product</v>
      </c>
      <c r="AN313">
        <f t="shared" si="69"/>
        <v>453.20310000000001</v>
      </c>
      <c r="AO313">
        <f t="shared" si="70"/>
        <v>79.930000000000007</v>
      </c>
      <c r="AP313" s="29" t="str">
        <f t="shared" si="77"/>
        <v>Low</v>
      </c>
      <c r="AQ313">
        <f t="shared" si="78"/>
        <v>71934.00900000002</v>
      </c>
      <c r="AR313">
        <f t="shared" ca="1" si="71"/>
        <v>0</v>
      </c>
      <c r="AS313">
        <f t="shared" si="72"/>
        <v>52928.295000000013</v>
      </c>
      <c r="AT313">
        <f t="shared" si="79"/>
        <v>234</v>
      </c>
    </row>
    <row r="314" spans="1:46" ht="15.75" customHeight="1" x14ac:dyDescent="0.2">
      <c r="A314" s="1"/>
      <c r="B314" s="6" t="s">
        <v>346</v>
      </c>
      <c r="C314" s="6" t="s">
        <v>22</v>
      </c>
      <c r="D314" s="6" t="s">
        <v>23</v>
      </c>
      <c r="E314" s="6" t="s">
        <v>18</v>
      </c>
      <c r="F314" s="6" t="s">
        <v>28</v>
      </c>
      <c r="G314" s="6" t="s">
        <v>43</v>
      </c>
      <c r="H314" s="21">
        <v>69.33</v>
      </c>
      <c r="I314" s="12">
        <v>2</v>
      </c>
      <c r="J314" s="8">
        <v>6.9329999999999998</v>
      </c>
      <c r="K314" s="8">
        <v>145.59299999999999</v>
      </c>
      <c r="L314" s="14">
        <v>43501</v>
      </c>
      <c r="M314" s="32" t="str">
        <f t="shared" si="73"/>
        <v>Weekday</v>
      </c>
      <c r="N314" s="16">
        <v>0.79513888888888884</v>
      </c>
      <c r="O314" s="6" t="s">
        <v>21</v>
      </c>
      <c r="P314" s="18">
        <v>138.66</v>
      </c>
      <c r="Q314" s="2">
        <v>4.7619047620000003</v>
      </c>
      <c r="R314" s="8">
        <v>6.9329999999999998</v>
      </c>
      <c r="S314" s="10">
        <v>9.6999999999999993</v>
      </c>
      <c r="T314" s="33"/>
      <c r="U314" s="22">
        <f t="shared" si="64"/>
        <v>138.66</v>
      </c>
      <c r="V314" s="24">
        <f t="shared" si="74"/>
        <v>11092.8</v>
      </c>
      <c r="AH314" t="b">
        <f t="shared" si="75"/>
        <v>1</v>
      </c>
      <c r="AI314" t="b">
        <f t="shared" si="65"/>
        <v>1</v>
      </c>
      <c r="AJ314" t="b">
        <f t="shared" si="66"/>
        <v>0</v>
      </c>
      <c r="AK314" t="b">
        <f t="shared" si="67"/>
        <v>0</v>
      </c>
      <c r="AL314" t="str">
        <f t="shared" si="76"/>
        <v>High</v>
      </c>
      <c r="AM314" t="str">
        <f t="shared" si="68"/>
        <v>Bad Product</v>
      </c>
      <c r="AN314">
        <f t="shared" si="69"/>
        <v>145.59299999999999</v>
      </c>
      <c r="AO314">
        <f t="shared" si="70"/>
        <v>69.33</v>
      </c>
      <c r="AP314" s="29" t="str">
        <f t="shared" si="77"/>
        <v>High</v>
      </c>
      <c r="AQ314">
        <f t="shared" si="78"/>
        <v>71934.00900000002</v>
      </c>
      <c r="AR314">
        <f t="shared" ca="1" si="71"/>
        <v>0</v>
      </c>
      <c r="AS314">
        <f t="shared" si="72"/>
        <v>52928.295000000013</v>
      </c>
      <c r="AT314">
        <f t="shared" si="79"/>
        <v>233</v>
      </c>
    </row>
    <row r="315" spans="1:46" ht="15.75" customHeight="1" x14ac:dyDescent="0.2">
      <c r="A315" s="1"/>
      <c r="B315" s="6" t="s">
        <v>347</v>
      </c>
      <c r="C315" s="6" t="s">
        <v>16</v>
      </c>
      <c r="D315" s="6" t="s">
        <v>17</v>
      </c>
      <c r="E315" s="6" t="s">
        <v>18</v>
      </c>
      <c r="F315" s="6" t="s">
        <v>19</v>
      </c>
      <c r="G315" s="6" t="s">
        <v>41</v>
      </c>
      <c r="H315" s="21">
        <v>14.23</v>
      </c>
      <c r="I315" s="12">
        <v>5</v>
      </c>
      <c r="J315" s="8">
        <v>3.5575000000000001</v>
      </c>
      <c r="K315" s="8">
        <v>74.707499999999996</v>
      </c>
      <c r="L315" s="14">
        <v>43497</v>
      </c>
      <c r="M315" s="32" t="str">
        <f t="shared" si="73"/>
        <v>Weekday</v>
      </c>
      <c r="N315" s="16">
        <v>0.42222222222222222</v>
      </c>
      <c r="O315" s="6" t="s">
        <v>30</v>
      </c>
      <c r="P315" s="18">
        <v>71.150000000000006</v>
      </c>
      <c r="Q315" s="2">
        <v>4.7619047620000003</v>
      </c>
      <c r="R315" s="8">
        <v>3.5575000000000001</v>
      </c>
      <c r="S315" s="10">
        <v>4.4000000000000004</v>
      </c>
      <c r="T315" s="33"/>
      <c r="U315" s="22">
        <f t="shared" si="64"/>
        <v>71.150000000000006</v>
      </c>
      <c r="V315" s="24">
        <f t="shared" si="74"/>
        <v>5692</v>
      </c>
      <c r="AH315" t="b">
        <f t="shared" si="75"/>
        <v>0</v>
      </c>
      <c r="AI315" t="b">
        <f t="shared" si="65"/>
        <v>1</v>
      </c>
      <c r="AJ315" t="b">
        <f t="shared" si="66"/>
        <v>0</v>
      </c>
      <c r="AK315" t="b">
        <f t="shared" si="67"/>
        <v>0</v>
      </c>
      <c r="AL315" t="str">
        <f t="shared" si="76"/>
        <v>Low</v>
      </c>
      <c r="AM315" t="str">
        <f t="shared" si="68"/>
        <v>Bad Product</v>
      </c>
      <c r="AN315">
        <f t="shared" si="69"/>
        <v>74.707499999999996</v>
      </c>
      <c r="AO315">
        <f t="shared" si="70"/>
        <v>14.23</v>
      </c>
      <c r="AP315" s="29" t="str">
        <f t="shared" si="77"/>
        <v>Low</v>
      </c>
      <c r="AQ315">
        <f t="shared" si="78"/>
        <v>71430.450000000026</v>
      </c>
      <c r="AR315">
        <f t="shared" ca="1" si="71"/>
        <v>0</v>
      </c>
      <c r="AS315">
        <f t="shared" si="72"/>
        <v>52928.295000000013</v>
      </c>
      <c r="AT315">
        <f t="shared" si="79"/>
        <v>233</v>
      </c>
    </row>
    <row r="316" spans="1:46" ht="15.75" customHeight="1" x14ac:dyDescent="0.2">
      <c r="A316" s="1"/>
      <c r="B316" s="6" t="s">
        <v>348</v>
      </c>
      <c r="C316" s="6" t="s">
        <v>16</v>
      </c>
      <c r="D316" s="6" t="s">
        <v>17</v>
      </c>
      <c r="E316" s="6" t="s">
        <v>18</v>
      </c>
      <c r="F316" s="6" t="s">
        <v>19</v>
      </c>
      <c r="G316" s="6" t="s">
        <v>20</v>
      </c>
      <c r="H316" s="21">
        <v>15.55</v>
      </c>
      <c r="I316" s="12">
        <v>9</v>
      </c>
      <c r="J316" s="8">
        <v>6.9974999999999996</v>
      </c>
      <c r="K316" s="8">
        <v>146.94749999999999</v>
      </c>
      <c r="L316" s="14">
        <v>43531</v>
      </c>
      <c r="M316" s="32" t="str">
        <f t="shared" si="73"/>
        <v>Weekday</v>
      </c>
      <c r="N316" s="16">
        <v>0.55000000000000004</v>
      </c>
      <c r="O316" s="6" t="s">
        <v>26</v>
      </c>
      <c r="P316" s="18">
        <v>139.94999999999999</v>
      </c>
      <c r="Q316" s="2">
        <v>4.7619047620000003</v>
      </c>
      <c r="R316" s="8">
        <v>6.9974999999999996</v>
      </c>
      <c r="S316" s="10">
        <v>5</v>
      </c>
      <c r="T316" s="33"/>
      <c r="U316" s="22">
        <f t="shared" si="64"/>
        <v>139.95000000000002</v>
      </c>
      <c r="V316" s="24">
        <f t="shared" si="74"/>
        <v>11196.000000000002</v>
      </c>
      <c r="AH316" t="b">
        <f t="shared" si="75"/>
        <v>0</v>
      </c>
      <c r="AI316" t="b">
        <f t="shared" si="65"/>
        <v>1</v>
      </c>
      <c r="AJ316" t="b">
        <f t="shared" si="66"/>
        <v>0</v>
      </c>
      <c r="AK316" t="b">
        <f t="shared" si="67"/>
        <v>0</v>
      </c>
      <c r="AL316" t="str">
        <f t="shared" si="76"/>
        <v>Low</v>
      </c>
      <c r="AM316" t="str">
        <f t="shared" si="68"/>
        <v>Bad Product</v>
      </c>
      <c r="AN316">
        <f t="shared" si="69"/>
        <v>146.94749999999999</v>
      </c>
      <c r="AO316">
        <f t="shared" si="70"/>
        <v>14.772500000000001</v>
      </c>
      <c r="AP316" s="29" t="str">
        <f t="shared" si="77"/>
        <v>Low</v>
      </c>
      <c r="AQ316">
        <f t="shared" si="78"/>
        <v>71430.450000000026</v>
      </c>
      <c r="AR316">
        <f t="shared" ca="1" si="71"/>
        <v>0</v>
      </c>
      <c r="AS316">
        <f t="shared" si="72"/>
        <v>52928.295000000013</v>
      </c>
      <c r="AT316">
        <f t="shared" si="79"/>
        <v>233</v>
      </c>
    </row>
    <row r="317" spans="1:46" ht="15.75" customHeight="1" x14ac:dyDescent="0.2">
      <c r="A317" s="1"/>
      <c r="B317" s="6" t="s">
        <v>349</v>
      </c>
      <c r="C317" s="6" t="s">
        <v>22</v>
      </c>
      <c r="D317" s="6" t="s">
        <v>23</v>
      </c>
      <c r="E317" s="6" t="s">
        <v>18</v>
      </c>
      <c r="F317" s="6" t="s">
        <v>19</v>
      </c>
      <c r="G317" s="6" t="s">
        <v>25</v>
      </c>
      <c r="H317" s="21">
        <v>78.13</v>
      </c>
      <c r="I317" s="12">
        <v>10</v>
      </c>
      <c r="J317" s="8">
        <v>39.064999999999998</v>
      </c>
      <c r="K317" s="8">
        <v>820.36500000000001</v>
      </c>
      <c r="L317" s="14">
        <v>43506</v>
      </c>
      <c r="M317" s="32" t="str">
        <f t="shared" si="73"/>
        <v>Weekend</v>
      </c>
      <c r="N317" s="16">
        <v>0.86875000000000002</v>
      </c>
      <c r="O317" s="6" t="s">
        <v>26</v>
      </c>
      <c r="P317" s="18">
        <v>781.3</v>
      </c>
      <c r="Q317" s="2">
        <v>4.7619047620000003</v>
      </c>
      <c r="R317" s="8">
        <v>39.064999999999998</v>
      </c>
      <c r="S317" s="10">
        <v>4.4000000000000004</v>
      </c>
      <c r="T317" s="33"/>
      <c r="U317" s="22">
        <f t="shared" si="64"/>
        <v>781.3</v>
      </c>
      <c r="V317" s="24">
        <f t="shared" si="74"/>
        <v>62504</v>
      </c>
      <c r="AH317" t="b">
        <f t="shared" si="75"/>
        <v>0</v>
      </c>
      <c r="AI317" t="b">
        <f t="shared" si="65"/>
        <v>1</v>
      </c>
      <c r="AJ317" t="b">
        <f t="shared" si="66"/>
        <v>0</v>
      </c>
      <c r="AK317" t="b">
        <f t="shared" si="67"/>
        <v>0</v>
      </c>
      <c r="AL317" t="str">
        <f t="shared" si="76"/>
        <v>Low</v>
      </c>
      <c r="AM317" t="str">
        <f t="shared" si="68"/>
        <v>Bad Product</v>
      </c>
      <c r="AN317">
        <f t="shared" si="69"/>
        <v>738.32850000000008</v>
      </c>
      <c r="AO317">
        <f t="shared" si="70"/>
        <v>74.223499999999987</v>
      </c>
      <c r="AP317" s="29" t="str">
        <f t="shared" si="77"/>
        <v>Low</v>
      </c>
      <c r="AQ317">
        <f t="shared" si="78"/>
        <v>71430.450000000026</v>
      </c>
      <c r="AR317">
        <f t="shared" ca="1" si="71"/>
        <v>0</v>
      </c>
      <c r="AS317">
        <f t="shared" si="72"/>
        <v>52928.295000000013</v>
      </c>
      <c r="AT317">
        <f t="shared" si="79"/>
        <v>232</v>
      </c>
    </row>
    <row r="318" spans="1:46" ht="15.75" customHeight="1" x14ac:dyDescent="0.2">
      <c r="A318" s="1"/>
      <c r="B318" s="6" t="s">
        <v>350</v>
      </c>
      <c r="C318" s="6" t="s">
        <v>22</v>
      </c>
      <c r="D318" s="6" t="s">
        <v>23</v>
      </c>
      <c r="E318" s="6" t="s">
        <v>18</v>
      </c>
      <c r="F318" s="6" t="s">
        <v>28</v>
      </c>
      <c r="G318" s="6" t="s">
        <v>41</v>
      </c>
      <c r="H318" s="21">
        <v>99.37</v>
      </c>
      <c r="I318" s="12">
        <v>2</v>
      </c>
      <c r="J318" s="8">
        <v>9.9369999999999994</v>
      </c>
      <c r="K318" s="8">
        <v>208.67699999999999</v>
      </c>
      <c r="L318" s="14">
        <v>43510</v>
      </c>
      <c r="M318" s="32" t="str">
        <f t="shared" si="73"/>
        <v>Weekday</v>
      </c>
      <c r="N318" s="16">
        <v>0.72847222222222219</v>
      </c>
      <c r="O318" s="6" t="s">
        <v>26</v>
      </c>
      <c r="P318" s="18">
        <v>198.74</v>
      </c>
      <c r="Q318" s="2">
        <v>4.7619047620000003</v>
      </c>
      <c r="R318" s="8">
        <v>9.9369999999999994</v>
      </c>
      <c r="S318" s="10">
        <v>5.2</v>
      </c>
      <c r="T318" s="33"/>
      <c r="U318" s="22">
        <f t="shared" si="64"/>
        <v>198.74</v>
      </c>
      <c r="V318" s="24">
        <f t="shared" si="74"/>
        <v>15899.2</v>
      </c>
      <c r="AH318" t="b">
        <f t="shared" si="75"/>
        <v>0</v>
      </c>
      <c r="AI318" t="b">
        <f t="shared" si="65"/>
        <v>1</v>
      </c>
      <c r="AJ318" t="b">
        <f t="shared" si="66"/>
        <v>0</v>
      </c>
      <c r="AK318" t="b">
        <f t="shared" si="67"/>
        <v>0</v>
      </c>
      <c r="AL318" t="str">
        <f t="shared" si="76"/>
        <v>Low</v>
      </c>
      <c r="AM318" t="str">
        <f t="shared" si="68"/>
        <v>Bad Product</v>
      </c>
      <c r="AN318">
        <f t="shared" si="69"/>
        <v>208.67699999999999</v>
      </c>
      <c r="AO318">
        <f t="shared" si="70"/>
        <v>99.37</v>
      </c>
      <c r="AP318" s="29" t="str">
        <f t="shared" si="77"/>
        <v>Low</v>
      </c>
      <c r="AQ318">
        <f t="shared" si="78"/>
        <v>71430.450000000026</v>
      </c>
      <c r="AR318">
        <f t="shared" ca="1" si="71"/>
        <v>0</v>
      </c>
      <c r="AS318">
        <f t="shared" si="72"/>
        <v>52928.295000000013</v>
      </c>
      <c r="AT318">
        <f t="shared" si="79"/>
        <v>231</v>
      </c>
    </row>
    <row r="319" spans="1:46" ht="15.75" customHeight="1" x14ac:dyDescent="0.2">
      <c r="A319" s="1"/>
      <c r="B319" s="6" t="s">
        <v>351</v>
      </c>
      <c r="C319" s="6" t="s">
        <v>22</v>
      </c>
      <c r="D319" s="6" t="s">
        <v>23</v>
      </c>
      <c r="E319" s="6" t="s">
        <v>18</v>
      </c>
      <c r="F319" s="6" t="s">
        <v>19</v>
      </c>
      <c r="G319" s="6" t="s">
        <v>41</v>
      </c>
      <c r="H319" s="21">
        <v>21.08</v>
      </c>
      <c r="I319" s="12">
        <v>3</v>
      </c>
      <c r="J319" s="8">
        <v>3.1619999999999999</v>
      </c>
      <c r="K319" s="8">
        <v>66.402000000000001</v>
      </c>
      <c r="L319" s="14">
        <v>43505</v>
      </c>
      <c r="M319" s="32" t="str">
        <f t="shared" si="73"/>
        <v>Weekend</v>
      </c>
      <c r="N319" s="16">
        <v>0.43402777777777779</v>
      </c>
      <c r="O319" s="6" t="s">
        <v>26</v>
      </c>
      <c r="P319" s="18">
        <v>63.24</v>
      </c>
      <c r="Q319" s="2">
        <v>4.7619047620000003</v>
      </c>
      <c r="R319" s="8">
        <v>3.1619999999999999</v>
      </c>
      <c r="S319" s="10">
        <v>7.3</v>
      </c>
      <c r="T319" s="33"/>
      <c r="U319" s="22">
        <f t="shared" si="64"/>
        <v>63.239999999999995</v>
      </c>
      <c r="V319" s="24">
        <f t="shared" si="74"/>
        <v>5059.2</v>
      </c>
      <c r="AH319" t="b">
        <f t="shared" si="75"/>
        <v>0</v>
      </c>
      <c r="AI319" t="b">
        <f t="shared" si="65"/>
        <v>1</v>
      </c>
      <c r="AJ319" t="b">
        <f t="shared" si="66"/>
        <v>0</v>
      </c>
      <c r="AK319" t="b">
        <f t="shared" si="67"/>
        <v>0</v>
      </c>
      <c r="AL319" t="str">
        <f t="shared" si="76"/>
        <v>Low</v>
      </c>
      <c r="AM319" t="str">
        <f t="shared" si="68"/>
        <v>Bad Product</v>
      </c>
      <c r="AN319">
        <f t="shared" si="69"/>
        <v>66.402000000000001</v>
      </c>
      <c r="AO319">
        <f t="shared" si="70"/>
        <v>21.08</v>
      </c>
      <c r="AP319" s="29" t="str">
        <f t="shared" si="77"/>
        <v>Medium</v>
      </c>
      <c r="AQ319">
        <f t="shared" si="78"/>
        <v>71430.450000000026</v>
      </c>
      <c r="AR319">
        <f t="shared" ca="1" si="71"/>
        <v>0</v>
      </c>
      <c r="AS319">
        <f t="shared" si="72"/>
        <v>52928.295000000013</v>
      </c>
      <c r="AT319">
        <f t="shared" si="79"/>
        <v>230</v>
      </c>
    </row>
    <row r="320" spans="1:46" ht="15.75" customHeight="1" x14ac:dyDescent="0.2">
      <c r="A320" s="1"/>
      <c r="B320" s="6" t="s">
        <v>352</v>
      </c>
      <c r="C320" s="6" t="s">
        <v>22</v>
      </c>
      <c r="D320" s="6" t="s">
        <v>23</v>
      </c>
      <c r="E320" s="6" t="s">
        <v>18</v>
      </c>
      <c r="F320" s="6" t="s">
        <v>28</v>
      </c>
      <c r="G320" s="6" t="s">
        <v>25</v>
      </c>
      <c r="H320" s="21">
        <v>74.790000000000006</v>
      </c>
      <c r="I320" s="12">
        <v>5</v>
      </c>
      <c r="J320" s="8">
        <v>18.697500000000002</v>
      </c>
      <c r="K320" s="8">
        <v>392.64749999999998</v>
      </c>
      <c r="L320" s="14">
        <v>43475</v>
      </c>
      <c r="M320" s="32" t="str">
        <f t="shared" si="73"/>
        <v>Weekday</v>
      </c>
      <c r="N320" s="16">
        <v>0.48194444444444445</v>
      </c>
      <c r="O320" s="6" t="s">
        <v>26</v>
      </c>
      <c r="P320" s="18">
        <v>373.95</v>
      </c>
      <c r="Q320" s="2">
        <v>4.7619047620000003</v>
      </c>
      <c r="R320" s="8">
        <v>18.697500000000002</v>
      </c>
      <c r="S320" s="10">
        <v>4.9000000000000004</v>
      </c>
      <c r="T320" s="33"/>
      <c r="U320" s="22">
        <f t="shared" si="64"/>
        <v>373.95000000000005</v>
      </c>
      <c r="V320" s="24">
        <f t="shared" si="74"/>
        <v>29916.000000000004</v>
      </c>
      <c r="AH320" t="b">
        <f t="shared" si="75"/>
        <v>0</v>
      </c>
      <c r="AI320" t="b">
        <f t="shared" si="65"/>
        <v>1</v>
      </c>
      <c r="AJ320" t="b">
        <f t="shared" si="66"/>
        <v>0</v>
      </c>
      <c r="AK320" t="b">
        <f t="shared" si="67"/>
        <v>0</v>
      </c>
      <c r="AL320" t="str">
        <f t="shared" si="76"/>
        <v>Low</v>
      </c>
      <c r="AM320" t="str">
        <f t="shared" si="68"/>
        <v>Bad Product</v>
      </c>
      <c r="AN320">
        <f t="shared" si="69"/>
        <v>392.64749999999998</v>
      </c>
      <c r="AO320">
        <f t="shared" si="70"/>
        <v>74.790000000000006</v>
      </c>
      <c r="AP320" s="29" t="str">
        <f t="shared" si="77"/>
        <v>Low</v>
      </c>
      <c r="AQ320">
        <f t="shared" si="78"/>
        <v>71430.450000000026</v>
      </c>
      <c r="AR320">
        <f t="shared" ca="1" si="71"/>
        <v>0</v>
      </c>
      <c r="AS320">
        <f t="shared" si="72"/>
        <v>52928.295000000013</v>
      </c>
      <c r="AT320">
        <f t="shared" si="79"/>
        <v>229</v>
      </c>
    </row>
    <row r="321" spans="1:46" ht="15.75" customHeight="1" x14ac:dyDescent="0.2">
      <c r="A321" s="1"/>
      <c r="B321" s="6" t="s">
        <v>353</v>
      </c>
      <c r="C321" s="6" t="s">
        <v>22</v>
      </c>
      <c r="D321" s="6" t="s">
        <v>23</v>
      </c>
      <c r="E321" s="6" t="s">
        <v>18</v>
      </c>
      <c r="F321" s="6" t="s">
        <v>19</v>
      </c>
      <c r="G321" s="6" t="s">
        <v>20</v>
      </c>
      <c r="H321" s="21">
        <v>29.67</v>
      </c>
      <c r="I321" s="12">
        <v>7</v>
      </c>
      <c r="J321" s="8">
        <v>10.384499999999999</v>
      </c>
      <c r="K321" s="8">
        <v>218.0745</v>
      </c>
      <c r="L321" s="14">
        <v>43535</v>
      </c>
      <c r="M321" s="32" t="str">
        <f t="shared" si="73"/>
        <v>Weekday</v>
      </c>
      <c r="N321" s="16">
        <v>0.79027777777777775</v>
      </c>
      <c r="O321" s="6" t="s">
        <v>30</v>
      </c>
      <c r="P321" s="18">
        <v>207.69</v>
      </c>
      <c r="Q321" s="2">
        <v>4.7619047620000003</v>
      </c>
      <c r="R321" s="8">
        <v>10.384499999999999</v>
      </c>
      <c r="S321" s="10">
        <v>8.1</v>
      </c>
      <c r="T321" s="33"/>
      <c r="U321" s="22">
        <f t="shared" si="64"/>
        <v>207.69</v>
      </c>
      <c r="V321" s="24">
        <f t="shared" si="74"/>
        <v>16615.2</v>
      </c>
      <c r="AH321" t="b">
        <f t="shared" si="75"/>
        <v>1</v>
      </c>
      <c r="AI321" t="b">
        <f t="shared" si="65"/>
        <v>1</v>
      </c>
      <c r="AJ321" t="b">
        <f t="shared" si="66"/>
        <v>0</v>
      </c>
      <c r="AK321" t="b">
        <f t="shared" si="67"/>
        <v>0</v>
      </c>
      <c r="AL321" t="str">
        <f t="shared" si="76"/>
        <v>High</v>
      </c>
      <c r="AM321" t="str">
        <f t="shared" si="68"/>
        <v>Bad Product</v>
      </c>
      <c r="AN321">
        <f t="shared" si="69"/>
        <v>218.0745</v>
      </c>
      <c r="AO321">
        <f t="shared" si="70"/>
        <v>29.67</v>
      </c>
      <c r="AP321" s="29" t="str">
        <f t="shared" si="77"/>
        <v>High</v>
      </c>
      <c r="AQ321">
        <f t="shared" si="78"/>
        <v>71430.450000000026</v>
      </c>
      <c r="AR321">
        <f t="shared" ca="1" si="71"/>
        <v>0</v>
      </c>
      <c r="AS321">
        <f t="shared" si="72"/>
        <v>52928.295000000013</v>
      </c>
      <c r="AT321">
        <f t="shared" si="79"/>
        <v>228</v>
      </c>
    </row>
    <row r="322" spans="1:46" ht="15.75" customHeight="1" x14ac:dyDescent="0.2">
      <c r="A322" s="1"/>
      <c r="B322" s="6" t="s">
        <v>354</v>
      </c>
      <c r="C322" s="6" t="s">
        <v>22</v>
      </c>
      <c r="D322" s="6" t="s">
        <v>23</v>
      </c>
      <c r="E322" s="6" t="s">
        <v>18</v>
      </c>
      <c r="F322" s="6" t="s">
        <v>28</v>
      </c>
      <c r="G322" s="6" t="s">
        <v>20</v>
      </c>
      <c r="H322" s="21">
        <v>44.07</v>
      </c>
      <c r="I322" s="12">
        <v>4</v>
      </c>
      <c r="J322" s="8">
        <v>8.8140000000000001</v>
      </c>
      <c r="K322" s="8">
        <v>185.09399999999999</v>
      </c>
      <c r="L322" s="14">
        <v>43514</v>
      </c>
      <c r="M322" s="32" t="str">
        <f t="shared" si="73"/>
        <v>Weekday</v>
      </c>
      <c r="N322" s="16">
        <v>0.68611111111111112</v>
      </c>
      <c r="O322" s="6" t="s">
        <v>21</v>
      </c>
      <c r="P322" s="18">
        <v>176.28</v>
      </c>
      <c r="Q322" s="2">
        <v>4.7619047620000003</v>
      </c>
      <c r="R322" s="8">
        <v>8.8140000000000001</v>
      </c>
      <c r="S322" s="10">
        <v>8.4</v>
      </c>
      <c r="T322" s="33"/>
      <c r="U322" s="22">
        <f t="shared" si="64"/>
        <v>176.28</v>
      </c>
      <c r="V322" s="24">
        <f t="shared" si="74"/>
        <v>14102.4</v>
      </c>
      <c r="AH322" t="b">
        <f t="shared" si="75"/>
        <v>1</v>
      </c>
      <c r="AI322" t="b">
        <f t="shared" si="65"/>
        <v>1</v>
      </c>
      <c r="AJ322" t="b">
        <f t="shared" si="66"/>
        <v>0</v>
      </c>
      <c r="AK322" t="b">
        <f t="shared" si="67"/>
        <v>0</v>
      </c>
      <c r="AL322" t="str">
        <f t="shared" si="76"/>
        <v>High</v>
      </c>
      <c r="AM322" t="str">
        <f t="shared" si="68"/>
        <v>Bad Product</v>
      </c>
      <c r="AN322">
        <f t="shared" si="69"/>
        <v>185.09399999999999</v>
      </c>
      <c r="AO322">
        <f t="shared" si="70"/>
        <v>44.07</v>
      </c>
      <c r="AP322" s="29" t="str">
        <f t="shared" si="77"/>
        <v>High</v>
      </c>
      <c r="AQ322">
        <f t="shared" si="78"/>
        <v>71430.450000000026</v>
      </c>
      <c r="AR322">
        <f t="shared" ca="1" si="71"/>
        <v>0</v>
      </c>
      <c r="AS322">
        <f t="shared" si="72"/>
        <v>52928.295000000013</v>
      </c>
      <c r="AT322">
        <f t="shared" si="79"/>
        <v>228</v>
      </c>
    </row>
    <row r="323" spans="1:46" ht="15.75" customHeight="1" x14ac:dyDescent="0.2">
      <c r="A323" s="1"/>
      <c r="B323" s="6" t="s">
        <v>355</v>
      </c>
      <c r="C323" s="6" t="s">
        <v>22</v>
      </c>
      <c r="D323" s="6" t="s">
        <v>23</v>
      </c>
      <c r="E323" s="6" t="s">
        <v>24</v>
      </c>
      <c r="F323" s="6" t="s">
        <v>19</v>
      </c>
      <c r="G323" s="6" t="s">
        <v>41</v>
      </c>
      <c r="H323" s="21">
        <v>22.93</v>
      </c>
      <c r="I323" s="12">
        <v>9</v>
      </c>
      <c r="J323" s="8">
        <v>10.3185</v>
      </c>
      <c r="K323" s="8">
        <v>216.6885</v>
      </c>
      <c r="L323" s="14">
        <v>43522</v>
      </c>
      <c r="M323" s="32" t="str">
        <f t="shared" si="73"/>
        <v>Weekday</v>
      </c>
      <c r="N323" s="16">
        <v>0.85138888888888886</v>
      </c>
      <c r="O323" s="6" t="s">
        <v>26</v>
      </c>
      <c r="P323" s="18">
        <v>206.37</v>
      </c>
      <c r="Q323" s="2">
        <v>4.7619047620000003</v>
      </c>
      <c r="R323" s="8">
        <v>10.3185</v>
      </c>
      <c r="S323" s="10">
        <v>5.5</v>
      </c>
      <c r="T323" s="33"/>
      <c r="U323" s="22">
        <f t="shared" ref="U323:U386" si="80">H323*I323</f>
        <v>206.37</v>
      </c>
      <c r="V323" s="24">
        <f t="shared" si="74"/>
        <v>16509.599999999999</v>
      </c>
      <c r="AH323" t="b">
        <f t="shared" si="75"/>
        <v>0</v>
      </c>
      <c r="AI323" t="b">
        <f t="shared" ref="AI323:AI369" si="81">R323=J323</f>
        <v>1</v>
      </c>
      <c r="AJ323" t="b">
        <f t="shared" ref="AJ323:AJ369" si="82">AND(S323&gt;8,K323&gt;800)</f>
        <v>0</v>
      </c>
      <c r="AK323" t="b">
        <f t="shared" ref="AK323:AK369" si="83">OR(K323&gt;5000)</f>
        <v>0</v>
      </c>
      <c r="AL323" t="str">
        <f t="shared" si="76"/>
        <v>Low</v>
      </c>
      <c r="AM323" t="str">
        <f t="shared" ref="AM323:AM386" si="84">IF(AND(S323&gt;8, K323&gt;500),"Good Product", "Bad Product")</f>
        <v>Bad Product</v>
      </c>
      <c r="AN323">
        <f t="shared" ref="AN323:AN386" si="85">IF(K323&gt;500, K323*0.9,K323)</f>
        <v>216.6885</v>
      </c>
      <c r="AO323">
        <f t="shared" ref="AO323:AO386" si="86">IF(I323&gt;7, H323*0.95,H323)</f>
        <v>21.7835</v>
      </c>
      <c r="AP323" s="29" t="str">
        <f t="shared" si="77"/>
        <v>Low</v>
      </c>
      <c r="AQ323">
        <f t="shared" si="78"/>
        <v>71430.450000000026</v>
      </c>
      <c r="AR323">
        <f t="shared" ref="AR323:AR386" ca="1" si="87">SUMIF(C323:C1322,"B",K1305:K1322)</f>
        <v>0</v>
      </c>
      <c r="AS323">
        <f t="shared" ref="AS323:AS386" si="88">SUMIFS(K:K,C:C,"B",F:F,"Female")</f>
        <v>52928.295000000013</v>
      </c>
      <c r="AT323">
        <f t="shared" si="79"/>
        <v>228</v>
      </c>
    </row>
    <row r="324" spans="1:46" ht="15.75" customHeight="1" x14ac:dyDescent="0.2">
      <c r="A324" s="1"/>
      <c r="B324" s="6" t="s">
        <v>356</v>
      </c>
      <c r="C324" s="6" t="s">
        <v>22</v>
      </c>
      <c r="D324" s="6" t="s">
        <v>23</v>
      </c>
      <c r="E324" s="6" t="s">
        <v>24</v>
      </c>
      <c r="F324" s="6" t="s">
        <v>19</v>
      </c>
      <c r="G324" s="6" t="s">
        <v>20</v>
      </c>
      <c r="H324" s="21">
        <v>39.42</v>
      </c>
      <c r="I324" s="12">
        <v>1</v>
      </c>
      <c r="J324" s="8">
        <v>1.9710000000000001</v>
      </c>
      <c r="K324" s="8">
        <v>41.390999999999998</v>
      </c>
      <c r="L324" s="14">
        <v>43483</v>
      </c>
      <c r="M324" s="32" t="str">
        <f t="shared" ref="M324:M387" si="89">IF(WEEKDAY(L324,2)&gt;=6, "Weekend", "Weekday")</f>
        <v>Weekday</v>
      </c>
      <c r="N324" s="16">
        <v>0.63055555555555554</v>
      </c>
      <c r="O324" s="6" t="s">
        <v>26</v>
      </c>
      <c r="P324" s="18">
        <v>39.42</v>
      </c>
      <c r="Q324" s="2">
        <v>4.7619047620000003</v>
      </c>
      <c r="R324" s="8">
        <v>1.9710000000000001</v>
      </c>
      <c r="S324" s="10">
        <v>8.4</v>
      </c>
      <c r="T324" s="33"/>
      <c r="U324" s="22">
        <f t="shared" si="80"/>
        <v>39.42</v>
      </c>
      <c r="V324" s="24">
        <f t="shared" ref="V324:V387" si="90">U324*$Y$5</f>
        <v>3153.6000000000004</v>
      </c>
      <c r="AH324" t="b">
        <f t="shared" ref="AH324:AH387" si="91">S324&gt;8</f>
        <v>1</v>
      </c>
      <c r="AI324" t="b">
        <f t="shared" si="81"/>
        <v>1</v>
      </c>
      <c r="AJ324" t="b">
        <f t="shared" si="82"/>
        <v>0</v>
      </c>
      <c r="AK324" t="b">
        <f t="shared" si="83"/>
        <v>0</v>
      </c>
      <c r="AL324" t="str">
        <f t="shared" ref="AL324:AL387" si="92">IF(S324&gt;8, "High", "Low")</f>
        <v>High</v>
      </c>
      <c r="AM324" t="str">
        <f t="shared" si="84"/>
        <v>Bad Product</v>
      </c>
      <c r="AN324">
        <f t="shared" si="85"/>
        <v>41.390999999999998</v>
      </c>
      <c r="AO324">
        <f t="shared" si="86"/>
        <v>39.42</v>
      </c>
      <c r="AP324" s="29" t="str">
        <f t="shared" ref="AP324:AP387" si="93">IF(S324&gt;8, "High", IF(S324&lt;6.5,"Low","Medium"))</f>
        <v>High</v>
      </c>
      <c r="AQ324">
        <f t="shared" ref="AQ324:AQ387" si="94">SUMIF(C323:C1322, "B",K323:K1322)</f>
        <v>71430.450000000026</v>
      </c>
      <c r="AR324">
        <f t="shared" ca="1" si="87"/>
        <v>0</v>
      </c>
      <c r="AS324">
        <f t="shared" si="88"/>
        <v>52928.295000000013</v>
      </c>
      <c r="AT324">
        <f t="shared" si="79"/>
        <v>227</v>
      </c>
    </row>
    <row r="325" spans="1:46" ht="15.75" customHeight="1" x14ac:dyDescent="0.2">
      <c r="A325" s="1"/>
      <c r="B325" s="6" t="s">
        <v>357</v>
      </c>
      <c r="C325" s="6" t="s">
        <v>16</v>
      </c>
      <c r="D325" s="6" t="s">
        <v>17</v>
      </c>
      <c r="E325" s="6" t="s">
        <v>24</v>
      </c>
      <c r="F325" s="6" t="s">
        <v>28</v>
      </c>
      <c r="G325" s="6" t="s">
        <v>20</v>
      </c>
      <c r="H325" s="21">
        <v>15.26</v>
      </c>
      <c r="I325" s="12">
        <v>6</v>
      </c>
      <c r="J325" s="8">
        <v>4.5780000000000003</v>
      </c>
      <c r="K325" s="8">
        <v>96.138000000000005</v>
      </c>
      <c r="L325" s="14">
        <v>43511</v>
      </c>
      <c r="M325" s="32" t="str">
        <f t="shared" si="89"/>
        <v>Weekday</v>
      </c>
      <c r="N325" s="16">
        <v>0.75208333333333333</v>
      </c>
      <c r="O325" s="6" t="s">
        <v>21</v>
      </c>
      <c r="P325" s="18">
        <v>91.56</v>
      </c>
      <c r="Q325" s="2">
        <v>4.7619047620000003</v>
      </c>
      <c r="R325" s="8">
        <v>4.5780000000000003</v>
      </c>
      <c r="S325" s="10">
        <v>9.8000000000000007</v>
      </c>
      <c r="T325" s="33"/>
      <c r="U325" s="22">
        <f t="shared" si="80"/>
        <v>91.56</v>
      </c>
      <c r="V325" s="24">
        <f t="shared" si="90"/>
        <v>7324.8</v>
      </c>
      <c r="AH325" t="b">
        <f t="shared" si="91"/>
        <v>1</v>
      </c>
      <c r="AI325" t="b">
        <f t="shared" si="81"/>
        <v>1</v>
      </c>
      <c r="AJ325" t="b">
        <f t="shared" si="82"/>
        <v>0</v>
      </c>
      <c r="AK325" t="b">
        <f t="shared" si="83"/>
        <v>0</v>
      </c>
      <c r="AL325" t="str">
        <f t="shared" si="92"/>
        <v>High</v>
      </c>
      <c r="AM325" t="str">
        <f t="shared" si="84"/>
        <v>Bad Product</v>
      </c>
      <c r="AN325">
        <f t="shared" si="85"/>
        <v>96.138000000000005</v>
      </c>
      <c r="AO325">
        <f t="shared" si="86"/>
        <v>15.26</v>
      </c>
      <c r="AP325" s="29" t="str">
        <f t="shared" si="93"/>
        <v>High</v>
      </c>
      <c r="AQ325">
        <f t="shared" si="94"/>
        <v>71430.450000000026</v>
      </c>
      <c r="AR325">
        <f t="shared" ca="1" si="87"/>
        <v>0</v>
      </c>
      <c r="AS325">
        <f t="shared" si="88"/>
        <v>52928.295000000013</v>
      </c>
      <c r="AT325">
        <f t="shared" ref="AT325:AT388" si="95">COUNTIF(O325:O1323, "Cash")</f>
        <v>226</v>
      </c>
    </row>
    <row r="326" spans="1:46" ht="15.75" customHeight="1" x14ac:dyDescent="0.2">
      <c r="A326" s="1"/>
      <c r="B326" s="6" t="s">
        <v>358</v>
      </c>
      <c r="C326" s="6" t="s">
        <v>16</v>
      </c>
      <c r="D326" s="6" t="s">
        <v>17</v>
      </c>
      <c r="E326" s="6" t="s">
        <v>24</v>
      </c>
      <c r="F326" s="6" t="s">
        <v>19</v>
      </c>
      <c r="G326" s="6" t="s">
        <v>43</v>
      </c>
      <c r="H326" s="21">
        <v>61.77</v>
      </c>
      <c r="I326" s="12">
        <v>5</v>
      </c>
      <c r="J326" s="8">
        <v>15.442500000000001</v>
      </c>
      <c r="K326" s="8">
        <v>324.29250000000002</v>
      </c>
      <c r="L326" s="14">
        <v>43532</v>
      </c>
      <c r="M326" s="32" t="str">
        <f t="shared" si="89"/>
        <v>Weekday</v>
      </c>
      <c r="N326" s="16">
        <v>0.55625000000000002</v>
      </c>
      <c r="O326" s="6" t="s">
        <v>26</v>
      </c>
      <c r="P326" s="18">
        <v>308.85000000000002</v>
      </c>
      <c r="Q326" s="2">
        <v>4.7619047620000003</v>
      </c>
      <c r="R326" s="8">
        <v>15.442500000000001</v>
      </c>
      <c r="S326" s="10">
        <v>6.7</v>
      </c>
      <c r="T326" s="33"/>
      <c r="U326" s="22">
        <f t="shared" si="80"/>
        <v>308.85000000000002</v>
      </c>
      <c r="V326" s="24">
        <f t="shared" si="90"/>
        <v>24708</v>
      </c>
      <c r="AH326" t="b">
        <f t="shared" si="91"/>
        <v>0</v>
      </c>
      <c r="AI326" t="b">
        <f t="shared" si="81"/>
        <v>1</v>
      </c>
      <c r="AJ326" t="b">
        <f t="shared" si="82"/>
        <v>0</v>
      </c>
      <c r="AK326" t="b">
        <f t="shared" si="83"/>
        <v>0</v>
      </c>
      <c r="AL326" t="str">
        <f t="shared" si="92"/>
        <v>Low</v>
      </c>
      <c r="AM326" t="str">
        <f t="shared" si="84"/>
        <v>Bad Product</v>
      </c>
      <c r="AN326">
        <f t="shared" si="85"/>
        <v>324.29250000000002</v>
      </c>
      <c r="AO326">
        <f t="shared" si="86"/>
        <v>61.77</v>
      </c>
      <c r="AP326" s="29" t="str">
        <f t="shared" si="93"/>
        <v>Medium</v>
      </c>
      <c r="AQ326">
        <f t="shared" si="94"/>
        <v>71430.450000000026</v>
      </c>
      <c r="AR326">
        <f t="shared" ca="1" si="87"/>
        <v>0</v>
      </c>
      <c r="AS326">
        <f t="shared" si="88"/>
        <v>52928.295000000013</v>
      </c>
      <c r="AT326">
        <f t="shared" si="95"/>
        <v>226</v>
      </c>
    </row>
    <row r="327" spans="1:46" ht="15.75" customHeight="1" x14ac:dyDescent="0.2">
      <c r="A327" s="1"/>
      <c r="B327" s="6" t="s">
        <v>359</v>
      </c>
      <c r="C327" s="6" t="s">
        <v>16</v>
      </c>
      <c r="D327" s="6" t="s">
        <v>17</v>
      </c>
      <c r="E327" s="6" t="s">
        <v>24</v>
      </c>
      <c r="F327" s="6" t="s">
        <v>28</v>
      </c>
      <c r="G327" s="6" t="s">
        <v>29</v>
      </c>
      <c r="H327" s="21">
        <v>21.52</v>
      </c>
      <c r="I327" s="12">
        <v>6</v>
      </c>
      <c r="J327" s="8">
        <v>6.4560000000000004</v>
      </c>
      <c r="K327" s="8">
        <v>135.57599999999999</v>
      </c>
      <c r="L327" s="14">
        <v>43482</v>
      </c>
      <c r="M327" s="32" t="str">
        <f t="shared" si="89"/>
        <v>Weekday</v>
      </c>
      <c r="N327" s="16">
        <v>0.53333333333333333</v>
      </c>
      <c r="O327" s="6" t="s">
        <v>30</v>
      </c>
      <c r="P327" s="18">
        <v>129.12</v>
      </c>
      <c r="Q327" s="2">
        <v>4.7619047620000003</v>
      </c>
      <c r="R327" s="8">
        <v>6.4560000000000004</v>
      </c>
      <c r="S327" s="10">
        <v>9.4</v>
      </c>
      <c r="T327" s="33"/>
      <c r="U327" s="22">
        <f t="shared" si="80"/>
        <v>129.12</v>
      </c>
      <c r="V327" s="24">
        <f t="shared" si="90"/>
        <v>10329.6</v>
      </c>
      <c r="AH327" t="b">
        <f t="shared" si="91"/>
        <v>1</v>
      </c>
      <c r="AI327" t="b">
        <f t="shared" si="81"/>
        <v>1</v>
      </c>
      <c r="AJ327" t="b">
        <f t="shared" si="82"/>
        <v>0</v>
      </c>
      <c r="AK327" t="b">
        <f t="shared" si="83"/>
        <v>0</v>
      </c>
      <c r="AL327" t="str">
        <f t="shared" si="92"/>
        <v>High</v>
      </c>
      <c r="AM327" t="str">
        <f t="shared" si="84"/>
        <v>Bad Product</v>
      </c>
      <c r="AN327">
        <f t="shared" si="85"/>
        <v>135.57599999999999</v>
      </c>
      <c r="AO327">
        <f t="shared" si="86"/>
        <v>21.52</v>
      </c>
      <c r="AP327" s="29" t="str">
        <f t="shared" si="93"/>
        <v>High</v>
      </c>
      <c r="AQ327">
        <f t="shared" si="94"/>
        <v>71430.450000000026</v>
      </c>
      <c r="AR327">
        <f t="shared" ca="1" si="87"/>
        <v>0</v>
      </c>
      <c r="AS327">
        <f t="shared" si="88"/>
        <v>52928.295000000013</v>
      </c>
      <c r="AT327">
        <f t="shared" si="95"/>
        <v>225</v>
      </c>
    </row>
    <row r="328" spans="1:46" ht="15.75" customHeight="1" x14ac:dyDescent="0.2">
      <c r="A328" s="1"/>
      <c r="B328" s="6" t="s">
        <v>360</v>
      </c>
      <c r="C328" s="6" t="s">
        <v>39</v>
      </c>
      <c r="D328" s="6" t="s">
        <v>40</v>
      </c>
      <c r="E328" s="6" t="s">
        <v>24</v>
      </c>
      <c r="F328" s="6" t="s">
        <v>28</v>
      </c>
      <c r="G328" s="6" t="s">
        <v>33</v>
      </c>
      <c r="H328" s="21">
        <v>97.74</v>
      </c>
      <c r="I328" s="12">
        <v>4</v>
      </c>
      <c r="J328" s="8">
        <v>19.547999999999998</v>
      </c>
      <c r="K328" s="8">
        <v>410.50799999999998</v>
      </c>
      <c r="L328" s="14">
        <v>43536</v>
      </c>
      <c r="M328" s="32" t="str">
        <f t="shared" si="89"/>
        <v>Weekday</v>
      </c>
      <c r="N328" s="16">
        <v>0.82847222222222228</v>
      </c>
      <c r="O328" s="6" t="s">
        <v>21</v>
      </c>
      <c r="P328" s="18">
        <v>390.96</v>
      </c>
      <c r="Q328" s="2">
        <v>4.7619047620000003</v>
      </c>
      <c r="R328" s="8">
        <v>19.547999999999998</v>
      </c>
      <c r="S328" s="10">
        <v>6.4</v>
      </c>
      <c r="T328" s="33"/>
      <c r="U328" s="22">
        <f t="shared" si="80"/>
        <v>390.96</v>
      </c>
      <c r="V328" s="24">
        <f t="shared" si="90"/>
        <v>31276.799999999999</v>
      </c>
      <c r="AH328" t="b">
        <f t="shared" si="91"/>
        <v>0</v>
      </c>
      <c r="AI328" t="b">
        <f t="shared" si="81"/>
        <v>1</v>
      </c>
      <c r="AJ328" t="b">
        <f t="shared" si="82"/>
        <v>0</v>
      </c>
      <c r="AK328" t="b">
        <f t="shared" si="83"/>
        <v>0</v>
      </c>
      <c r="AL328" t="str">
        <f t="shared" si="92"/>
        <v>Low</v>
      </c>
      <c r="AM328" t="str">
        <f t="shared" si="84"/>
        <v>Bad Product</v>
      </c>
      <c r="AN328">
        <f t="shared" si="85"/>
        <v>410.50799999999998</v>
      </c>
      <c r="AO328">
        <f t="shared" si="86"/>
        <v>97.74</v>
      </c>
      <c r="AP328" s="29" t="str">
        <f t="shared" si="93"/>
        <v>Low</v>
      </c>
      <c r="AQ328">
        <f t="shared" si="94"/>
        <v>71430.450000000026</v>
      </c>
      <c r="AR328">
        <f t="shared" ca="1" si="87"/>
        <v>0</v>
      </c>
      <c r="AS328">
        <f t="shared" si="88"/>
        <v>52928.295000000013</v>
      </c>
      <c r="AT328">
        <f t="shared" si="95"/>
        <v>225</v>
      </c>
    </row>
    <row r="329" spans="1:46" ht="15.75" customHeight="1" x14ac:dyDescent="0.2">
      <c r="A329" s="1"/>
      <c r="B329" s="6" t="s">
        <v>361</v>
      </c>
      <c r="C329" s="6" t="s">
        <v>16</v>
      </c>
      <c r="D329" s="6" t="s">
        <v>17</v>
      </c>
      <c r="E329" s="6" t="s">
        <v>18</v>
      </c>
      <c r="F329" s="6" t="s">
        <v>28</v>
      </c>
      <c r="G329" s="6" t="s">
        <v>41</v>
      </c>
      <c r="H329" s="21">
        <v>99.78</v>
      </c>
      <c r="I329" s="12">
        <v>5</v>
      </c>
      <c r="J329" s="8">
        <v>24.945</v>
      </c>
      <c r="K329" s="8">
        <v>523.84500000000003</v>
      </c>
      <c r="L329" s="14">
        <v>43533</v>
      </c>
      <c r="M329" s="32" t="str">
        <f t="shared" si="89"/>
        <v>Weekend</v>
      </c>
      <c r="N329" s="16">
        <v>0.79791666666666672</v>
      </c>
      <c r="O329" s="6" t="s">
        <v>26</v>
      </c>
      <c r="P329" s="18">
        <v>498.9</v>
      </c>
      <c r="Q329" s="2">
        <v>4.7619047620000003</v>
      </c>
      <c r="R329" s="8">
        <v>24.945</v>
      </c>
      <c r="S329" s="10">
        <v>5.4</v>
      </c>
      <c r="T329" s="33"/>
      <c r="U329" s="22">
        <f t="shared" si="80"/>
        <v>498.9</v>
      </c>
      <c r="V329" s="24">
        <f t="shared" si="90"/>
        <v>39912</v>
      </c>
      <c r="AH329" t="b">
        <f t="shared" si="91"/>
        <v>0</v>
      </c>
      <c r="AI329" t="b">
        <f t="shared" si="81"/>
        <v>1</v>
      </c>
      <c r="AJ329" t="b">
        <f t="shared" si="82"/>
        <v>0</v>
      </c>
      <c r="AK329" t="b">
        <f t="shared" si="83"/>
        <v>0</v>
      </c>
      <c r="AL329" t="str">
        <f t="shared" si="92"/>
        <v>Low</v>
      </c>
      <c r="AM329" t="str">
        <f t="shared" si="84"/>
        <v>Bad Product</v>
      </c>
      <c r="AN329">
        <f t="shared" si="85"/>
        <v>471.46050000000002</v>
      </c>
      <c r="AO329">
        <f t="shared" si="86"/>
        <v>99.78</v>
      </c>
      <c r="AP329" s="29" t="str">
        <f t="shared" si="93"/>
        <v>Low</v>
      </c>
      <c r="AQ329">
        <f t="shared" si="94"/>
        <v>71430.450000000026</v>
      </c>
      <c r="AR329">
        <f t="shared" ca="1" si="87"/>
        <v>0</v>
      </c>
      <c r="AS329">
        <f t="shared" si="88"/>
        <v>52928.295000000013</v>
      </c>
      <c r="AT329">
        <f t="shared" si="95"/>
        <v>225</v>
      </c>
    </row>
    <row r="330" spans="1:46" ht="15.75" customHeight="1" x14ac:dyDescent="0.2">
      <c r="A330" s="1"/>
      <c r="B330" s="6" t="s">
        <v>362</v>
      </c>
      <c r="C330" s="6" t="s">
        <v>22</v>
      </c>
      <c r="D330" s="6" t="s">
        <v>23</v>
      </c>
      <c r="E330" s="6" t="s">
        <v>18</v>
      </c>
      <c r="F330" s="6" t="s">
        <v>28</v>
      </c>
      <c r="G330" s="6" t="s">
        <v>41</v>
      </c>
      <c r="H330" s="21">
        <v>94.26</v>
      </c>
      <c r="I330" s="12">
        <v>4</v>
      </c>
      <c r="J330" s="8">
        <v>18.852</v>
      </c>
      <c r="K330" s="8">
        <v>395.892</v>
      </c>
      <c r="L330" s="14">
        <v>43536</v>
      </c>
      <c r="M330" s="32" t="str">
        <f t="shared" si="89"/>
        <v>Weekday</v>
      </c>
      <c r="N330" s="16">
        <v>0.6875</v>
      </c>
      <c r="O330" s="6" t="s">
        <v>26</v>
      </c>
      <c r="P330" s="18">
        <v>377.04</v>
      </c>
      <c r="Q330" s="2">
        <v>4.7619047620000003</v>
      </c>
      <c r="R330" s="8">
        <v>18.852</v>
      </c>
      <c r="S330" s="10">
        <v>8.6</v>
      </c>
      <c r="T330" s="33"/>
      <c r="U330" s="22">
        <f t="shared" si="80"/>
        <v>377.04</v>
      </c>
      <c r="V330" s="24">
        <f t="shared" si="90"/>
        <v>30163.200000000001</v>
      </c>
      <c r="AH330" t="b">
        <f t="shared" si="91"/>
        <v>1</v>
      </c>
      <c r="AI330" t="b">
        <f t="shared" si="81"/>
        <v>1</v>
      </c>
      <c r="AJ330" t="b">
        <f t="shared" si="82"/>
        <v>0</v>
      </c>
      <c r="AK330" t="b">
        <f t="shared" si="83"/>
        <v>0</v>
      </c>
      <c r="AL330" t="str">
        <f t="shared" si="92"/>
        <v>High</v>
      </c>
      <c r="AM330" t="str">
        <f t="shared" si="84"/>
        <v>Bad Product</v>
      </c>
      <c r="AN330">
        <f t="shared" si="85"/>
        <v>395.892</v>
      </c>
      <c r="AO330">
        <f t="shared" si="86"/>
        <v>94.26</v>
      </c>
      <c r="AP330" s="29" t="str">
        <f t="shared" si="93"/>
        <v>High</v>
      </c>
      <c r="AQ330">
        <f t="shared" si="94"/>
        <v>71019.942000000025</v>
      </c>
      <c r="AR330">
        <f t="shared" ca="1" si="87"/>
        <v>0</v>
      </c>
      <c r="AS330">
        <f t="shared" si="88"/>
        <v>52928.295000000013</v>
      </c>
      <c r="AT330">
        <f t="shared" si="95"/>
        <v>224</v>
      </c>
    </row>
    <row r="331" spans="1:46" ht="15.75" customHeight="1" x14ac:dyDescent="0.2">
      <c r="A331" s="1"/>
      <c r="B331" s="6" t="s">
        <v>363</v>
      </c>
      <c r="C331" s="6" t="s">
        <v>39</v>
      </c>
      <c r="D331" s="6" t="s">
        <v>40</v>
      </c>
      <c r="E331" s="6" t="s">
        <v>18</v>
      </c>
      <c r="F331" s="6" t="s">
        <v>28</v>
      </c>
      <c r="G331" s="6" t="s">
        <v>20</v>
      </c>
      <c r="H331" s="21">
        <v>51.13</v>
      </c>
      <c r="I331" s="12">
        <v>4</v>
      </c>
      <c r="J331" s="8">
        <v>10.226000000000001</v>
      </c>
      <c r="K331" s="8">
        <v>214.74600000000001</v>
      </c>
      <c r="L331" s="14">
        <v>43490</v>
      </c>
      <c r="M331" s="32" t="str">
        <f t="shared" si="89"/>
        <v>Weekday</v>
      </c>
      <c r="N331" s="16">
        <v>0.42430555555555555</v>
      </c>
      <c r="O331" s="6" t="s">
        <v>30</v>
      </c>
      <c r="P331" s="18">
        <v>204.52</v>
      </c>
      <c r="Q331" s="2">
        <v>4.7619047620000003</v>
      </c>
      <c r="R331" s="8">
        <v>10.226000000000001</v>
      </c>
      <c r="S331" s="10">
        <v>4</v>
      </c>
      <c r="T331" s="33"/>
      <c r="U331" s="22">
        <f t="shared" si="80"/>
        <v>204.52</v>
      </c>
      <c r="V331" s="24">
        <f t="shared" si="90"/>
        <v>16361.6</v>
      </c>
      <c r="AH331" t="b">
        <f t="shared" si="91"/>
        <v>0</v>
      </c>
      <c r="AI331" t="b">
        <f t="shared" si="81"/>
        <v>1</v>
      </c>
      <c r="AJ331" t="b">
        <f t="shared" si="82"/>
        <v>0</v>
      </c>
      <c r="AK331" t="b">
        <f t="shared" si="83"/>
        <v>0</v>
      </c>
      <c r="AL331" t="str">
        <f t="shared" si="92"/>
        <v>Low</v>
      </c>
      <c r="AM331" t="str">
        <f t="shared" si="84"/>
        <v>Bad Product</v>
      </c>
      <c r="AN331">
        <f t="shared" si="85"/>
        <v>214.74600000000001</v>
      </c>
      <c r="AO331">
        <f t="shared" si="86"/>
        <v>51.13</v>
      </c>
      <c r="AP331" s="29" t="str">
        <f t="shared" si="93"/>
        <v>Low</v>
      </c>
      <c r="AQ331">
        <f t="shared" si="94"/>
        <v>71019.942000000025</v>
      </c>
      <c r="AR331">
        <f t="shared" ca="1" si="87"/>
        <v>0</v>
      </c>
      <c r="AS331">
        <f t="shared" si="88"/>
        <v>52928.295000000013</v>
      </c>
      <c r="AT331">
        <f t="shared" si="95"/>
        <v>223</v>
      </c>
    </row>
    <row r="332" spans="1:46" ht="15.75" customHeight="1" x14ac:dyDescent="0.2">
      <c r="A332" s="1"/>
      <c r="B332" s="6" t="s">
        <v>364</v>
      </c>
      <c r="C332" s="6" t="s">
        <v>16</v>
      </c>
      <c r="D332" s="6" t="s">
        <v>17</v>
      </c>
      <c r="E332" s="6" t="s">
        <v>18</v>
      </c>
      <c r="F332" s="6" t="s">
        <v>28</v>
      </c>
      <c r="G332" s="6" t="s">
        <v>25</v>
      </c>
      <c r="H332" s="21">
        <v>36.36</v>
      </c>
      <c r="I332" s="12">
        <v>4</v>
      </c>
      <c r="J332" s="8">
        <v>7.2720000000000002</v>
      </c>
      <c r="K332" s="8">
        <v>152.71199999999999</v>
      </c>
      <c r="L332" s="14">
        <v>43549</v>
      </c>
      <c r="M332" s="32" t="str">
        <f t="shared" si="89"/>
        <v>Weekday</v>
      </c>
      <c r="N332" s="16">
        <v>0.54652777777777772</v>
      </c>
      <c r="O332" s="6" t="s">
        <v>26</v>
      </c>
      <c r="P332" s="18">
        <v>145.44</v>
      </c>
      <c r="Q332" s="2">
        <v>4.7619047620000003</v>
      </c>
      <c r="R332" s="8">
        <v>7.2720000000000002</v>
      </c>
      <c r="S332" s="10">
        <v>7.6</v>
      </c>
      <c r="T332" s="33"/>
      <c r="U332" s="22">
        <f t="shared" si="80"/>
        <v>145.44</v>
      </c>
      <c r="V332" s="24">
        <f t="shared" si="90"/>
        <v>11635.2</v>
      </c>
      <c r="AH332" t="b">
        <f t="shared" si="91"/>
        <v>0</v>
      </c>
      <c r="AI332" t="b">
        <f t="shared" si="81"/>
        <v>1</v>
      </c>
      <c r="AJ332" t="b">
        <f t="shared" si="82"/>
        <v>0</v>
      </c>
      <c r="AK332" t="b">
        <f t="shared" si="83"/>
        <v>0</v>
      </c>
      <c r="AL332" t="str">
        <f t="shared" si="92"/>
        <v>Low</v>
      </c>
      <c r="AM332" t="str">
        <f t="shared" si="84"/>
        <v>Bad Product</v>
      </c>
      <c r="AN332">
        <f t="shared" si="85"/>
        <v>152.71199999999999</v>
      </c>
      <c r="AO332">
        <f t="shared" si="86"/>
        <v>36.36</v>
      </c>
      <c r="AP332" s="29" t="str">
        <f t="shared" si="93"/>
        <v>Medium</v>
      </c>
      <c r="AQ332">
        <f t="shared" si="94"/>
        <v>71019.942000000025</v>
      </c>
      <c r="AR332">
        <f t="shared" ca="1" si="87"/>
        <v>0</v>
      </c>
      <c r="AS332">
        <f t="shared" si="88"/>
        <v>52928.295000000013</v>
      </c>
      <c r="AT332">
        <f t="shared" si="95"/>
        <v>223</v>
      </c>
    </row>
    <row r="333" spans="1:46" ht="15.75" customHeight="1" x14ac:dyDescent="0.2">
      <c r="A333" s="1"/>
      <c r="B333" s="6" t="s">
        <v>365</v>
      </c>
      <c r="C333" s="6" t="s">
        <v>39</v>
      </c>
      <c r="D333" s="6" t="s">
        <v>40</v>
      </c>
      <c r="E333" s="6" t="s">
        <v>24</v>
      </c>
      <c r="F333" s="6" t="s">
        <v>28</v>
      </c>
      <c r="G333" s="6" t="s">
        <v>29</v>
      </c>
      <c r="H333" s="21">
        <v>22.02</v>
      </c>
      <c r="I333" s="12">
        <v>9</v>
      </c>
      <c r="J333" s="8">
        <v>9.9090000000000007</v>
      </c>
      <c r="K333" s="8">
        <v>208.089</v>
      </c>
      <c r="L333" s="14">
        <v>43503</v>
      </c>
      <c r="M333" s="32" t="str">
        <f t="shared" si="89"/>
        <v>Weekday</v>
      </c>
      <c r="N333" s="16">
        <v>0.78333333333333333</v>
      </c>
      <c r="O333" s="6" t="s">
        <v>26</v>
      </c>
      <c r="P333" s="18">
        <v>198.18</v>
      </c>
      <c r="Q333" s="2">
        <v>4.7619047620000003</v>
      </c>
      <c r="R333" s="8">
        <v>9.9090000000000007</v>
      </c>
      <c r="S333" s="10">
        <v>6.8</v>
      </c>
      <c r="T333" s="33"/>
      <c r="U333" s="22">
        <f t="shared" si="80"/>
        <v>198.18</v>
      </c>
      <c r="V333" s="24">
        <f t="shared" si="90"/>
        <v>15854.400000000001</v>
      </c>
      <c r="AH333" t="b">
        <f t="shared" si="91"/>
        <v>0</v>
      </c>
      <c r="AI333" t="b">
        <f t="shared" si="81"/>
        <v>1</v>
      </c>
      <c r="AJ333" t="b">
        <f t="shared" si="82"/>
        <v>0</v>
      </c>
      <c r="AK333" t="b">
        <f t="shared" si="83"/>
        <v>0</v>
      </c>
      <c r="AL333" t="str">
        <f t="shared" si="92"/>
        <v>Low</v>
      </c>
      <c r="AM333" t="str">
        <f t="shared" si="84"/>
        <v>Bad Product</v>
      </c>
      <c r="AN333">
        <f t="shared" si="85"/>
        <v>208.089</v>
      </c>
      <c r="AO333">
        <f t="shared" si="86"/>
        <v>20.918999999999997</v>
      </c>
      <c r="AP333" s="29" t="str">
        <f t="shared" si="93"/>
        <v>Medium</v>
      </c>
      <c r="AQ333">
        <f t="shared" si="94"/>
        <v>70805.196000000025</v>
      </c>
      <c r="AR333">
        <f t="shared" ca="1" si="87"/>
        <v>0</v>
      </c>
      <c r="AS333">
        <f t="shared" si="88"/>
        <v>52928.295000000013</v>
      </c>
      <c r="AT333">
        <f t="shared" si="95"/>
        <v>222</v>
      </c>
    </row>
    <row r="334" spans="1:46" ht="15.75" customHeight="1" x14ac:dyDescent="0.2">
      <c r="A334" s="1"/>
      <c r="B334" s="6" t="s">
        <v>366</v>
      </c>
      <c r="C334" s="6" t="s">
        <v>16</v>
      </c>
      <c r="D334" s="6" t="s">
        <v>17</v>
      </c>
      <c r="E334" s="6" t="s">
        <v>24</v>
      </c>
      <c r="F334" s="6" t="s">
        <v>28</v>
      </c>
      <c r="G334" s="6" t="s">
        <v>41</v>
      </c>
      <c r="H334" s="21">
        <v>32.9</v>
      </c>
      <c r="I334" s="12">
        <v>3</v>
      </c>
      <c r="J334" s="8">
        <v>4.9349999999999996</v>
      </c>
      <c r="K334" s="8">
        <v>103.63500000000001</v>
      </c>
      <c r="L334" s="14">
        <v>43513</v>
      </c>
      <c r="M334" s="32" t="str">
        <f t="shared" si="89"/>
        <v>Weekend</v>
      </c>
      <c r="N334" s="16">
        <v>0.7270833333333333</v>
      </c>
      <c r="O334" s="6" t="s">
        <v>30</v>
      </c>
      <c r="P334" s="18">
        <v>98.7</v>
      </c>
      <c r="Q334" s="2">
        <v>4.7619047620000003</v>
      </c>
      <c r="R334" s="8">
        <v>4.9349999999999996</v>
      </c>
      <c r="S334" s="10">
        <v>9.1</v>
      </c>
      <c r="T334" s="33"/>
      <c r="U334" s="22">
        <f t="shared" si="80"/>
        <v>98.699999999999989</v>
      </c>
      <c r="V334" s="24">
        <f t="shared" si="90"/>
        <v>7895.9999999999991</v>
      </c>
      <c r="AH334" t="b">
        <f t="shared" si="91"/>
        <v>1</v>
      </c>
      <c r="AI334" t="b">
        <f t="shared" si="81"/>
        <v>1</v>
      </c>
      <c r="AJ334" t="b">
        <f t="shared" si="82"/>
        <v>0</v>
      </c>
      <c r="AK334" t="b">
        <f t="shared" si="83"/>
        <v>0</v>
      </c>
      <c r="AL334" t="str">
        <f t="shared" si="92"/>
        <v>High</v>
      </c>
      <c r="AM334" t="str">
        <f t="shared" si="84"/>
        <v>Bad Product</v>
      </c>
      <c r="AN334">
        <f t="shared" si="85"/>
        <v>103.63500000000001</v>
      </c>
      <c r="AO334">
        <f t="shared" si="86"/>
        <v>32.9</v>
      </c>
      <c r="AP334" s="29" t="str">
        <f t="shared" si="93"/>
        <v>High</v>
      </c>
      <c r="AQ334">
        <f t="shared" si="94"/>
        <v>70805.196000000025</v>
      </c>
      <c r="AR334">
        <f t="shared" ca="1" si="87"/>
        <v>0</v>
      </c>
      <c r="AS334">
        <f t="shared" si="88"/>
        <v>52928.295000000013</v>
      </c>
      <c r="AT334">
        <f t="shared" si="95"/>
        <v>221</v>
      </c>
    </row>
    <row r="335" spans="1:46" ht="15.75" customHeight="1" x14ac:dyDescent="0.2">
      <c r="A335" s="1"/>
      <c r="B335" s="6" t="s">
        <v>367</v>
      </c>
      <c r="C335" s="6" t="s">
        <v>16</v>
      </c>
      <c r="D335" s="6" t="s">
        <v>17</v>
      </c>
      <c r="E335" s="6" t="s">
        <v>24</v>
      </c>
      <c r="F335" s="6" t="s">
        <v>28</v>
      </c>
      <c r="G335" s="6" t="s">
        <v>43</v>
      </c>
      <c r="H335" s="21">
        <v>77.02</v>
      </c>
      <c r="I335" s="12">
        <v>5</v>
      </c>
      <c r="J335" s="8">
        <v>19.254999999999999</v>
      </c>
      <c r="K335" s="8">
        <v>404.35500000000002</v>
      </c>
      <c r="L335" s="14">
        <v>43499</v>
      </c>
      <c r="M335" s="32" t="str">
        <f t="shared" si="89"/>
        <v>Weekend</v>
      </c>
      <c r="N335" s="16">
        <v>0.66597222222222219</v>
      </c>
      <c r="O335" s="6" t="s">
        <v>26</v>
      </c>
      <c r="P335" s="18">
        <v>385.1</v>
      </c>
      <c r="Q335" s="2">
        <v>4.7619047620000003</v>
      </c>
      <c r="R335" s="8">
        <v>19.254999999999999</v>
      </c>
      <c r="S335" s="10">
        <v>5.5</v>
      </c>
      <c r="T335" s="33"/>
      <c r="U335" s="22">
        <f t="shared" si="80"/>
        <v>385.09999999999997</v>
      </c>
      <c r="V335" s="24">
        <f t="shared" si="90"/>
        <v>30807.999999999996</v>
      </c>
      <c r="AH335" t="b">
        <f t="shared" si="91"/>
        <v>0</v>
      </c>
      <c r="AI335" t="b">
        <f t="shared" si="81"/>
        <v>1</v>
      </c>
      <c r="AJ335" t="b">
        <f t="shared" si="82"/>
        <v>0</v>
      </c>
      <c r="AK335" t="b">
        <f t="shared" si="83"/>
        <v>0</v>
      </c>
      <c r="AL335" t="str">
        <f t="shared" si="92"/>
        <v>Low</v>
      </c>
      <c r="AM335" t="str">
        <f t="shared" si="84"/>
        <v>Bad Product</v>
      </c>
      <c r="AN335">
        <f t="shared" si="85"/>
        <v>404.35500000000002</v>
      </c>
      <c r="AO335">
        <f t="shared" si="86"/>
        <v>77.02</v>
      </c>
      <c r="AP335" s="29" t="str">
        <f t="shared" si="93"/>
        <v>Low</v>
      </c>
      <c r="AQ335">
        <f t="shared" si="94"/>
        <v>70597.107000000033</v>
      </c>
      <c r="AR335">
        <f t="shared" ca="1" si="87"/>
        <v>0</v>
      </c>
      <c r="AS335">
        <f t="shared" si="88"/>
        <v>52928.295000000013</v>
      </c>
      <c r="AT335">
        <f t="shared" si="95"/>
        <v>221</v>
      </c>
    </row>
    <row r="336" spans="1:46" ht="15.75" customHeight="1" x14ac:dyDescent="0.2">
      <c r="A336" s="1"/>
      <c r="B336" s="6" t="s">
        <v>368</v>
      </c>
      <c r="C336" s="6" t="s">
        <v>16</v>
      </c>
      <c r="D336" s="6" t="s">
        <v>17</v>
      </c>
      <c r="E336" s="6" t="s">
        <v>18</v>
      </c>
      <c r="F336" s="6" t="s">
        <v>28</v>
      </c>
      <c r="G336" s="6" t="s">
        <v>41</v>
      </c>
      <c r="H336" s="21">
        <v>23.48</v>
      </c>
      <c r="I336" s="12">
        <v>2</v>
      </c>
      <c r="J336" s="8">
        <v>2.3479999999999999</v>
      </c>
      <c r="K336" s="8">
        <v>49.308</v>
      </c>
      <c r="L336" s="14">
        <v>43538</v>
      </c>
      <c r="M336" s="32" t="str">
        <f t="shared" si="89"/>
        <v>Weekday</v>
      </c>
      <c r="N336" s="16">
        <v>0.47291666666666665</v>
      </c>
      <c r="O336" s="6" t="s">
        <v>30</v>
      </c>
      <c r="P336" s="18">
        <v>46.96</v>
      </c>
      <c r="Q336" s="2">
        <v>4.7619047620000003</v>
      </c>
      <c r="R336" s="8">
        <v>2.3479999999999999</v>
      </c>
      <c r="S336" s="10">
        <v>7.9</v>
      </c>
      <c r="T336" s="33"/>
      <c r="U336" s="22">
        <f t="shared" si="80"/>
        <v>46.96</v>
      </c>
      <c r="V336" s="24">
        <f t="shared" si="90"/>
        <v>3756.8</v>
      </c>
      <c r="AH336" t="b">
        <f t="shared" si="91"/>
        <v>0</v>
      </c>
      <c r="AI336" t="b">
        <f t="shared" si="81"/>
        <v>1</v>
      </c>
      <c r="AJ336" t="b">
        <f t="shared" si="82"/>
        <v>0</v>
      </c>
      <c r="AK336" t="b">
        <f t="shared" si="83"/>
        <v>0</v>
      </c>
      <c r="AL336" t="str">
        <f t="shared" si="92"/>
        <v>Low</v>
      </c>
      <c r="AM336" t="str">
        <f t="shared" si="84"/>
        <v>Bad Product</v>
      </c>
      <c r="AN336">
        <f t="shared" si="85"/>
        <v>49.308</v>
      </c>
      <c r="AO336">
        <f t="shared" si="86"/>
        <v>23.48</v>
      </c>
      <c r="AP336" s="29" t="str">
        <f t="shared" si="93"/>
        <v>Medium</v>
      </c>
      <c r="AQ336">
        <f t="shared" si="94"/>
        <v>70597.107000000033</v>
      </c>
      <c r="AR336">
        <f t="shared" ca="1" si="87"/>
        <v>0</v>
      </c>
      <c r="AS336">
        <f t="shared" si="88"/>
        <v>52928.295000000013</v>
      </c>
      <c r="AT336">
        <f t="shared" si="95"/>
        <v>220</v>
      </c>
    </row>
    <row r="337" spans="1:46" ht="15.75" customHeight="1" x14ac:dyDescent="0.2">
      <c r="A337" s="1"/>
      <c r="B337" s="6" t="s">
        <v>369</v>
      </c>
      <c r="C337" s="6" t="s">
        <v>22</v>
      </c>
      <c r="D337" s="6" t="s">
        <v>23</v>
      </c>
      <c r="E337" s="6" t="s">
        <v>18</v>
      </c>
      <c r="F337" s="6" t="s">
        <v>28</v>
      </c>
      <c r="G337" s="6" t="s">
        <v>33</v>
      </c>
      <c r="H337" s="21">
        <v>14.7</v>
      </c>
      <c r="I337" s="12">
        <v>5</v>
      </c>
      <c r="J337" s="8">
        <v>3.6749999999999998</v>
      </c>
      <c r="K337" s="8">
        <v>77.174999999999997</v>
      </c>
      <c r="L337" s="14">
        <v>43548</v>
      </c>
      <c r="M337" s="32" t="str">
        <f t="shared" si="89"/>
        <v>Weekend</v>
      </c>
      <c r="N337" s="16">
        <v>0.57499999999999996</v>
      </c>
      <c r="O337" s="6" t="s">
        <v>21</v>
      </c>
      <c r="P337" s="18">
        <v>73.5</v>
      </c>
      <c r="Q337" s="2">
        <v>4.7619047620000003</v>
      </c>
      <c r="R337" s="8">
        <v>3.6749999999999998</v>
      </c>
      <c r="S337" s="10">
        <v>8.5</v>
      </c>
      <c r="T337" s="33"/>
      <c r="U337" s="22">
        <f t="shared" si="80"/>
        <v>73.5</v>
      </c>
      <c r="V337" s="24">
        <f t="shared" si="90"/>
        <v>5880</v>
      </c>
      <c r="AH337" t="b">
        <f t="shared" si="91"/>
        <v>1</v>
      </c>
      <c r="AI337" t="b">
        <f t="shared" si="81"/>
        <v>1</v>
      </c>
      <c r="AJ337" t="b">
        <f t="shared" si="82"/>
        <v>0</v>
      </c>
      <c r="AK337" t="b">
        <f t="shared" si="83"/>
        <v>0</v>
      </c>
      <c r="AL337" t="str">
        <f t="shared" si="92"/>
        <v>High</v>
      </c>
      <c r="AM337" t="str">
        <f t="shared" si="84"/>
        <v>Bad Product</v>
      </c>
      <c r="AN337">
        <f t="shared" si="85"/>
        <v>77.174999999999997</v>
      </c>
      <c r="AO337">
        <f t="shared" si="86"/>
        <v>14.7</v>
      </c>
      <c r="AP337" s="29" t="str">
        <f t="shared" si="93"/>
        <v>High</v>
      </c>
      <c r="AQ337">
        <f t="shared" si="94"/>
        <v>70597.107000000033</v>
      </c>
      <c r="AR337">
        <f t="shared" ca="1" si="87"/>
        <v>0</v>
      </c>
      <c r="AS337">
        <f t="shared" si="88"/>
        <v>52928.295000000013</v>
      </c>
      <c r="AT337">
        <f t="shared" si="95"/>
        <v>220</v>
      </c>
    </row>
    <row r="338" spans="1:46" ht="15.75" customHeight="1" x14ac:dyDescent="0.2">
      <c r="A338" s="1"/>
      <c r="B338" s="6" t="s">
        <v>370</v>
      </c>
      <c r="C338" s="6" t="s">
        <v>16</v>
      </c>
      <c r="D338" s="6" t="s">
        <v>17</v>
      </c>
      <c r="E338" s="6" t="s">
        <v>18</v>
      </c>
      <c r="F338" s="6" t="s">
        <v>19</v>
      </c>
      <c r="G338" s="6" t="s">
        <v>25</v>
      </c>
      <c r="H338" s="21">
        <v>28.45</v>
      </c>
      <c r="I338" s="12">
        <v>5</v>
      </c>
      <c r="J338" s="8">
        <v>7.1124999999999998</v>
      </c>
      <c r="K338" s="8">
        <v>149.36250000000001</v>
      </c>
      <c r="L338" s="14">
        <v>43545</v>
      </c>
      <c r="M338" s="32" t="str">
        <f t="shared" si="89"/>
        <v>Weekday</v>
      </c>
      <c r="N338" s="16">
        <v>0.4284722222222222</v>
      </c>
      <c r="O338" s="6" t="s">
        <v>30</v>
      </c>
      <c r="P338" s="18">
        <v>142.25</v>
      </c>
      <c r="Q338" s="2">
        <v>4.7619047620000003</v>
      </c>
      <c r="R338" s="8">
        <v>7.1124999999999998</v>
      </c>
      <c r="S338" s="10">
        <v>9.1</v>
      </c>
      <c r="T338" s="33"/>
      <c r="U338" s="22">
        <f t="shared" si="80"/>
        <v>142.25</v>
      </c>
      <c r="V338" s="24">
        <f t="shared" si="90"/>
        <v>11380</v>
      </c>
      <c r="AH338" t="b">
        <f t="shared" si="91"/>
        <v>1</v>
      </c>
      <c r="AI338" t="b">
        <f t="shared" si="81"/>
        <v>1</v>
      </c>
      <c r="AJ338" t="b">
        <f t="shared" si="82"/>
        <v>0</v>
      </c>
      <c r="AK338" t="b">
        <f t="shared" si="83"/>
        <v>0</v>
      </c>
      <c r="AL338" t="str">
        <f t="shared" si="92"/>
        <v>High</v>
      </c>
      <c r="AM338" t="str">
        <f t="shared" si="84"/>
        <v>Bad Product</v>
      </c>
      <c r="AN338">
        <f t="shared" si="85"/>
        <v>149.36250000000001</v>
      </c>
      <c r="AO338">
        <f t="shared" si="86"/>
        <v>28.45</v>
      </c>
      <c r="AP338" s="29" t="str">
        <f t="shared" si="93"/>
        <v>High</v>
      </c>
      <c r="AQ338">
        <f t="shared" si="94"/>
        <v>70597.107000000033</v>
      </c>
      <c r="AR338">
        <f t="shared" ca="1" si="87"/>
        <v>0</v>
      </c>
      <c r="AS338">
        <f t="shared" si="88"/>
        <v>52928.295000000013</v>
      </c>
      <c r="AT338">
        <f t="shared" si="95"/>
        <v>220</v>
      </c>
    </row>
    <row r="339" spans="1:46" ht="15.75" customHeight="1" x14ac:dyDescent="0.2">
      <c r="A339" s="1"/>
      <c r="B339" s="6" t="s">
        <v>371</v>
      </c>
      <c r="C339" s="6" t="s">
        <v>16</v>
      </c>
      <c r="D339" s="6" t="s">
        <v>17</v>
      </c>
      <c r="E339" s="6" t="s">
        <v>24</v>
      </c>
      <c r="F339" s="6" t="s">
        <v>28</v>
      </c>
      <c r="G339" s="6" t="s">
        <v>43</v>
      </c>
      <c r="H339" s="21">
        <v>76.400000000000006</v>
      </c>
      <c r="I339" s="12">
        <v>9</v>
      </c>
      <c r="J339" s="8">
        <v>34.380000000000003</v>
      </c>
      <c r="K339" s="8">
        <v>721.98</v>
      </c>
      <c r="L339" s="14">
        <v>43543</v>
      </c>
      <c r="M339" s="32" t="str">
        <f t="shared" si="89"/>
        <v>Weekday</v>
      </c>
      <c r="N339" s="16">
        <v>0.65902777777777777</v>
      </c>
      <c r="O339" s="6" t="s">
        <v>21</v>
      </c>
      <c r="P339" s="18">
        <v>687.6</v>
      </c>
      <c r="Q339" s="2">
        <v>4.7619047620000003</v>
      </c>
      <c r="R339" s="8">
        <v>34.380000000000003</v>
      </c>
      <c r="S339" s="10">
        <v>7.5</v>
      </c>
      <c r="T339" s="33"/>
      <c r="U339" s="22">
        <f t="shared" si="80"/>
        <v>687.6</v>
      </c>
      <c r="V339" s="24">
        <f t="shared" si="90"/>
        <v>55008</v>
      </c>
      <c r="AH339" t="b">
        <f t="shared" si="91"/>
        <v>0</v>
      </c>
      <c r="AI339" t="b">
        <f t="shared" si="81"/>
        <v>1</v>
      </c>
      <c r="AJ339" t="b">
        <f t="shared" si="82"/>
        <v>0</v>
      </c>
      <c r="AK339" t="b">
        <f t="shared" si="83"/>
        <v>0</v>
      </c>
      <c r="AL339" t="str">
        <f t="shared" si="92"/>
        <v>Low</v>
      </c>
      <c r="AM339" t="str">
        <f t="shared" si="84"/>
        <v>Bad Product</v>
      </c>
      <c r="AN339">
        <f t="shared" si="85"/>
        <v>649.78200000000004</v>
      </c>
      <c r="AO339">
        <f t="shared" si="86"/>
        <v>72.58</v>
      </c>
      <c r="AP339" s="29" t="str">
        <f t="shared" si="93"/>
        <v>Medium</v>
      </c>
      <c r="AQ339">
        <f t="shared" si="94"/>
        <v>70597.107000000033</v>
      </c>
      <c r="AR339">
        <f t="shared" ca="1" si="87"/>
        <v>0</v>
      </c>
      <c r="AS339">
        <f t="shared" si="88"/>
        <v>52928.295000000013</v>
      </c>
      <c r="AT339">
        <f t="shared" si="95"/>
        <v>220</v>
      </c>
    </row>
    <row r="340" spans="1:46" ht="15.75" customHeight="1" x14ac:dyDescent="0.2">
      <c r="A340" s="1"/>
      <c r="B340" s="6" t="s">
        <v>372</v>
      </c>
      <c r="C340" s="6" t="s">
        <v>39</v>
      </c>
      <c r="D340" s="6" t="s">
        <v>40</v>
      </c>
      <c r="E340" s="6" t="s">
        <v>24</v>
      </c>
      <c r="F340" s="6" t="s">
        <v>19</v>
      </c>
      <c r="G340" s="6" t="s">
        <v>33</v>
      </c>
      <c r="H340" s="21">
        <v>57.95</v>
      </c>
      <c r="I340" s="12">
        <v>6</v>
      </c>
      <c r="J340" s="8">
        <v>17.385000000000002</v>
      </c>
      <c r="K340" s="8">
        <v>365.08499999999998</v>
      </c>
      <c r="L340" s="14">
        <v>43520</v>
      </c>
      <c r="M340" s="32" t="str">
        <f t="shared" si="89"/>
        <v>Weekend</v>
      </c>
      <c r="N340" s="16">
        <v>0.54305555555555551</v>
      </c>
      <c r="O340" s="6" t="s">
        <v>26</v>
      </c>
      <c r="P340" s="18">
        <v>347.7</v>
      </c>
      <c r="Q340" s="2">
        <v>4.7619047620000003</v>
      </c>
      <c r="R340" s="8">
        <v>17.385000000000002</v>
      </c>
      <c r="S340" s="10">
        <v>5.2</v>
      </c>
      <c r="T340" s="33"/>
      <c r="U340" s="22">
        <f t="shared" si="80"/>
        <v>347.70000000000005</v>
      </c>
      <c r="V340" s="24">
        <f t="shared" si="90"/>
        <v>27816.000000000004</v>
      </c>
      <c r="AH340" t="b">
        <f t="shared" si="91"/>
        <v>0</v>
      </c>
      <c r="AI340" t="b">
        <f t="shared" si="81"/>
        <v>1</v>
      </c>
      <c r="AJ340" t="b">
        <f t="shared" si="82"/>
        <v>0</v>
      </c>
      <c r="AK340" t="b">
        <f t="shared" si="83"/>
        <v>0</v>
      </c>
      <c r="AL340" t="str">
        <f t="shared" si="92"/>
        <v>Low</v>
      </c>
      <c r="AM340" t="str">
        <f t="shared" si="84"/>
        <v>Bad Product</v>
      </c>
      <c r="AN340">
        <f t="shared" si="85"/>
        <v>365.08499999999998</v>
      </c>
      <c r="AO340">
        <f t="shared" si="86"/>
        <v>57.95</v>
      </c>
      <c r="AP340" s="29" t="str">
        <f t="shared" si="93"/>
        <v>Low</v>
      </c>
      <c r="AQ340">
        <f t="shared" si="94"/>
        <v>70597.107000000033</v>
      </c>
      <c r="AR340">
        <f t="shared" ca="1" si="87"/>
        <v>0</v>
      </c>
      <c r="AS340">
        <f t="shared" si="88"/>
        <v>52928.295000000013</v>
      </c>
      <c r="AT340">
        <f t="shared" si="95"/>
        <v>220</v>
      </c>
    </row>
    <row r="341" spans="1:46" ht="15.75" customHeight="1" x14ac:dyDescent="0.2">
      <c r="A341" s="1"/>
      <c r="B341" s="6" t="s">
        <v>373</v>
      </c>
      <c r="C341" s="6" t="s">
        <v>22</v>
      </c>
      <c r="D341" s="6" t="s">
        <v>23</v>
      </c>
      <c r="E341" s="6" t="s">
        <v>24</v>
      </c>
      <c r="F341" s="6" t="s">
        <v>19</v>
      </c>
      <c r="G341" s="6" t="s">
        <v>25</v>
      </c>
      <c r="H341" s="21">
        <v>47.65</v>
      </c>
      <c r="I341" s="12">
        <v>3</v>
      </c>
      <c r="J341" s="8">
        <v>7.1475</v>
      </c>
      <c r="K341" s="8">
        <v>150.0975</v>
      </c>
      <c r="L341" s="14">
        <v>43552</v>
      </c>
      <c r="M341" s="32" t="str">
        <f t="shared" si="89"/>
        <v>Weekday</v>
      </c>
      <c r="N341" s="16">
        <v>0.54027777777777775</v>
      </c>
      <c r="O341" s="6" t="s">
        <v>30</v>
      </c>
      <c r="P341" s="18">
        <v>142.94999999999999</v>
      </c>
      <c r="Q341" s="2">
        <v>4.7619047620000003</v>
      </c>
      <c r="R341" s="8">
        <v>7.1475</v>
      </c>
      <c r="S341" s="10">
        <v>9.5</v>
      </c>
      <c r="T341" s="33"/>
      <c r="U341" s="22">
        <f t="shared" si="80"/>
        <v>142.94999999999999</v>
      </c>
      <c r="V341" s="24">
        <f t="shared" si="90"/>
        <v>11436</v>
      </c>
      <c r="AH341" t="b">
        <f t="shared" si="91"/>
        <v>1</v>
      </c>
      <c r="AI341" t="b">
        <f t="shared" si="81"/>
        <v>1</v>
      </c>
      <c r="AJ341" t="b">
        <f t="shared" si="82"/>
        <v>0</v>
      </c>
      <c r="AK341" t="b">
        <f t="shared" si="83"/>
        <v>0</v>
      </c>
      <c r="AL341" t="str">
        <f t="shared" si="92"/>
        <v>High</v>
      </c>
      <c r="AM341" t="str">
        <f t="shared" si="84"/>
        <v>Bad Product</v>
      </c>
      <c r="AN341">
        <f t="shared" si="85"/>
        <v>150.0975</v>
      </c>
      <c r="AO341">
        <f t="shared" si="86"/>
        <v>47.65</v>
      </c>
      <c r="AP341" s="29" t="str">
        <f t="shared" si="93"/>
        <v>High</v>
      </c>
      <c r="AQ341">
        <f t="shared" si="94"/>
        <v>70597.107000000033</v>
      </c>
      <c r="AR341">
        <f t="shared" ca="1" si="87"/>
        <v>0</v>
      </c>
      <c r="AS341">
        <f t="shared" si="88"/>
        <v>52928.295000000013</v>
      </c>
      <c r="AT341">
        <f t="shared" si="95"/>
        <v>219</v>
      </c>
    </row>
    <row r="342" spans="1:46" ht="15.75" customHeight="1" x14ac:dyDescent="0.2">
      <c r="A342" s="1"/>
      <c r="B342" s="6" t="s">
        <v>374</v>
      </c>
      <c r="C342" s="6" t="s">
        <v>39</v>
      </c>
      <c r="D342" s="6" t="s">
        <v>40</v>
      </c>
      <c r="E342" s="6" t="s">
        <v>18</v>
      </c>
      <c r="F342" s="6" t="s">
        <v>19</v>
      </c>
      <c r="G342" s="6" t="s">
        <v>41</v>
      </c>
      <c r="H342" s="21">
        <v>42.82</v>
      </c>
      <c r="I342" s="12">
        <v>9</v>
      </c>
      <c r="J342" s="8">
        <v>19.268999999999998</v>
      </c>
      <c r="K342" s="8">
        <v>404.649</v>
      </c>
      <c r="L342" s="14">
        <v>43501</v>
      </c>
      <c r="M342" s="32" t="str">
        <f t="shared" si="89"/>
        <v>Weekday</v>
      </c>
      <c r="N342" s="16">
        <v>0.6430555555555556</v>
      </c>
      <c r="O342" s="6" t="s">
        <v>30</v>
      </c>
      <c r="P342" s="18">
        <v>385.38</v>
      </c>
      <c r="Q342" s="2">
        <v>4.7619047620000003</v>
      </c>
      <c r="R342" s="8">
        <v>19.268999999999998</v>
      </c>
      <c r="S342" s="10">
        <v>8.9</v>
      </c>
      <c r="T342" s="33"/>
      <c r="U342" s="22">
        <f t="shared" si="80"/>
        <v>385.38</v>
      </c>
      <c r="V342" s="24">
        <f t="shared" si="90"/>
        <v>30830.400000000001</v>
      </c>
      <c r="AH342" t="b">
        <f t="shared" si="91"/>
        <v>1</v>
      </c>
      <c r="AI342" t="b">
        <f t="shared" si="81"/>
        <v>1</v>
      </c>
      <c r="AJ342" t="b">
        <f t="shared" si="82"/>
        <v>0</v>
      </c>
      <c r="AK342" t="b">
        <f t="shared" si="83"/>
        <v>0</v>
      </c>
      <c r="AL342" t="str">
        <f t="shared" si="92"/>
        <v>High</v>
      </c>
      <c r="AM342" t="str">
        <f t="shared" si="84"/>
        <v>Bad Product</v>
      </c>
      <c r="AN342">
        <f t="shared" si="85"/>
        <v>404.649</v>
      </c>
      <c r="AO342">
        <f t="shared" si="86"/>
        <v>40.678999999999995</v>
      </c>
      <c r="AP342" s="29" t="str">
        <f t="shared" si="93"/>
        <v>High</v>
      </c>
      <c r="AQ342">
        <f t="shared" si="94"/>
        <v>70232.022000000026</v>
      </c>
      <c r="AR342">
        <f t="shared" ca="1" si="87"/>
        <v>0</v>
      </c>
      <c r="AS342">
        <f t="shared" si="88"/>
        <v>52928.295000000013</v>
      </c>
      <c r="AT342">
        <f t="shared" si="95"/>
        <v>219</v>
      </c>
    </row>
    <row r="343" spans="1:46" ht="15.75" customHeight="1" x14ac:dyDescent="0.2">
      <c r="A343" s="1"/>
      <c r="B343" s="6" t="s">
        <v>375</v>
      </c>
      <c r="C343" s="6" t="s">
        <v>39</v>
      </c>
      <c r="D343" s="6" t="s">
        <v>40</v>
      </c>
      <c r="E343" s="6" t="s">
        <v>18</v>
      </c>
      <c r="F343" s="6" t="s">
        <v>28</v>
      </c>
      <c r="G343" s="6" t="s">
        <v>25</v>
      </c>
      <c r="H343" s="21">
        <v>48.09</v>
      </c>
      <c r="I343" s="12">
        <v>3</v>
      </c>
      <c r="J343" s="8">
        <v>7.2134999999999998</v>
      </c>
      <c r="K343" s="8">
        <v>151.48349999999999</v>
      </c>
      <c r="L343" s="14">
        <v>43506</v>
      </c>
      <c r="M343" s="32" t="str">
        <f t="shared" si="89"/>
        <v>Weekend</v>
      </c>
      <c r="N343" s="16">
        <v>0.76597222222222228</v>
      </c>
      <c r="O343" s="6" t="s">
        <v>30</v>
      </c>
      <c r="P343" s="18">
        <v>144.27000000000001</v>
      </c>
      <c r="Q343" s="2">
        <v>4.7619047620000003</v>
      </c>
      <c r="R343" s="8">
        <v>7.2134999999999998</v>
      </c>
      <c r="S343" s="10">
        <v>7.8</v>
      </c>
      <c r="T343" s="33"/>
      <c r="U343" s="22">
        <f t="shared" si="80"/>
        <v>144.27000000000001</v>
      </c>
      <c r="V343" s="24">
        <f t="shared" si="90"/>
        <v>11541.6</v>
      </c>
      <c r="AH343" t="b">
        <f t="shared" si="91"/>
        <v>0</v>
      </c>
      <c r="AI343" t="b">
        <f t="shared" si="81"/>
        <v>1</v>
      </c>
      <c r="AJ343" t="b">
        <f t="shared" si="82"/>
        <v>0</v>
      </c>
      <c r="AK343" t="b">
        <f t="shared" si="83"/>
        <v>0</v>
      </c>
      <c r="AL343" t="str">
        <f t="shared" si="92"/>
        <v>Low</v>
      </c>
      <c r="AM343" t="str">
        <f t="shared" si="84"/>
        <v>Bad Product</v>
      </c>
      <c r="AN343">
        <f t="shared" si="85"/>
        <v>151.48349999999999</v>
      </c>
      <c r="AO343">
        <f t="shared" si="86"/>
        <v>48.09</v>
      </c>
      <c r="AP343" s="29" t="str">
        <f t="shared" si="93"/>
        <v>Medium</v>
      </c>
      <c r="AQ343">
        <f t="shared" si="94"/>
        <v>70232.022000000026</v>
      </c>
      <c r="AR343">
        <f t="shared" ca="1" si="87"/>
        <v>0</v>
      </c>
      <c r="AS343">
        <f t="shared" si="88"/>
        <v>52928.295000000013</v>
      </c>
      <c r="AT343">
        <f t="shared" si="95"/>
        <v>219</v>
      </c>
    </row>
    <row r="344" spans="1:46" ht="15.75" customHeight="1" x14ac:dyDescent="0.2">
      <c r="A344" s="1"/>
      <c r="B344" s="6" t="s">
        <v>376</v>
      </c>
      <c r="C344" s="6" t="s">
        <v>39</v>
      </c>
      <c r="D344" s="6" t="s">
        <v>40</v>
      </c>
      <c r="E344" s="6" t="s">
        <v>18</v>
      </c>
      <c r="F344" s="6" t="s">
        <v>19</v>
      </c>
      <c r="G344" s="6" t="s">
        <v>20</v>
      </c>
      <c r="H344" s="21">
        <v>55.97</v>
      </c>
      <c r="I344" s="12">
        <v>7</v>
      </c>
      <c r="J344" s="8">
        <v>19.589500000000001</v>
      </c>
      <c r="K344" s="8">
        <v>411.37950000000001</v>
      </c>
      <c r="L344" s="14">
        <v>43529</v>
      </c>
      <c r="M344" s="32" t="str">
        <f t="shared" si="89"/>
        <v>Weekday</v>
      </c>
      <c r="N344" s="16">
        <v>0.79583333333333328</v>
      </c>
      <c r="O344" s="6" t="s">
        <v>21</v>
      </c>
      <c r="P344" s="18">
        <v>391.79</v>
      </c>
      <c r="Q344" s="2">
        <v>4.7619047620000003</v>
      </c>
      <c r="R344" s="8">
        <v>19.589500000000001</v>
      </c>
      <c r="S344" s="10">
        <v>8.9</v>
      </c>
      <c r="T344" s="33"/>
      <c r="U344" s="22">
        <f t="shared" si="80"/>
        <v>391.78999999999996</v>
      </c>
      <c r="V344" s="24">
        <f t="shared" si="90"/>
        <v>31343.199999999997</v>
      </c>
      <c r="AH344" t="b">
        <f t="shared" si="91"/>
        <v>1</v>
      </c>
      <c r="AI344" t="b">
        <f t="shared" si="81"/>
        <v>1</v>
      </c>
      <c r="AJ344" t="b">
        <f t="shared" si="82"/>
        <v>0</v>
      </c>
      <c r="AK344" t="b">
        <f t="shared" si="83"/>
        <v>0</v>
      </c>
      <c r="AL344" t="str">
        <f t="shared" si="92"/>
        <v>High</v>
      </c>
      <c r="AM344" t="str">
        <f t="shared" si="84"/>
        <v>Bad Product</v>
      </c>
      <c r="AN344">
        <f t="shared" si="85"/>
        <v>411.37950000000001</v>
      </c>
      <c r="AO344">
        <f t="shared" si="86"/>
        <v>55.97</v>
      </c>
      <c r="AP344" s="29" t="str">
        <f t="shared" si="93"/>
        <v>High</v>
      </c>
      <c r="AQ344">
        <f t="shared" si="94"/>
        <v>69827.373000000036</v>
      </c>
      <c r="AR344">
        <f t="shared" ca="1" si="87"/>
        <v>0</v>
      </c>
      <c r="AS344">
        <f t="shared" si="88"/>
        <v>52928.295000000013</v>
      </c>
      <c r="AT344">
        <f t="shared" si="95"/>
        <v>219</v>
      </c>
    </row>
    <row r="345" spans="1:46" ht="15.75" customHeight="1" x14ac:dyDescent="0.2">
      <c r="A345" s="1"/>
      <c r="B345" s="6" t="s">
        <v>377</v>
      </c>
      <c r="C345" s="6" t="s">
        <v>39</v>
      </c>
      <c r="D345" s="6" t="s">
        <v>40</v>
      </c>
      <c r="E345" s="6" t="s">
        <v>18</v>
      </c>
      <c r="F345" s="6" t="s">
        <v>19</v>
      </c>
      <c r="G345" s="6" t="s">
        <v>20</v>
      </c>
      <c r="H345" s="21">
        <v>76.900000000000006</v>
      </c>
      <c r="I345" s="12">
        <v>7</v>
      </c>
      <c r="J345" s="8">
        <v>26.914999999999999</v>
      </c>
      <c r="K345" s="8">
        <v>565.21500000000003</v>
      </c>
      <c r="L345" s="14">
        <v>43511</v>
      </c>
      <c r="M345" s="32" t="str">
        <f t="shared" si="89"/>
        <v>Weekday</v>
      </c>
      <c r="N345" s="16">
        <v>0.84791666666666665</v>
      </c>
      <c r="O345" s="6" t="s">
        <v>26</v>
      </c>
      <c r="P345" s="18">
        <v>538.29999999999995</v>
      </c>
      <c r="Q345" s="2">
        <v>4.7619047620000003</v>
      </c>
      <c r="R345" s="8">
        <v>26.914999999999999</v>
      </c>
      <c r="S345" s="10">
        <v>7.7</v>
      </c>
      <c r="T345" s="33"/>
      <c r="U345" s="22">
        <f t="shared" si="80"/>
        <v>538.30000000000007</v>
      </c>
      <c r="V345" s="24">
        <f t="shared" si="90"/>
        <v>43064.000000000007</v>
      </c>
      <c r="AH345" t="b">
        <f t="shared" si="91"/>
        <v>0</v>
      </c>
      <c r="AI345" t="b">
        <f t="shared" si="81"/>
        <v>1</v>
      </c>
      <c r="AJ345" t="b">
        <f t="shared" si="82"/>
        <v>0</v>
      </c>
      <c r="AK345" t="b">
        <f t="shared" si="83"/>
        <v>0</v>
      </c>
      <c r="AL345" t="str">
        <f t="shared" si="92"/>
        <v>Low</v>
      </c>
      <c r="AM345" t="str">
        <f t="shared" si="84"/>
        <v>Bad Product</v>
      </c>
      <c r="AN345">
        <f t="shared" si="85"/>
        <v>508.69350000000003</v>
      </c>
      <c r="AO345">
        <f t="shared" si="86"/>
        <v>76.900000000000006</v>
      </c>
      <c r="AP345" s="29" t="str">
        <f t="shared" si="93"/>
        <v>Medium</v>
      </c>
      <c r="AQ345">
        <f t="shared" si="94"/>
        <v>69675.889500000034</v>
      </c>
      <c r="AR345">
        <f t="shared" ca="1" si="87"/>
        <v>0</v>
      </c>
      <c r="AS345">
        <f t="shared" si="88"/>
        <v>52928.295000000013</v>
      </c>
      <c r="AT345">
        <f t="shared" si="95"/>
        <v>219</v>
      </c>
    </row>
    <row r="346" spans="1:46" ht="15.75" customHeight="1" x14ac:dyDescent="0.2">
      <c r="A346" s="1"/>
      <c r="B346" s="6" t="s">
        <v>378</v>
      </c>
      <c r="C346" s="6" t="s">
        <v>22</v>
      </c>
      <c r="D346" s="6" t="s">
        <v>23</v>
      </c>
      <c r="E346" s="6" t="s">
        <v>24</v>
      </c>
      <c r="F346" s="6" t="s">
        <v>19</v>
      </c>
      <c r="G346" s="6" t="s">
        <v>41</v>
      </c>
      <c r="H346" s="21">
        <v>97.03</v>
      </c>
      <c r="I346" s="12">
        <v>5</v>
      </c>
      <c r="J346" s="8">
        <v>24.2575</v>
      </c>
      <c r="K346" s="8">
        <v>509.40750000000003</v>
      </c>
      <c r="L346" s="14">
        <v>43495</v>
      </c>
      <c r="M346" s="32" t="str">
        <f t="shared" si="89"/>
        <v>Weekday</v>
      </c>
      <c r="N346" s="16">
        <v>0.68333333333333335</v>
      </c>
      <c r="O346" s="6" t="s">
        <v>21</v>
      </c>
      <c r="P346" s="18">
        <v>485.15</v>
      </c>
      <c r="Q346" s="2">
        <v>4.7619047620000003</v>
      </c>
      <c r="R346" s="8">
        <v>24.2575</v>
      </c>
      <c r="S346" s="10">
        <v>9.3000000000000007</v>
      </c>
      <c r="T346" s="33"/>
      <c r="U346" s="22">
        <f t="shared" si="80"/>
        <v>485.15</v>
      </c>
      <c r="V346" s="24">
        <f t="shared" si="90"/>
        <v>38812</v>
      </c>
      <c r="AH346" t="b">
        <f t="shared" si="91"/>
        <v>1</v>
      </c>
      <c r="AI346" t="b">
        <f t="shared" si="81"/>
        <v>1</v>
      </c>
      <c r="AJ346" t="b">
        <f t="shared" si="82"/>
        <v>0</v>
      </c>
      <c r="AK346" t="b">
        <f t="shared" si="83"/>
        <v>0</v>
      </c>
      <c r="AL346" t="str">
        <f t="shared" si="92"/>
        <v>High</v>
      </c>
      <c r="AM346" t="str">
        <f t="shared" si="84"/>
        <v>Good Product</v>
      </c>
      <c r="AN346">
        <f t="shared" si="85"/>
        <v>458.46675000000005</v>
      </c>
      <c r="AO346">
        <f t="shared" si="86"/>
        <v>97.03</v>
      </c>
      <c r="AP346" s="29" t="str">
        <f t="shared" si="93"/>
        <v>High</v>
      </c>
      <c r="AQ346">
        <f t="shared" si="94"/>
        <v>69264.510000000038</v>
      </c>
      <c r="AR346">
        <f t="shared" ca="1" si="87"/>
        <v>0</v>
      </c>
      <c r="AS346">
        <f t="shared" si="88"/>
        <v>52928.295000000013</v>
      </c>
      <c r="AT346">
        <f t="shared" si="95"/>
        <v>218</v>
      </c>
    </row>
    <row r="347" spans="1:46" ht="15.75" customHeight="1" x14ac:dyDescent="0.2">
      <c r="A347" s="1"/>
      <c r="B347" s="6" t="s">
        <v>379</v>
      </c>
      <c r="C347" s="6" t="s">
        <v>16</v>
      </c>
      <c r="D347" s="6" t="s">
        <v>17</v>
      </c>
      <c r="E347" s="6" t="s">
        <v>24</v>
      </c>
      <c r="F347" s="6" t="s">
        <v>28</v>
      </c>
      <c r="G347" s="6" t="s">
        <v>33</v>
      </c>
      <c r="H347" s="21">
        <v>44.65</v>
      </c>
      <c r="I347" s="12">
        <v>3</v>
      </c>
      <c r="J347" s="8">
        <v>6.6974999999999998</v>
      </c>
      <c r="K347" s="8">
        <v>140.64750000000001</v>
      </c>
      <c r="L347" s="14">
        <v>43510</v>
      </c>
      <c r="M347" s="32" t="str">
        <f t="shared" si="89"/>
        <v>Weekday</v>
      </c>
      <c r="N347" s="16">
        <v>0.62777777777777777</v>
      </c>
      <c r="O347" s="6" t="s">
        <v>26</v>
      </c>
      <c r="P347" s="18">
        <v>133.94999999999999</v>
      </c>
      <c r="Q347" s="2">
        <v>4.7619047620000003</v>
      </c>
      <c r="R347" s="8">
        <v>6.6974999999999998</v>
      </c>
      <c r="S347" s="10">
        <v>6.2</v>
      </c>
      <c r="T347" s="33"/>
      <c r="U347" s="22">
        <f t="shared" si="80"/>
        <v>133.94999999999999</v>
      </c>
      <c r="V347" s="24">
        <f t="shared" si="90"/>
        <v>10716</v>
      </c>
      <c r="AH347" t="b">
        <f t="shared" si="91"/>
        <v>0</v>
      </c>
      <c r="AI347" t="b">
        <f t="shared" si="81"/>
        <v>1</v>
      </c>
      <c r="AJ347" t="b">
        <f t="shared" si="82"/>
        <v>0</v>
      </c>
      <c r="AK347" t="b">
        <f t="shared" si="83"/>
        <v>0</v>
      </c>
      <c r="AL347" t="str">
        <f t="shared" si="92"/>
        <v>Low</v>
      </c>
      <c r="AM347" t="str">
        <f t="shared" si="84"/>
        <v>Bad Product</v>
      </c>
      <c r="AN347">
        <f t="shared" si="85"/>
        <v>140.64750000000001</v>
      </c>
      <c r="AO347">
        <f t="shared" si="86"/>
        <v>44.65</v>
      </c>
      <c r="AP347" s="29" t="str">
        <f t="shared" si="93"/>
        <v>Low</v>
      </c>
      <c r="AQ347">
        <f t="shared" si="94"/>
        <v>68699.295000000027</v>
      </c>
      <c r="AR347">
        <f t="shared" ca="1" si="87"/>
        <v>0</v>
      </c>
      <c r="AS347">
        <f t="shared" si="88"/>
        <v>52928.295000000013</v>
      </c>
      <c r="AT347">
        <f t="shared" si="95"/>
        <v>218</v>
      </c>
    </row>
    <row r="348" spans="1:46" ht="15.75" customHeight="1" x14ac:dyDescent="0.2">
      <c r="A348" s="1"/>
      <c r="B348" s="6" t="s">
        <v>380</v>
      </c>
      <c r="C348" s="6" t="s">
        <v>16</v>
      </c>
      <c r="D348" s="6" t="s">
        <v>17</v>
      </c>
      <c r="E348" s="6" t="s">
        <v>24</v>
      </c>
      <c r="F348" s="6" t="s">
        <v>19</v>
      </c>
      <c r="G348" s="6" t="s">
        <v>43</v>
      </c>
      <c r="H348" s="21">
        <v>77.930000000000007</v>
      </c>
      <c r="I348" s="12">
        <v>9</v>
      </c>
      <c r="J348" s="8">
        <v>35.0685</v>
      </c>
      <c r="K348" s="8">
        <v>736.43849999999998</v>
      </c>
      <c r="L348" s="14">
        <v>43523</v>
      </c>
      <c r="M348" s="32" t="str">
        <f t="shared" si="89"/>
        <v>Weekday</v>
      </c>
      <c r="N348" s="16">
        <v>0.67361111111111116</v>
      </c>
      <c r="O348" s="6" t="s">
        <v>21</v>
      </c>
      <c r="P348" s="18">
        <v>701.37</v>
      </c>
      <c r="Q348" s="2">
        <v>4.7619047620000003</v>
      </c>
      <c r="R348" s="8">
        <v>35.0685</v>
      </c>
      <c r="S348" s="10">
        <v>7.6</v>
      </c>
      <c r="T348" s="33"/>
      <c r="U348" s="22">
        <f t="shared" si="80"/>
        <v>701.37000000000012</v>
      </c>
      <c r="V348" s="24">
        <f t="shared" si="90"/>
        <v>56109.600000000006</v>
      </c>
      <c r="AH348" t="b">
        <f t="shared" si="91"/>
        <v>0</v>
      </c>
      <c r="AI348" t="b">
        <f t="shared" si="81"/>
        <v>1</v>
      </c>
      <c r="AJ348" t="b">
        <f t="shared" si="82"/>
        <v>0</v>
      </c>
      <c r="AK348" t="b">
        <f t="shared" si="83"/>
        <v>0</v>
      </c>
      <c r="AL348" t="str">
        <f t="shared" si="92"/>
        <v>Low</v>
      </c>
      <c r="AM348" t="str">
        <f t="shared" si="84"/>
        <v>Bad Product</v>
      </c>
      <c r="AN348">
        <f t="shared" si="85"/>
        <v>662.79465000000005</v>
      </c>
      <c r="AO348">
        <f t="shared" si="86"/>
        <v>74.033500000000004</v>
      </c>
      <c r="AP348" s="29" t="str">
        <f t="shared" si="93"/>
        <v>Medium</v>
      </c>
      <c r="AQ348">
        <f t="shared" si="94"/>
        <v>68699.295000000027</v>
      </c>
      <c r="AR348">
        <f t="shared" ca="1" si="87"/>
        <v>0</v>
      </c>
      <c r="AS348">
        <f t="shared" si="88"/>
        <v>52928.295000000013</v>
      </c>
      <c r="AT348">
        <f t="shared" si="95"/>
        <v>217</v>
      </c>
    </row>
    <row r="349" spans="1:46" ht="15.75" customHeight="1" x14ac:dyDescent="0.2">
      <c r="A349" s="1"/>
      <c r="B349" s="6" t="s">
        <v>381</v>
      </c>
      <c r="C349" s="6" t="s">
        <v>16</v>
      </c>
      <c r="D349" s="6" t="s">
        <v>17</v>
      </c>
      <c r="E349" s="6" t="s">
        <v>18</v>
      </c>
      <c r="F349" s="6" t="s">
        <v>28</v>
      </c>
      <c r="G349" s="6" t="s">
        <v>25</v>
      </c>
      <c r="H349" s="21">
        <v>71.95</v>
      </c>
      <c r="I349" s="12">
        <v>1</v>
      </c>
      <c r="J349" s="8">
        <v>3.5975000000000001</v>
      </c>
      <c r="K349" s="8">
        <v>75.547499999999999</v>
      </c>
      <c r="L349" s="14">
        <v>43500</v>
      </c>
      <c r="M349" s="32" t="str">
        <f t="shared" si="89"/>
        <v>Weekday</v>
      </c>
      <c r="N349" s="16">
        <v>0.50972222222222219</v>
      </c>
      <c r="O349" s="6" t="s">
        <v>26</v>
      </c>
      <c r="P349" s="18">
        <v>71.95</v>
      </c>
      <c r="Q349" s="2">
        <v>4.7619047620000003</v>
      </c>
      <c r="R349" s="8">
        <v>3.5975000000000001</v>
      </c>
      <c r="S349" s="10">
        <v>7.3</v>
      </c>
      <c r="T349" s="33"/>
      <c r="U349" s="22">
        <f t="shared" si="80"/>
        <v>71.95</v>
      </c>
      <c r="V349" s="24">
        <f t="shared" si="90"/>
        <v>5756</v>
      </c>
      <c r="AH349" t="b">
        <f t="shared" si="91"/>
        <v>0</v>
      </c>
      <c r="AI349" t="b">
        <f t="shared" si="81"/>
        <v>1</v>
      </c>
      <c r="AJ349" t="b">
        <f t="shared" si="82"/>
        <v>0</v>
      </c>
      <c r="AK349" t="b">
        <f t="shared" si="83"/>
        <v>0</v>
      </c>
      <c r="AL349" t="str">
        <f t="shared" si="92"/>
        <v>Low</v>
      </c>
      <c r="AM349" t="str">
        <f t="shared" si="84"/>
        <v>Bad Product</v>
      </c>
      <c r="AN349">
        <f t="shared" si="85"/>
        <v>75.547499999999999</v>
      </c>
      <c r="AO349">
        <f t="shared" si="86"/>
        <v>71.95</v>
      </c>
      <c r="AP349" s="29" t="str">
        <f t="shared" si="93"/>
        <v>Medium</v>
      </c>
      <c r="AQ349">
        <f t="shared" si="94"/>
        <v>68699.295000000027</v>
      </c>
      <c r="AR349">
        <f t="shared" ca="1" si="87"/>
        <v>0</v>
      </c>
      <c r="AS349">
        <f t="shared" si="88"/>
        <v>52928.295000000013</v>
      </c>
      <c r="AT349">
        <f t="shared" si="95"/>
        <v>217</v>
      </c>
    </row>
    <row r="350" spans="1:46" ht="15.75" customHeight="1" x14ac:dyDescent="0.2">
      <c r="A350" s="1"/>
      <c r="B350" s="6" t="s">
        <v>382</v>
      </c>
      <c r="C350" s="6" t="s">
        <v>22</v>
      </c>
      <c r="D350" s="6" t="s">
        <v>23</v>
      </c>
      <c r="E350" s="6" t="s">
        <v>18</v>
      </c>
      <c r="F350" s="6" t="s">
        <v>19</v>
      </c>
      <c r="G350" s="6" t="s">
        <v>29</v>
      </c>
      <c r="H350" s="21">
        <v>89.25</v>
      </c>
      <c r="I350" s="12">
        <v>8</v>
      </c>
      <c r="J350" s="8">
        <v>35.700000000000003</v>
      </c>
      <c r="K350" s="8">
        <v>749.7</v>
      </c>
      <c r="L350" s="14">
        <v>43485</v>
      </c>
      <c r="M350" s="32" t="str">
        <f t="shared" si="89"/>
        <v>Weekend</v>
      </c>
      <c r="N350" s="16">
        <v>0.42569444444444443</v>
      </c>
      <c r="O350" s="6" t="s">
        <v>26</v>
      </c>
      <c r="P350" s="18">
        <v>714</v>
      </c>
      <c r="Q350" s="2">
        <v>4.7619047620000003</v>
      </c>
      <c r="R350" s="8">
        <v>35.700000000000003</v>
      </c>
      <c r="S350" s="10">
        <v>4.7</v>
      </c>
      <c r="T350" s="33"/>
      <c r="U350" s="22">
        <f t="shared" si="80"/>
        <v>714</v>
      </c>
      <c r="V350" s="24">
        <f t="shared" si="90"/>
        <v>57120</v>
      </c>
      <c r="AH350" t="b">
        <f t="shared" si="91"/>
        <v>0</v>
      </c>
      <c r="AI350" t="b">
        <f t="shared" si="81"/>
        <v>1</v>
      </c>
      <c r="AJ350" t="b">
        <f t="shared" si="82"/>
        <v>0</v>
      </c>
      <c r="AK350" t="b">
        <f t="shared" si="83"/>
        <v>0</v>
      </c>
      <c r="AL350" t="str">
        <f t="shared" si="92"/>
        <v>Low</v>
      </c>
      <c r="AM350" t="str">
        <f t="shared" si="84"/>
        <v>Bad Product</v>
      </c>
      <c r="AN350">
        <f t="shared" si="85"/>
        <v>674.73</v>
      </c>
      <c r="AO350">
        <f t="shared" si="86"/>
        <v>84.787499999999994</v>
      </c>
      <c r="AP350" s="29" t="str">
        <f t="shared" si="93"/>
        <v>Low</v>
      </c>
      <c r="AQ350">
        <f t="shared" si="94"/>
        <v>68699.295000000027</v>
      </c>
      <c r="AR350">
        <f t="shared" ca="1" si="87"/>
        <v>0</v>
      </c>
      <c r="AS350">
        <f t="shared" si="88"/>
        <v>52928.295000000013</v>
      </c>
      <c r="AT350">
        <f t="shared" si="95"/>
        <v>216</v>
      </c>
    </row>
    <row r="351" spans="1:46" ht="15.75" customHeight="1" x14ac:dyDescent="0.2">
      <c r="A351" s="1"/>
      <c r="B351" s="6" t="s">
        <v>383</v>
      </c>
      <c r="C351" s="6" t="s">
        <v>16</v>
      </c>
      <c r="D351" s="6" t="s">
        <v>17</v>
      </c>
      <c r="E351" s="6" t="s">
        <v>24</v>
      </c>
      <c r="F351" s="6" t="s">
        <v>28</v>
      </c>
      <c r="G351" s="6" t="s">
        <v>25</v>
      </c>
      <c r="H351" s="21">
        <v>26.02</v>
      </c>
      <c r="I351" s="12">
        <v>7</v>
      </c>
      <c r="J351" s="8">
        <v>9.1069999999999993</v>
      </c>
      <c r="K351" s="8">
        <v>191.24700000000001</v>
      </c>
      <c r="L351" s="14">
        <v>43552</v>
      </c>
      <c r="M351" s="32" t="str">
        <f t="shared" si="89"/>
        <v>Weekday</v>
      </c>
      <c r="N351" s="16">
        <v>0.73472222222222228</v>
      </c>
      <c r="O351" s="6" t="s">
        <v>26</v>
      </c>
      <c r="P351" s="18">
        <v>182.14</v>
      </c>
      <c r="Q351" s="2">
        <v>4.7619047620000003</v>
      </c>
      <c r="R351" s="8">
        <v>9.1069999999999993</v>
      </c>
      <c r="S351" s="10">
        <v>5.0999999999999996</v>
      </c>
      <c r="T351" s="33"/>
      <c r="U351" s="22">
        <f t="shared" si="80"/>
        <v>182.14</v>
      </c>
      <c r="V351" s="24">
        <f t="shared" si="90"/>
        <v>14571.199999999999</v>
      </c>
      <c r="AH351" t="b">
        <f t="shared" si="91"/>
        <v>0</v>
      </c>
      <c r="AI351" t="b">
        <f t="shared" si="81"/>
        <v>1</v>
      </c>
      <c r="AJ351" t="b">
        <f t="shared" si="82"/>
        <v>0</v>
      </c>
      <c r="AK351" t="b">
        <f t="shared" si="83"/>
        <v>0</v>
      </c>
      <c r="AL351" t="str">
        <f t="shared" si="92"/>
        <v>Low</v>
      </c>
      <c r="AM351" t="str">
        <f t="shared" si="84"/>
        <v>Bad Product</v>
      </c>
      <c r="AN351">
        <f t="shared" si="85"/>
        <v>191.24700000000001</v>
      </c>
      <c r="AO351">
        <f t="shared" si="86"/>
        <v>26.02</v>
      </c>
      <c r="AP351" s="29" t="str">
        <f t="shared" si="93"/>
        <v>Low</v>
      </c>
      <c r="AQ351">
        <f t="shared" si="94"/>
        <v>68699.295000000027</v>
      </c>
      <c r="AR351">
        <f t="shared" ca="1" si="87"/>
        <v>0</v>
      </c>
      <c r="AS351">
        <f t="shared" si="88"/>
        <v>52928.295000000013</v>
      </c>
      <c r="AT351">
        <f t="shared" si="95"/>
        <v>215</v>
      </c>
    </row>
    <row r="352" spans="1:46" ht="15.75" customHeight="1" x14ac:dyDescent="0.2">
      <c r="A352" s="1"/>
      <c r="B352" s="6" t="s">
        <v>384</v>
      </c>
      <c r="C352" s="6" t="s">
        <v>39</v>
      </c>
      <c r="D352" s="6" t="s">
        <v>40</v>
      </c>
      <c r="E352" s="6" t="s">
        <v>24</v>
      </c>
      <c r="F352" s="6" t="s">
        <v>19</v>
      </c>
      <c r="G352" s="6" t="s">
        <v>20</v>
      </c>
      <c r="H352" s="21">
        <v>13.5</v>
      </c>
      <c r="I352" s="12">
        <v>10</v>
      </c>
      <c r="J352" s="8">
        <v>6.75</v>
      </c>
      <c r="K352" s="8">
        <v>141.75</v>
      </c>
      <c r="L352" s="14">
        <v>43523</v>
      </c>
      <c r="M352" s="32" t="str">
        <f t="shared" si="89"/>
        <v>Weekday</v>
      </c>
      <c r="N352" s="16">
        <v>0.46250000000000002</v>
      </c>
      <c r="O352" s="6" t="s">
        <v>30</v>
      </c>
      <c r="P352" s="18">
        <v>135</v>
      </c>
      <c r="Q352" s="2">
        <v>4.7619047620000003</v>
      </c>
      <c r="R352" s="8">
        <v>6.75</v>
      </c>
      <c r="S352" s="10">
        <v>4.8</v>
      </c>
      <c r="T352" s="33"/>
      <c r="U352" s="22">
        <f t="shared" si="80"/>
        <v>135</v>
      </c>
      <c r="V352" s="24">
        <f t="shared" si="90"/>
        <v>10800</v>
      </c>
      <c r="AH352" t="b">
        <f t="shared" si="91"/>
        <v>0</v>
      </c>
      <c r="AI352" t="b">
        <f t="shared" si="81"/>
        <v>1</v>
      </c>
      <c r="AJ352" t="b">
        <f t="shared" si="82"/>
        <v>0</v>
      </c>
      <c r="AK352" t="b">
        <f t="shared" si="83"/>
        <v>0</v>
      </c>
      <c r="AL352" t="str">
        <f t="shared" si="92"/>
        <v>Low</v>
      </c>
      <c r="AM352" t="str">
        <f t="shared" si="84"/>
        <v>Bad Product</v>
      </c>
      <c r="AN352">
        <f t="shared" si="85"/>
        <v>141.75</v>
      </c>
      <c r="AO352">
        <f t="shared" si="86"/>
        <v>12.824999999999999</v>
      </c>
      <c r="AP352" s="29" t="str">
        <f t="shared" si="93"/>
        <v>Low</v>
      </c>
      <c r="AQ352">
        <f t="shared" si="94"/>
        <v>68699.295000000027</v>
      </c>
      <c r="AR352">
        <f t="shared" ca="1" si="87"/>
        <v>0</v>
      </c>
      <c r="AS352">
        <f t="shared" si="88"/>
        <v>52928.295000000013</v>
      </c>
      <c r="AT352">
        <f t="shared" si="95"/>
        <v>214</v>
      </c>
    </row>
    <row r="353" spans="1:46" ht="15.75" customHeight="1" x14ac:dyDescent="0.2">
      <c r="A353" s="1"/>
      <c r="B353" s="6" t="s">
        <v>385</v>
      </c>
      <c r="C353" s="6" t="s">
        <v>22</v>
      </c>
      <c r="D353" s="6" t="s">
        <v>23</v>
      </c>
      <c r="E353" s="6" t="s">
        <v>18</v>
      </c>
      <c r="F353" s="6" t="s">
        <v>19</v>
      </c>
      <c r="G353" s="6" t="s">
        <v>43</v>
      </c>
      <c r="H353" s="21">
        <v>99.3</v>
      </c>
      <c r="I353" s="12">
        <v>10</v>
      </c>
      <c r="J353" s="8">
        <v>49.65</v>
      </c>
      <c r="K353" s="8">
        <v>1042.6500000000001</v>
      </c>
      <c r="L353" s="14">
        <v>43511</v>
      </c>
      <c r="M353" s="32" t="str">
        <f t="shared" si="89"/>
        <v>Weekday</v>
      </c>
      <c r="N353" s="16">
        <v>0.62013888888888891</v>
      </c>
      <c r="O353" s="6" t="s">
        <v>30</v>
      </c>
      <c r="P353" s="18">
        <v>993</v>
      </c>
      <c r="Q353" s="2">
        <v>4.7619047620000003</v>
      </c>
      <c r="R353" s="8">
        <v>49.65</v>
      </c>
      <c r="S353" s="10">
        <v>6.6</v>
      </c>
      <c r="T353" s="33"/>
      <c r="U353" s="22">
        <f t="shared" si="80"/>
        <v>993</v>
      </c>
      <c r="V353" s="24">
        <f t="shared" si="90"/>
        <v>79440</v>
      </c>
      <c r="AH353" t="b">
        <f t="shared" si="91"/>
        <v>0</v>
      </c>
      <c r="AI353" t="b">
        <f t="shared" si="81"/>
        <v>1</v>
      </c>
      <c r="AJ353" t="b">
        <f t="shared" si="82"/>
        <v>0</v>
      </c>
      <c r="AK353" t="b">
        <f t="shared" si="83"/>
        <v>0</v>
      </c>
      <c r="AL353" t="str">
        <f t="shared" si="92"/>
        <v>Low</v>
      </c>
      <c r="AM353" t="str">
        <f t="shared" si="84"/>
        <v>Bad Product</v>
      </c>
      <c r="AN353">
        <f t="shared" si="85"/>
        <v>938.3850000000001</v>
      </c>
      <c r="AO353">
        <f t="shared" si="86"/>
        <v>94.334999999999994</v>
      </c>
      <c r="AP353" s="29" t="str">
        <f t="shared" si="93"/>
        <v>Medium</v>
      </c>
      <c r="AQ353">
        <f t="shared" si="94"/>
        <v>68699.295000000027</v>
      </c>
      <c r="AR353">
        <f t="shared" ca="1" si="87"/>
        <v>0</v>
      </c>
      <c r="AS353">
        <f t="shared" si="88"/>
        <v>52928.295000000013</v>
      </c>
      <c r="AT353">
        <f t="shared" si="95"/>
        <v>214</v>
      </c>
    </row>
    <row r="354" spans="1:46" ht="15.75" customHeight="1" x14ac:dyDescent="0.2">
      <c r="A354" s="1"/>
      <c r="B354" s="6" t="s">
        <v>386</v>
      </c>
      <c r="C354" s="6" t="s">
        <v>16</v>
      </c>
      <c r="D354" s="6" t="s">
        <v>17</v>
      </c>
      <c r="E354" s="6" t="s">
        <v>24</v>
      </c>
      <c r="F354" s="6" t="s">
        <v>28</v>
      </c>
      <c r="G354" s="6" t="s">
        <v>25</v>
      </c>
      <c r="H354" s="21">
        <v>51.69</v>
      </c>
      <c r="I354" s="12">
        <v>7</v>
      </c>
      <c r="J354" s="8">
        <v>18.0915</v>
      </c>
      <c r="K354" s="8">
        <v>379.92149999999998</v>
      </c>
      <c r="L354" s="14">
        <v>43491</v>
      </c>
      <c r="M354" s="32" t="str">
        <f t="shared" si="89"/>
        <v>Weekend</v>
      </c>
      <c r="N354" s="16">
        <v>0.76527777777777772</v>
      </c>
      <c r="O354" s="6" t="s">
        <v>26</v>
      </c>
      <c r="P354" s="18">
        <v>361.83</v>
      </c>
      <c r="Q354" s="2">
        <v>4.7619047620000003</v>
      </c>
      <c r="R354" s="8">
        <v>18.0915</v>
      </c>
      <c r="S354" s="10">
        <v>5.5</v>
      </c>
      <c r="T354" s="33"/>
      <c r="U354" s="22">
        <f t="shared" si="80"/>
        <v>361.83</v>
      </c>
      <c r="V354" s="24">
        <f t="shared" si="90"/>
        <v>28946.399999999998</v>
      </c>
      <c r="AH354" t="b">
        <f t="shared" si="91"/>
        <v>0</v>
      </c>
      <c r="AI354" t="b">
        <f t="shared" si="81"/>
        <v>1</v>
      </c>
      <c r="AJ354" t="b">
        <f t="shared" si="82"/>
        <v>0</v>
      </c>
      <c r="AK354" t="b">
        <f t="shared" si="83"/>
        <v>0</v>
      </c>
      <c r="AL354" t="str">
        <f t="shared" si="92"/>
        <v>Low</v>
      </c>
      <c r="AM354" t="str">
        <f t="shared" si="84"/>
        <v>Bad Product</v>
      </c>
      <c r="AN354">
        <f t="shared" si="85"/>
        <v>379.92149999999998</v>
      </c>
      <c r="AO354">
        <f t="shared" si="86"/>
        <v>51.69</v>
      </c>
      <c r="AP354" s="29" t="str">
        <f t="shared" si="93"/>
        <v>Low</v>
      </c>
      <c r="AQ354">
        <f t="shared" si="94"/>
        <v>68557.545000000027</v>
      </c>
      <c r="AR354">
        <f t="shared" ca="1" si="87"/>
        <v>0</v>
      </c>
      <c r="AS354">
        <f t="shared" si="88"/>
        <v>52928.295000000013</v>
      </c>
      <c r="AT354">
        <f t="shared" si="95"/>
        <v>214</v>
      </c>
    </row>
    <row r="355" spans="1:46" ht="15.75" customHeight="1" x14ac:dyDescent="0.2">
      <c r="A355" s="1"/>
      <c r="B355" s="6" t="s">
        <v>387</v>
      </c>
      <c r="C355" s="6" t="s">
        <v>39</v>
      </c>
      <c r="D355" s="6" t="s">
        <v>40</v>
      </c>
      <c r="E355" s="6" t="s">
        <v>18</v>
      </c>
      <c r="F355" s="6" t="s">
        <v>19</v>
      </c>
      <c r="G355" s="6" t="s">
        <v>43</v>
      </c>
      <c r="H355" s="21">
        <v>54.73</v>
      </c>
      <c r="I355" s="12">
        <v>7</v>
      </c>
      <c r="J355" s="8">
        <v>19.1555</v>
      </c>
      <c r="K355" s="8">
        <v>402.26549999999997</v>
      </c>
      <c r="L355" s="14">
        <v>43538</v>
      </c>
      <c r="M355" s="32" t="str">
        <f t="shared" si="89"/>
        <v>Weekday</v>
      </c>
      <c r="N355" s="16">
        <v>0.79305555555555551</v>
      </c>
      <c r="O355" s="6" t="s">
        <v>30</v>
      </c>
      <c r="P355" s="18">
        <v>383.11</v>
      </c>
      <c r="Q355" s="2">
        <v>4.7619047620000003</v>
      </c>
      <c r="R355" s="8">
        <v>19.1555</v>
      </c>
      <c r="S355" s="10">
        <v>8.5</v>
      </c>
      <c r="T355" s="33"/>
      <c r="U355" s="22">
        <f t="shared" si="80"/>
        <v>383.10999999999996</v>
      </c>
      <c r="V355" s="24">
        <f t="shared" si="90"/>
        <v>30648.799999999996</v>
      </c>
      <c r="AH355" t="b">
        <f t="shared" si="91"/>
        <v>1</v>
      </c>
      <c r="AI355" t="b">
        <f t="shared" si="81"/>
        <v>1</v>
      </c>
      <c r="AJ355" t="b">
        <f t="shared" si="82"/>
        <v>0</v>
      </c>
      <c r="AK355" t="b">
        <f t="shared" si="83"/>
        <v>0</v>
      </c>
      <c r="AL355" t="str">
        <f t="shared" si="92"/>
        <v>High</v>
      </c>
      <c r="AM355" t="str">
        <f t="shared" si="84"/>
        <v>Bad Product</v>
      </c>
      <c r="AN355">
        <f t="shared" si="85"/>
        <v>402.26549999999997</v>
      </c>
      <c r="AO355">
        <f t="shared" si="86"/>
        <v>54.73</v>
      </c>
      <c r="AP355" s="29" t="str">
        <f t="shared" si="93"/>
        <v>High</v>
      </c>
      <c r="AQ355">
        <f t="shared" si="94"/>
        <v>68557.545000000027</v>
      </c>
      <c r="AR355">
        <f t="shared" ca="1" si="87"/>
        <v>0</v>
      </c>
      <c r="AS355">
        <f t="shared" si="88"/>
        <v>52928.295000000013</v>
      </c>
      <c r="AT355">
        <f t="shared" si="95"/>
        <v>213</v>
      </c>
    </row>
    <row r="356" spans="1:46" ht="15.75" customHeight="1" x14ac:dyDescent="0.2">
      <c r="A356" s="1"/>
      <c r="B356" s="6" t="s">
        <v>388</v>
      </c>
      <c r="C356" s="6" t="s">
        <v>39</v>
      </c>
      <c r="D356" s="6" t="s">
        <v>40</v>
      </c>
      <c r="E356" s="6" t="s">
        <v>18</v>
      </c>
      <c r="F356" s="6" t="s">
        <v>28</v>
      </c>
      <c r="G356" s="6" t="s">
        <v>29</v>
      </c>
      <c r="H356" s="21">
        <v>27</v>
      </c>
      <c r="I356" s="12">
        <v>9</v>
      </c>
      <c r="J356" s="8">
        <v>12.15</v>
      </c>
      <c r="K356" s="8">
        <v>255.15</v>
      </c>
      <c r="L356" s="14">
        <v>43526</v>
      </c>
      <c r="M356" s="32" t="str">
        <f t="shared" si="89"/>
        <v>Weekend</v>
      </c>
      <c r="N356" s="16">
        <v>0.59444444444444444</v>
      </c>
      <c r="O356" s="6" t="s">
        <v>26</v>
      </c>
      <c r="P356" s="18">
        <v>243</v>
      </c>
      <c r="Q356" s="2">
        <v>4.7619047620000003</v>
      </c>
      <c r="R356" s="8">
        <v>12.15</v>
      </c>
      <c r="S356" s="10">
        <v>4.8</v>
      </c>
      <c r="T356" s="33"/>
      <c r="U356" s="22">
        <f t="shared" si="80"/>
        <v>243</v>
      </c>
      <c r="V356" s="24">
        <f t="shared" si="90"/>
        <v>19440</v>
      </c>
      <c r="AH356" t="b">
        <f t="shared" si="91"/>
        <v>0</v>
      </c>
      <c r="AI356" t="b">
        <f t="shared" si="81"/>
        <v>1</v>
      </c>
      <c r="AJ356" t="b">
        <f t="shared" si="82"/>
        <v>0</v>
      </c>
      <c r="AK356" t="b">
        <f t="shared" si="83"/>
        <v>0</v>
      </c>
      <c r="AL356" t="str">
        <f t="shared" si="92"/>
        <v>Low</v>
      </c>
      <c r="AM356" t="str">
        <f t="shared" si="84"/>
        <v>Bad Product</v>
      </c>
      <c r="AN356">
        <f t="shared" si="85"/>
        <v>255.15</v>
      </c>
      <c r="AO356">
        <f t="shared" si="86"/>
        <v>25.65</v>
      </c>
      <c r="AP356" s="29" t="str">
        <f t="shared" si="93"/>
        <v>Low</v>
      </c>
      <c r="AQ356">
        <f t="shared" si="94"/>
        <v>68557.545000000027</v>
      </c>
      <c r="AR356">
        <f t="shared" ca="1" si="87"/>
        <v>0</v>
      </c>
      <c r="AS356">
        <f t="shared" si="88"/>
        <v>52928.295000000013</v>
      </c>
      <c r="AT356">
        <f t="shared" si="95"/>
        <v>213</v>
      </c>
    </row>
    <row r="357" spans="1:46" ht="15.75" customHeight="1" x14ac:dyDescent="0.2">
      <c r="A357" s="1"/>
      <c r="B357" s="6" t="s">
        <v>389</v>
      </c>
      <c r="C357" s="6" t="s">
        <v>22</v>
      </c>
      <c r="D357" s="6" t="s">
        <v>23</v>
      </c>
      <c r="E357" s="6" t="s">
        <v>24</v>
      </c>
      <c r="F357" s="6" t="s">
        <v>19</v>
      </c>
      <c r="G357" s="6" t="s">
        <v>25</v>
      </c>
      <c r="H357" s="21">
        <v>30.24</v>
      </c>
      <c r="I357" s="12">
        <v>1</v>
      </c>
      <c r="J357" s="8">
        <v>1.512</v>
      </c>
      <c r="K357" s="8">
        <v>31.751999999999999</v>
      </c>
      <c r="L357" s="14">
        <v>43528</v>
      </c>
      <c r="M357" s="32" t="str">
        <f t="shared" si="89"/>
        <v>Weekday</v>
      </c>
      <c r="N357" s="16">
        <v>0.65555555555555556</v>
      </c>
      <c r="O357" s="6" t="s">
        <v>26</v>
      </c>
      <c r="P357" s="18">
        <v>30.24</v>
      </c>
      <c r="Q357" s="2">
        <v>4.7619047620000003</v>
      </c>
      <c r="R357" s="8">
        <v>1.512</v>
      </c>
      <c r="S357" s="10">
        <v>8.4</v>
      </c>
      <c r="T357" s="33"/>
      <c r="U357" s="22">
        <f t="shared" si="80"/>
        <v>30.24</v>
      </c>
      <c r="V357" s="24">
        <f t="shared" si="90"/>
        <v>2419.1999999999998</v>
      </c>
      <c r="AH357" t="b">
        <f t="shared" si="91"/>
        <v>1</v>
      </c>
      <c r="AI357" t="b">
        <f t="shared" si="81"/>
        <v>1</v>
      </c>
      <c r="AJ357" t="b">
        <f t="shared" si="82"/>
        <v>0</v>
      </c>
      <c r="AK357" t="b">
        <f t="shared" si="83"/>
        <v>0</v>
      </c>
      <c r="AL357" t="str">
        <f t="shared" si="92"/>
        <v>High</v>
      </c>
      <c r="AM357" t="str">
        <f t="shared" si="84"/>
        <v>Bad Product</v>
      </c>
      <c r="AN357">
        <f t="shared" si="85"/>
        <v>31.751999999999999</v>
      </c>
      <c r="AO357">
        <f t="shared" si="86"/>
        <v>30.24</v>
      </c>
      <c r="AP357" s="29" t="str">
        <f t="shared" si="93"/>
        <v>High</v>
      </c>
      <c r="AQ357">
        <f t="shared" si="94"/>
        <v>68155.279500000033</v>
      </c>
      <c r="AR357">
        <f t="shared" ca="1" si="87"/>
        <v>0</v>
      </c>
      <c r="AS357">
        <f t="shared" si="88"/>
        <v>52928.295000000013</v>
      </c>
      <c r="AT357">
        <f t="shared" si="95"/>
        <v>212</v>
      </c>
    </row>
    <row r="358" spans="1:46" ht="15.75" customHeight="1" x14ac:dyDescent="0.2">
      <c r="A358" s="1"/>
      <c r="B358" s="6" t="s">
        <v>390</v>
      </c>
      <c r="C358" s="6" t="s">
        <v>39</v>
      </c>
      <c r="D358" s="6" t="s">
        <v>40</v>
      </c>
      <c r="E358" s="6" t="s">
        <v>18</v>
      </c>
      <c r="F358" s="6" t="s">
        <v>19</v>
      </c>
      <c r="G358" s="6" t="s">
        <v>41</v>
      </c>
      <c r="H358" s="21">
        <v>89.14</v>
      </c>
      <c r="I358" s="12">
        <v>4</v>
      </c>
      <c r="J358" s="8">
        <v>17.827999999999999</v>
      </c>
      <c r="K358" s="8">
        <v>374.38799999999998</v>
      </c>
      <c r="L358" s="14">
        <v>43472</v>
      </c>
      <c r="M358" s="32" t="str">
        <f t="shared" si="89"/>
        <v>Weekday</v>
      </c>
      <c r="N358" s="16">
        <v>0.51388888888888884</v>
      </c>
      <c r="O358" s="6" t="s">
        <v>30</v>
      </c>
      <c r="P358" s="18">
        <v>356.56</v>
      </c>
      <c r="Q358" s="2">
        <v>4.7619047620000003</v>
      </c>
      <c r="R358" s="8">
        <v>17.827999999999999</v>
      </c>
      <c r="S358" s="10">
        <v>7.8</v>
      </c>
      <c r="T358" s="33"/>
      <c r="U358" s="22">
        <f t="shared" si="80"/>
        <v>356.56</v>
      </c>
      <c r="V358" s="24">
        <f t="shared" si="90"/>
        <v>28524.799999999999</v>
      </c>
      <c r="AH358" t="b">
        <f t="shared" si="91"/>
        <v>0</v>
      </c>
      <c r="AI358" t="b">
        <f t="shared" si="81"/>
        <v>1</v>
      </c>
      <c r="AJ358" t="b">
        <f t="shared" si="82"/>
        <v>0</v>
      </c>
      <c r="AK358" t="b">
        <f t="shared" si="83"/>
        <v>0</v>
      </c>
      <c r="AL358" t="str">
        <f t="shared" si="92"/>
        <v>Low</v>
      </c>
      <c r="AM358" t="str">
        <f t="shared" si="84"/>
        <v>Bad Product</v>
      </c>
      <c r="AN358">
        <f t="shared" si="85"/>
        <v>374.38799999999998</v>
      </c>
      <c r="AO358">
        <f t="shared" si="86"/>
        <v>89.14</v>
      </c>
      <c r="AP358" s="29" t="str">
        <f t="shared" si="93"/>
        <v>Medium</v>
      </c>
      <c r="AQ358">
        <f t="shared" si="94"/>
        <v>67900.129500000039</v>
      </c>
      <c r="AR358">
        <f t="shared" ca="1" si="87"/>
        <v>0</v>
      </c>
      <c r="AS358">
        <f t="shared" si="88"/>
        <v>52928.295000000013</v>
      </c>
      <c r="AT358">
        <f t="shared" si="95"/>
        <v>211</v>
      </c>
    </row>
    <row r="359" spans="1:46" ht="15.75" customHeight="1" x14ac:dyDescent="0.2">
      <c r="A359" s="1"/>
      <c r="B359" s="6" t="s">
        <v>391</v>
      </c>
      <c r="C359" s="6" t="s">
        <v>22</v>
      </c>
      <c r="D359" s="6" t="s">
        <v>23</v>
      </c>
      <c r="E359" s="6" t="s">
        <v>24</v>
      </c>
      <c r="F359" s="6" t="s">
        <v>19</v>
      </c>
      <c r="G359" s="6" t="s">
        <v>43</v>
      </c>
      <c r="H359" s="21">
        <v>37.549999999999997</v>
      </c>
      <c r="I359" s="12">
        <v>10</v>
      </c>
      <c r="J359" s="8">
        <v>18.774999999999999</v>
      </c>
      <c r="K359" s="8">
        <v>394.27499999999998</v>
      </c>
      <c r="L359" s="14">
        <v>43532</v>
      </c>
      <c r="M359" s="32" t="str">
        <f t="shared" si="89"/>
        <v>Weekday</v>
      </c>
      <c r="N359" s="16">
        <v>0.83402777777777781</v>
      </c>
      <c r="O359" s="6" t="s">
        <v>30</v>
      </c>
      <c r="P359" s="18">
        <v>375.5</v>
      </c>
      <c r="Q359" s="2">
        <v>4.7619047620000003</v>
      </c>
      <c r="R359" s="8">
        <v>18.774999999999999</v>
      </c>
      <c r="S359" s="10">
        <v>9.3000000000000007</v>
      </c>
      <c r="T359" s="33"/>
      <c r="U359" s="22">
        <f t="shared" si="80"/>
        <v>375.5</v>
      </c>
      <c r="V359" s="24">
        <f t="shared" si="90"/>
        <v>30040</v>
      </c>
      <c r="AH359" t="b">
        <f t="shared" si="91"/>
        <v>1</v>
      </c>
      <c r="AI359" t="b">
        <f t="shared" si="81"/>
        <v>1</v>
      </c>
      <c r="AJ359" t="b">
        <f t="shared" si="82"/>
        <v>0</v>
      </c>
      <c r="AK359" t="b">
        <f t="shared" si="83"/>
        <v>0</v>
      </c>
      <c r="AL359" t="str">
        <f t="shared" si="92"/>
        <v>High</v>
      </c>
      <c r="AM359" t="str">
        <f t="shared" si="84"/>
        <v>Bad Product</v>
      </c>
      <c r="AN359">
        <f t="shared" si="85"/>
        <v>394.27499999999998</v>
      </c>
      <c r="AO359">
        <f t="shared" si="86"/>
        <v>35.672499999999992</v>
      </c>
      <c r="AP359" s="29" t="str">
        <f t="shared" si="93"/>
        <v>High</v>
      </c>
      <c r="AQ359">
        <f t="shared" si="94"/>
        <v>67900.129500000039</v>
      </c>
      <c r="AR359">
        <f t="shared" ca="1" si="87"/>
        <v>0</v>
      </c>
      <c r="AS359">
        <f t="shared" si="88"/>
        <v>52928.295000000013</v>
      </c>
      <c r="AT359">
        <f t="shared" si="95"/>
        <v>211</v>
      </c>
    </row>
    <row r="360" spans="1:46" ht="15.75" customHeight="1" x14ac:dyDescent="0.2">
      <c r="A360" s="1"/>
      <c r="B360" s="6" t="s">
        <v>392</v>
      </c>
      <c r="C360" s="6" t="s">
        <v>22</v>
      </c>
      <c r="D360" s="6" t="s">
        <v>23</v>
      </c>
      <c r="E360" s="6" t="s">
        <v>24</v>
      </c>
      <c r="F360" s="6" t="s">
        <v>19</v>
      </c>
      <c r="G360" s="6" t="s">
        <v>33</v>
      </c>
      <c r="H360" s="21">
        <v>95.44</v>
      </c>
      <c r="I360" s="12">
        <v>10</v>
      </c>
      <c r="J360" s="8">
        <v>47.72</v>
      </c>
      <c r="K360" s="8">
        <v>1002.12</v>
      </c>
      <c r="L360" s="14">
        <v>43474</v>
      </c>
      <c r="M360" s="32" t="str">
        <f t="shared" si="89"/>
        <v>Weekday</v>
      </c>
      <c r="N360" s="16">
        <v>0.57291666666666663</v>
      </c>
      <c r="O360" s="6" t="s">
        <v>26</v>
      </c>
      <c r="P360" s="18">
        <v>954.4</v>
      </c>
      <c r="Q360" s="2">
        <v>4.7619047620000003</v>
      </c>
      <c r="R360" s="8">
        <v>47.72</v>
      </c>
      <c r="S360" s="10">
        <v>5.2</v>
      </c>
      <c r="T360" s="33"/>
      <c r="U360" s="22">
        <f t="shared" si="80"/>
        <v>954.4</v>
      </c>
      <c r="V360" s="24">
        <f t="shared" si="90"/>
        <v>76352</v>
      </c>
      <c r="AH360" t="b">
        <f t="shared" si="91"/>
        <v>0</v>
      </c>
      <c r="AI360" t="b">
        <f t="shared" si="81"/>
        <v>1</v>
      </c>
      <c r="AJ360" t="b">
        <f t="shared" si="82"/>
        <v>0</v>
      </c>
      <c r="AK360" t="b">
        <f t="shared" si="83"/>
        <v>0</v>
      </c>
      <c r="AL360" t="str">
        <f t="shared" si="92"/>
        <v>Low</v>
      </c>
      <c r="AM360" t="str">
        <f t="shared" si="84"/>
        <v>Bad Product</v>
      </c>
      <c r="AN360">
        <f t="shared" si="85"/>
        <v>901.90800000000002</v>
      </c>
      <c r="AO360">
        <f t="shared" si="86"/>
        <v>90.667999999999992</v>
      </c>
      <c r="AP360" s="29" t="str">
        <f t="shared" si="93"/>
        <v>Low</v>
      </c>
      <c r="AQ360">
        <f t="shared" si="94"/>
        <v>67525.741500000047</v>
      </c>
      <c r="AR360">
        <f t="shared" ca="1" si="87"/>
        <v>0</v>
      </c>
      <c r="AS360">
        <f t="shared" si="88"/>
        <v>52928.295000000013</v>
      </c>
      <c r="AT360">
        <f t="shared" si="95"/>
        <v>211</v>
      </c>
    </row>
    <row r="361" spans="1:46" ht="15.75" customHeight="1" x14ac:dyDescent="0.2">
      <c r="A361" s="1"/>
      <c r="B361" s="6" t="s">
        <v>393</v>
      </c>
      <c r="C361" s="6" t="s">
        <v>39</v>
      </c>
      <c r="D361" s="6" t="s">
        <v>40</v>
      </c>
      <c r="E361" s="6" t="s">
        <v>24</v>
      </c>
      <c r="F361" s="6" t="s">
        <v>28</v>
      </c>
      <c r="G361" s="6" t="s">
        <v>25</v>
      </c>
      <c r="H361" s="21">
        <v>27.5</v>
      </c>
      <c r="I361" s="12">
        <v>3</v>
      </c>
      <c r="J361" s="8">
        <v>4.125</v>
      </c>
      <c r="K361" s="8">
        <v>86.625</v>
      </c>
      <c r="L361" s="14">
        <v>43525</v>
      </c>
      <c r="M361" s="32" t="str">
        <f t="shared" si="89"/>
        <v>Weekday</v>
      </c>
      <c r="N361" s="16">
        <v>0.65277777777777779</v>
      </c>
      <c r="O361" s="6" t="s">
        <v>21</v>
      </c>
      <c r="P361" s="18">
        <v>82.5</v>
      </c>
      <c r="Q361" s="2">
        <v>4.7619047620000003</v>
      </c>
      <c r="R361" s="8">
        <v>4.125</v>
      </c>
      <c r="S361" s="10">
        <v>6.5</v>
      </c>
      <c r="T361" s="33"/>
      <c r="U361" s="22">
        <f t="shared" si="80"/>
        <v>82.5</v>
      </c>
      <c r="V361" s="24">
        <f t="shared" si="90"/>
        <v>6600</v>
      </c>
      <c r="AH361" t="b">
        <f t="shared" si="91"/>
        <v>0</v>
      </c>
      <c r="AI361" t="b">
        <f t="shared" si="81"/>
        <v>1</v>
      </c>
      <c r="AJ361" t="b">
        <f t="shared" si="82"/>
        <v>0</v>
      </c>
      <c r="AK361" t="b">
        <f t="shared" si="83"/>
        <v>0</v>
      </c>
      <c r="AL361" t="str">
        <f t="shared" si="92"/>
        <v>Low</v>
      </c>
      <c r="AM361" t="str">
        <f t="shared" si="84"/>
        <v>Bad Product</v>
      </c>
      <c r="AN361">
        <f t="shared" si="85"/>
        <v>86.625</v>
      </c>
      <c r="AO361">
        <f t="shared" si="86"/>
        <v>27.5</v>
      </c>
      <c r="AP361" s="29" t="str">
        <f t="shared" si="93"/>
        <v>Medium</v>
      </c>
      <c r="AQ361">
        <f t="shared" si="94"/>
        <v>67525.741500000047</v>
      </c>
      <c r="AR361">
        <f t="shared" ca="1" si="87"/>
        <v>0</v>
      </c>
      <c r="AS361">
        <f t="shared" si="88"/>
        <v>52928.295000000013</v>
      </c>
      <c r="AT361">
        <f t="shared" si="95"/>
        <v>210</v>
      </c>
    </row>
    <row r="362" spans="1:46" ht="15.75" customHeight="1" x14ac:dyDescent="0.2">
      <c r="A362" s="1"/>
      <c r="B362" s="6" t="s">
        <v>394</v>
      </c>
      <c r="C362" s="6" t="s">
        <v>39</v>
      </c>
      <c r="D362" s="6" t="s">
        <v>40</v>
      </c>
      <c r="E362" s="6" t="s">
        <v>24</v>
      </c>
      <c r="F362" s="6" t="s">
        <v>28</v>
      </c>
      <c r="G362" s="6" t="s">
        <v>33</v>
      </c>
      <c r="H362" s="21">
        <v>74.97</v>
      </c>
      <c r="I362" s="12">
        <v>1</v>
      </c>
      <c r="J362" s="8">
        <v>3.7484999999999999</v>
      </c>
      <c r="K362" s="8">
        <v>78.718500000000006</v>
      </c>
      <c r="L362" s="14">
        <v>43540</v>
      </c>
      <c r="M362" s="32" t="str">
        <f t="shared" si="89"/>
        <v>Weekend</v>
      </c>
      <c r="N362" s="16">
        <v>0.70694444444444449</v>
      </c>
      <c r="O362" s="6" t="s">
        <v>26</v>
      </c>
      <c r="P362" s="18">
        <v>74.97</v>
      </c>
      <c r="Q362" s="2">
        <v>4.7619047620000003</v>
      </c>
      <c r="R362" s="8">
        <v>3.7484999999999999</v>
      </c>
      <c r="S362" s="10">
        <v>5.6</v>
      </c>
      <c r="T362" s="33"/>
      <c r="U362" s="22">
        <f t="shared" si="80"/>
        <v>74.97</v>
      </c>
      <c r="V362" s="24">
        <f t="shared" si="90"/>
        <v>5997.6</v>
      </c>
      <c r="AH362" t="b">
        <f t="shared" si="91"/>
        <v>0</v>
      </c>
      <c r="AI362" t="b">
        <f t="shared" si="81"/>
        <v>1</v>
      </c>
      <c r="AJ362" t="b">
        <f t="shared" si="82"/>
        <v>0</v>
      </c>
      <c r="AK362" t="b">
        <f t="shared" si="83"/>
        <v>0</v>
      </c>
      <c r="AL362" t="str">
        <f t="shared" si="92"/>
        <v>Low</v>
      </c>
      <c r="AM362" t="str">
        <f t="shared" si="84"/>
        <v>Bad Product</v>
      </c>
      <c r="AN362">
        <f t="shared" si="85"/>
        <v>78.718500000000006</v>
      </c>
      <c r="AO362">
        <f t="shared" si="86"/>
        <v>74.97</v>
      </c>
      <c r="AP362" s="29" t="str">
        <f t="shared" si="93"/>
        <v>Low</v>
      </c>
      <c r="AQ362">
        <f t="shared" si="94"/>
        <v>67525.741500000047</v>
      </c>
      <c r="AR362">
        <f t="shared" ca="1" si="87"/>
        <v>0</v>
      </c>
      <c r="AS362">
        <f t="shared" si="88"/>
        <v>52928.295000000013</v>
      </c>
      <c r="AT362">
        <f t="shared" si="95"/>
        <v>210</v>
      </c>
    </row>
    <row r="363" spans="1:46" ht="15.75" customHeight="1" x14ac:dyDescent="0.2">
      <c r="A363" s="1"/>
      <c r="B363" s="6" t="s">
        <v>395</v>
      </c>
      <c r="C363" s="6" t="s">
        <v>16</v>
      </c>
      <c r="D363" s="6" t="s">
        <v>17</v>
      </c>
      <c r="E363" s="6" t="s">
        <v>18</v>
      </c>
      <c r="F363" s="6" t="s">
        <v>28</v>
      </c>
      <c r="G363" s="6" t="s">
        <v>41</v>
      </c>
      <c r="H363" s="21">
        <v>80.959999999999994</v>
      </c>
      <c r="I363" s="12">
        <v>8</v>
      </c>
      <c r="J363" s="8">
        <v>32.384</v>
      </c>
      <c r="K363" s="8">
        <v>680.06399999999996</v>
      </c>
      <c r="L363" s="14">
        <v>43513</v>
      </c>
      <c r="M363" s="32" t="str">
        <f t="shared" si="89"/>
        <v>Weekend</v>
      </c>
      <c r="N363" s="16">
        <v>0.46666666666666667</v>
      </c>
      <c r="O363" s="6" t="s">
        <v>30</v>
      </c>
      <c r="P363" s="18">
        <v>647.67999999999995</v>
      </c>
      <c r="Q363" s="2">
        <v>4.7619047620000003</v>
      </c>
      <c r="R363" s="8">
        <v>32.384</v>
      </c>
      <c r="S363" s="10">
        <v>7.4</v>
      </c>
      <c r="T363" s="33"/>
      <c r="U363" s="22">
        <f t="shared" si="80"/>
        <v>647.67999999999995</v>
      </c>
      <c r="V363" s="24">
        <f t="shared" si="90"/>
        <v>51814.399999999994</v>
      </c>
      <c r="AH363" t="b">
        <f t="shared" si="91"/>
        <v>0</v>
      </c>
      <c r="AI363" t="b">
        <f t="shared" si="81"/>
        <v>1</v>
      </c>
      <c r="AJ363" t="b">
        <f t="shared" si="82"/>
        <v>0</v>
      </c>
      <c r="AK363" t="b">
        <f t="shared" si="83"/>
        <v>0</v>
      </c>
      <c r="AL363" t="str">
        <f t="shared" si="92"/>
        <v>Low</v>
      </c>
      <c r="AM363" t="str">
        <f t="shared" si="84"/>
        <v>Bad Product</v>
      </c>
      <c r="AN363">
        <f t="shared" si="85"/>
        <v>612.05759999999998</v>
      </c>
      <c r="AO363">
        <f t="shared" si="86"/>
        <v>76.911999999999992</v>
      </c>
      <c r="AP363" s="29" t="str">
        <f t="shared" si="93"/>
        <v>Medium</v>
      </c>
      <c r="AQ363">
        <f t="shared" si="94"/>
        <v>67439.116500000047</v>
      </c>
      <c r="AR363">
        <f t="shared" ca="1" si="87"/>
        <v>0</v>
      </c>
      <c r="AS363">
        <f t="shared" si="88"/>
        <v>52928.295000000013</v>
      </c>
      <c r="AT363">
        <f t="shared" si="95"/>
        <v>209</v>
      </c>
    </row>
    <row r="364" spans="1:46" ht="15.75" customHeight="1" x14ac:dyDescent="0.2">
      <c r="A364" s="1"/>
      <c r="B364" s="6" t="s">
        <v>396</v>
      </c>
      <c r="C364" s="6" t="s">
        <v>22</v>
      </c>
      <c r="D364" s="6" t="s">
        <v>23</v>
      </c>
      <c r="E364" s="6" t="s">
        <v>24</v>
      </c>
      <c r="F364" s="6" t="s">
        <v>19</v>
      </c>
      <c r="G364" s="6" t="s">
        <v>41</v>
      </c>
      <c r="H364" s="21">
        <v>94.47</v>
      </c>
      <c r="I364" s="12">
        <v>8</v>
      </c>
      <c r="J364" s="8">
        <v>37.787999999999997</v>
      </c>
      <c r="K364" s="8">
        <v>793.548</v>
      </c>
      <c r="L364" s="14">
        <v>43523</v>
      </c>
      <c r="M364" s="32" t="str">
        <f t="shared" si="89"/>
        <v>Weekday</v>
      </c>
      <c r="N364" s="16">
        <v>0.6333333333333333</v>
      </c>
      <c r="O364" s="6" t="s">
        <v>26</v>
      </c>
      <c r="P364" s="18">
        <v>755.76</v>
      </c>
      <c r="Q364" s="2">
        <v>4.7619047620000003</v>
      </c>
      <c r="R364" s="8">
        <v>37.787999999999997</v>
      </c>
      <c r="S364" s="10">
        <v>9.1</v>
      </c>
      <c r="T364" s="33"/>
      <c r="U364" s="22">
        <f t="shared" si="80"/>
        <v>755.76</v>
      </c>
      <c r="V364" s="24">
        <f t="shared" si="90"/>
        <v>60460.800000000003</v>
      </c>
      <c r="AH364" t="b">
        <f t="shared" si="91"/>
        <v>1</v>
      </c>
      <c r="AI364" t="b">
        <f t="shared" si="81"/>
        <v>1</v>
      </c>
      <c r="AJ364" t="b">
        <f t="shared" si="82"/>
        <v>0</v>
      </c>
      <c r="AK364" t="b">
        <f t="shared" si="83"/>
        <v>0</v>
      </c>
      <c r="AL364" t="str">
        <f t="shared" si="92"/>
        <v>High</v>
      </c>
      <c r="AM364" t="str">
        <f t="shared" si="84"/>
        <v>Good Product</v>
      </c>
      <c r="AN364">
        <f t="shared" si="85"/>
        <v>714.19320000000005</v>
      </c>
      <c r="AO364">
        <f t="shared" si="86"/>
        <v>89.746499999999997</v>
      </c>
      <c r="AP364" s="29" t="str">
        <f t="shared" si="93"/>
        <v>High</v>
      </c>
      <c r="AQ364">
        <f t="shared" si="94"/>
        <v>67360.398000000045</v>
      </c>
      <c r="AR364">
        <f t="shared" ca="1" si="87"/>
        <v>0</v>
      </c>
      <c r="AS364">
        <f t="shared" si="88"/>
        <v>52928.295000000013</v>
      </c>
      <c r="AT364">
        <f t="shared" si="95"/>
        <v>209</v>
      </c>
    </row>
    <row r="365" spans="1:46" ht="15.75" customHeight="1" x14ac:dyDescent="0.2">
      <c r="A365" s="1"/>
      <c r="B365" s="6" t="s">
        <v>397</v>
      </c>
      <c r="C365" s="6" t="s">
        <v>22</v>
      </c>
      <c r="D365" s="6" t="s">
        <v>23</v>
      </c>
      <c r="E365" s="6" t="s">
        <v>24</v>
      </c>
      <c r="F365" s="6" t="s">
        <v>28</v>
      </c>
      <c r="G365" s="6" t="s">
        <v>41</v>
      </c>
      <c r="H365" s="21">
        <v>99.79</v>
      </c>
      <c r="I365" s="12">
        <v>2</v>
      </c>
      <c r="J365" s="8">
        <v>9.9789999999999992</v>
      </c>
      <c r="K365" s="8">
        <v>209.559</v>
      </c>
      <c r="L365" s="14">
        <v>43531</v>
      </c>
      <c r="M365" s="32" t="str">
        <f t="shared" si="89"/>
        <v>Weekday</v>
      </c>
      <c r="N365" s="16">
        <v>0.85902777777777772</v>
      </c>
      <c r="O365" s="6" t="s">
        <v>21</v>
      </c>
      <c r="P365" s="18">
        <v>199.58</v>
      </c>
      <c r="Q365" s="2">
        <v>4.7619047620000003</v>
      </c>
      <c r="R365" s="8">
        <v>9.9789999999999992</v>
      </c>
      <c r="S365" s="10">
        <v>8</v>
      </c>
      <c r="T365" s="33"/>
      <c r="U365" s="22">
        <f t="shared" si="80"/>
        <v>199.58</v>
      </c>
      <c r="V365" s="24">
        <f t="shared" si="90"/>
        <v>15966.400000000001</v>
      </c>
      <c r="AH365" t="b">
        <f t="shared" si="91"/>
        <v>0</v>
      </c>
      <c r="AI365" t="b">
        <f t="shared" si="81"/>
        <v>1</v>
      </c>
      <c r="AJ365" t="b">
        <f t="shared" si="82"/>
        <v>0</v>
      </c>
      <c r="AK365" t="b">
        <f t="shared" si="83"/>
        <v>0</v>
      </c>
      <c r="AL365" t="str">
        <f t="shared" si="92"/>
        <v>Low</v>
      </c>
      <c r="AM365" t="str">
        <f t="shared" si="84"/>
        <v>Bad Product</v>
      </c>
      <c r="AN365">
        <f t="shared" si="85"/>
        <v>209.559</v>
      </c>
      <c r="AO365">
        <f t="shared" si="86"/>
        <v>99.79</v>
      </c>
      <c r="AP365" s="29" t="str">
        <f t="shared" si="93"/>
        <v>Medium</v>
      </c>
      <c r="AQ365">
        <f t="shared" si="94"/>
        <v>67360.398000000045</v>
      </c>
      <c r="AR365">
        <f t="shared" ca="1" si="87"/>
        <v>0</v>
      </c>
      <c r="AS365">
        <f t="shared" si="88"/>
        <v>52928.295000000013</v>
      </c>
      <c r="AT365">
        <f t="shared" si="95"/>
        <v>208</v>
      </c>
    </row>
    <row r="366" spans="1:46" ht="15.75" customHeight="1" x14ac:dyDescent="0.2">
      <c r="A366" s="1"/>
      <c r="B366" s="6" t="s">
        <v>398</v>
      </c>
      <c r="C366" s="6" t="s">
        <v>16</v>
      </c>
      <c r="D366" s="6" t="s">
        <v>17</v>
      </c>
      <c r="E366" s="6" t="s">
        <v>24</v>
      </c>
      <c r="F366" s="6" t="s">
        <v>28</v>
      </c>
      <c r="G366" s="6" t="s">
        <v>29</v>
      </c>
      <c r="H366" s="21">
        <v>73.22</v>
      </c>
      <c r="I366" s="12">
        <v>6</v>
      </c>
      <c r="J366" s="8">
        <v>21.966000000000001</v>
      </c>
      <c r="K366" s="8">
        <v>461.286</v>
      </c>
      <c r="L366" s="14">
        <v>43486</v>
      </c>
      <c r="M366" s="32" t="str">
        <f t="shared" si="89"/>
        <v>Weekday</v>
      </c>
      <c r="N366" s="16">
        <v>0.73888888888888893</v>
      </c>
      <c r="O366" s="6" t="s">
        <v>26</v>
      </c>
      <c r="P366" s="18">
        <v>439.32</v>
      </c>
      <c r="Q366" s="2">
        <v>4.7619047620000003</v>
      </c>
      <c r="R366" s="8">
        <v>21.966000000000001</v>
      </c>
      <c r="S366" s="10">
        <v>7.2</v>
      </c>
      <c r="T366" s="33"/>
      <c r="U366" s="22">
        <f t="shared" si="80"/>
        <v>439.32</v>
      </c>
      <c r="V366" s="24">
        <f t="shared" si="90"/>
        <v>35145.599999999999</v>
      </c>
      <c r="AH366" t="b">
        <f t="shared" si="91"/>
        <v>0</v>
      </c>
      <c r="AI366" t="b">
        <f t="shared" si="81"/>
        <v>1</v>
      </c>
      <c r="AJ366" t="b">
        <f t="shared" si="82"/>
        <v>0</v>
      </c>
      <c r="AK366" t="b">
        <f t="shared" si="83"/>
        <v>0</v>
      </c>
      <c r="AL366" t="str">
        <f t="shared" si="92"/>
        <v>Low</v>
      </c>
      <c r="AM366" t="str">
        <f t="shared" si="84"/>
        <v>Bad Product</v>
      </c>
      <c r="AN366">
        <f t="shared" si="85"/>
        <v>461.286</v>
      </c>
      <c r="AO366">
        <f t="shared" si="86"/>
        <v>73.22</v>
      </c>
      <c r="AP366" s="29" t="str">
        <f t="shared" si="93"/>
        <v>Medium</v>
      </c>
      <c r="AQ366">
        <f t="shared" si="94"/>
        <v>67360.398000000045</v>
      </c>
      <c r="AR366">
        <f t="shared" ca="1" si="87"/>
        <v>0</v>
      </c>
      <c r="AS366">
        <f t="shared" si="88"/>
        <v>52928.295000000013</v>
      </c>
      <c r="AT366">
        <f t="shared" si="95"/>
        <v>208</v>
      </c>
    </row>
    <row r="367" spans="1:46" ht="15.75" customHeight="1" x14ac:dyDescent="0.2">
      <c r="A367" s="1"/>
      <c r="B367" s="6" t="s">
        <v>399</v>
      </c>
      <c r="C367" s="6" t="s">
        <v>22</v>
      </c>
      <c r="D367" s="6" t="s">
        <v>23</v>
      </c>
      <c r="E367" s="6" t="s">
        <v>24</v>
      </c>
      <c r="F367" s="6" t="s">
        <v>19</v>
      </c>
      <c r="G367" s="6" t="s">
        <v>41</v>
      </c>
      <c r="H367" s="21">
        <v>41.24</v>
      </c>
      <c r="I367" s="12">
        <v>4</v>
      </c>
      <c r="J367" s="8">
        <v>8.2479999999999993</v>
      </c>
      <c r="K367" s="8">
        <v>173.208</v>
      </c>
      <c r="L367" s="14">
        <v>43515</v>
      </c>
      <c r="M367" s="32" t="str">
        <f t="shared" si="89"/>
        <v>Weekday</v>
      </c>
      <c r="N367" s="16">
        <v>0.68263888888888891</v>
      </c>
      <c r="O367" s="6" t="s">
        <v>26</v>
      </c>
      <c r="P367" s="18">
        <v>164.96</v>
      </c>
      <c r="Q367" s="2">
        <v>4.7619047620000003</v>
      </c>
      <c r="R367" s="8">
        <v>8.2479999999999993</v>
      </c>
      <c r="S367" s="10">
        <v>7.1</v>
      </c>
      <c r="T367" s="33"/>
      <c r="U367" s="22">
        <f t="shared" si="80"/>
        <v>164.96</v>
      </c>
      <c r="V367" s="24">
        <f t="shared" si="90"/>
        <v>13196.800000000001</v>
      </c>
      <c r="AH367" t="b">
        <f t="shared" si="91"/>
        <v>0</v>
      </c>
      <c r="AI367" t="b">
        <f t="shared" si="81"/>
        <v>1</v>
      </c>
      <c r="AJ367" t="b">
        <f t="shared" si="82"/>
        <v>0</v>
      </c>
      <c r="AK367" t="b">
        <f t="shared" si="83"/>
        <v>0</v>
      </c>
      <c r="AL367" t="str">
        <f t="shared" si="92"/>
        <v>Low</v>
      </c>
      <c r="AM367" t="str">
        <f t="shared" si="84"/>
        <v>Bad Product</v>
      </c>
      <c r="AN367">
        <f t="shared" si="85"/>
        <v>173.208</v>
      </c>
      <c r="AO367">
        <f t="shared" si="86"/>
        <v>41.24</v>
      </c>
      <c r="AP367" s="29" t="str">
        <f t="shared" si="93"/>
        <v>Medium</v>
      </c>
      <c r="AQ367">
        <f t="shared" si="94"/>
        <v>67360.398000000045</v>
      </c>
      <c r="AR367">
        <f t="shared" ca="1" si="87"/>
        <v>0</v>
      </c>
      <c r="AS367">
        <f t="shared" si="88"/>
        <v>52928.295000000013</v>
      </c>
      <c r="AT367">
        <f t="shared" si="95"/>
        <v>207</v>
      </c>
    </row>
    <row r="368" spans="1:46" ht="15.75" customHeight="1" x14ac:dyDescent="0.2">
      <c r="A368" s="1"/>
      <c r="B368" s="6" t="s">
        <v>400</v>
      </c>
      <c r="C368" s="6" t="s">
        <v>22</v>
      </c>
      <c r="D368" s="6" t="s">
        <v>23</v>
      </c>
      <c r="E368" s="6" t="s">
        <v>24</v>
      </c>
      <c r="F368" s="6" t="s">
        <v>19</v>
      </c>
      <c r="G368" s="6" t="s">
        <v>43</v>
      </c>
      <c r="H368" s="21">
        <v>81.680000000000007</v>
      </c>
      <c r="I368" s="12">
        <v>4</v>
      </c>
      <c r="J368" s="8">
        <v>16.335999999999999</v>
      </c>
      <c r="K368" s="8">
        <v>343.05599999999998</v>
      </c>
      <c r="L368" s="14">
        <v>43471</v>
      </c>
      <c r="M368" s="32" t="str">
        <f t="shared" si="89"/>
        <v>Weekend</v>
      </c>
      <c r="N368" s="16">
        <v>0.5083333333333333</v>
      </c>
      <c r="O368" s="6" t="s">
        <v>26</v>
      </c>
      <c r="P368" s="18">
        <v>326.72000000000003</v>
      </c>
      <c r="Q368" s="2">
        <v>4.7619047620000003</v>
      </c>
      <c r="R368" s="8">
        <v>16.335999999999999</v>
      </c>
      <c r="S368" s="10">
        <v>9.1</v>
      </c>
      <c r="T368" s="33"/>
      <c r="U368" s="22">
        <f t="shared" si="80"/>
        <v>326.72000000000003</v>
      </c>
      <c r="V368" s="24">
        <f t="shared" si="90"/>
        <v>26137.600000000002</v>
      </c>
      <c r="AH368" t="b">
        <f t="shared" si="91"/>
        <v>1</v>
      </c>
      <c r="AI368" t="b">
        <f t="shared" si="81"/>
        <v>1</v>
      </c>
      <c r="AJ368" t="b">
        <f t="shared" si="82"/>
        <v>0</v>
      </c>
      <c r="AK368" t="b">
        <f t="shared" si="83"/>
        <v>0</v>
      </c>
      <c r="AL368" t="str">
        <f t="shared" si="92"/>
        <v>High</v>
      </c>
      <c r="AM368" t="str">
        <f t="shared" si="84"/>
        <v>Bad Product</v>
      </c>
      <c r="AN368">
        <f t="shared" si="85"/>
        <v>343.05599999999998</v>
      </c>
      <c r="AO368">
        <f t="shared" si="86"/>
        <v>81.680000000000007</v>
      </c>
      <c r="AP368" s="29" t="str">
        <f t="shared" si="93"/>
        <v>High</v>
      </c>
      <c r="AQ368">
        <f t="shared" si="94"/>
        <v>67360.398000000045</v>
      </c>
      <c r="AR368">
        <f t="shared" ca="1" si="87"/>
        <v>0</v>
      </c>
      <c r="AS368">
        <f t="shared" si="88"/>
        <v>52928.295000000013</v>
      </c>
      <c r="AT368">
        <f t="shared" si="95"/>
        <v>206</v>
      </c>
    </row>
    <row r="369" spans="1:46" ht="15.75" customHeight="1" x14ac:dyDescent="0.2">
      <c r="A369" s="1"/>
      <c r="B369" s="6" t="s">
        <v>401</v>
      </c>
      <c r="C369" s="6" t="s">
        <v>22</v>
      </c>
      <c r="D369" s="6" t="s">
        <v>23</v>
      </c>
      <c r="E369" s="6" t="s">
        <v>24</v>
      </c>
      <c r="F369" s="6" t="s">
        <v>19</v>
      </c>
      <c r="G369" s="6" t="s">
        <v>25</v>
      </c>
      <c r="H369" s="21">
        <v>51.32</v>
      </c>
      <c r="I369" s="12">
        <v>9</v>
      </c>
      <c r="J369" s="8">
        <v>23.094000000000001</v>
      </c>
      <c r="K369" s="8">
        <v>484.97399999999999</v>
      </c>
      <c r="L369" s="14">
        <v>43538</v>
      </c>
      <c r="M369" s="32" t="str">
        <f t="shared" si="89"/>
        <v>Weekday</v>
      </c>
      <c r="N369" s="16">
        <v>0.81458333333333333</v>
      </c>
      <c r="O369" s="6" t="s">
        <v>26</v>
      </c>
      <c r="P369" s="18">
        <v>461.88</v>
      </c>
      <c r="Q369" s="2">
        <v>4.7619047620000003</v>
      </c>
      <c r="R369" s="8">
        <v>23.094000000000001</v>
      </c>
      <c r="S369" s="10">
        <v>5.6</v>
      </c>
      <c r="T369" s="33"/>
      <c r="U369" s="22">
        <f t="shared" si="80"/>
        <v>461.88</v>
      </c>
      <c r="V369" s="24">
        <f t="shared" si="90"/>
        <v>36950.400000000001</v>
      </c>
      <c r="AH369" t="b">
        <f t="shared" si="91"/>
        <v>0</v>
      </c>
      <c r="AI369" t="b">
        <f t="shared" si="81"/>
        <v>1</v>
      </c>
      <c r="AJ369" t="b">
        <f t="shared" si="82"/>
        <v>0</v>
      </c>
      <c r="AK369" t="b">
        <f t="shared" si="83"/>
        <v>0</v>
      </c>
      <c r="AL369" t="str">
        <f t="shared" si="92"/>
        <v>Low</v>
      </c>
      <c r="AM369" t="str">
        <f t="shared" si="84"/>
        <v>Bad Product</v>
      </c>
      <c r="AN369">
        <f t="shared" si="85"/>
        <v>484.97399999999999</v>
      </c>
      <c r="AO369">
        <f t="shared" si="86"/>
        <v>48.753999999999998</v>
      </c>
      <c r="AP369" s="29" t="str">
        <f t="shared" si="93"/>
        <v>Low</v>
      </c>
      <c r="AQ369">
        <f t="shared" si="94"/>
        <v>67360.398000000045</v>
      </c>
      <c r="AR369">
        <f t="shared" ca="1" si="87"/>
        <v>0</v>
      </c>
      <c r="AS369">
        <f t="shared" si="88"/>
        <v>52928.295000000013</v>
      </c>
      <c r="AT369">
        <f t="shared" si="95"/>
        <v>205</v>
      </c>
    </row>
    <row r="370" spans="1:46" ht="15.75" customHeight="1" x14ac:dyDescent="0.2">
      <c r="A370" s="1"/>
      <c r="B370" s="6" t="s">
        <v>402</v>
      </c>
      <c r="C370" s="6" t="s">
        <v>16</v>
      </c>
      <c r="D370" s="6" t="s">
        <v>17</v>
      </c>
      <c r="E370" s="6" t="s">
        <v>18</v>
      </c>
      <c r="F370" s="6" t="s">
        <v>28</v>
      </c>
      <c r="G370" s="6" t="s">
        <v>29</v>
      </c>
      <c r="H370" s="21">
        <v>65.94</v>
      </c>
      <c r="I370" s="12">
        <v>4</v>
      </c>
      <c r="J370" s="8">
        <v>13.188000000000001</v>
      </c>
      <c r="K370" s="8">
        <v>276.94799999999998</v>
      </c>
      <c r="L370" s="14">
        <v>43548</v>
      </c>
      <c r="M370" s="32" t="str">
        <f t="shared" si="89"/>
        <v>Weekend</v>
      </c>
      <c r="N370" s="16">
        <v>0.43680555555555556</v>
      </c>
      <c r="O370" s="6" t="s">
        <v>26</v>
      </c>
      <c r="P370" s="18">
        <v>263.76</v>
      </c>
      <c r="Q370" s="2">
        <v>4.7619047620000003</v>
      </c>
      <c r="R370" s="8">
        <v>13.188000000000001</v>
      </c>
      <c r="S370" s="10">
        <v>6</v>
      </c>
      <c r="T370" s="33"/>
      <c r="U370" s="22">
        <f t="shared" si="80"/>
        <v>263.76</v>
      </c>
      <c r="V370" s="24">
        <f t="shared" si="90"/>
        <v>21100.799999999999</v>
      </c>
      <c r="AH370" t="b">
        <f t="shared" si="91"/>
        <v>0</v>
      </c>
      <c r="AL370" t="str">
        <f t="shared" si="92"/>
        <v>Low</v>
      </c>
      <c r="AM370" t="str">
        <f t="shared" si="84"/>
        <v>Bad Product</v>
      </c>
      <c r="AN370">
        <f t="shared" si="85"/>
        <v>276.94799999999998</v>
      </c>
      <c r="AO370">
        <f t="shared" si="86"/>
        <v>65.94</v>
      </c>
      <c r="AP370" s="29" t="str">
        <f t="shared" si="93"/>
        <v>Low</v>
      </c>
      <c r="AQ370">
        <f t="shared" si="94"/>
        <v>67360.398000000045</v>
      </c>
      <c r="AR370">
        <f t="shared" ca="1" si="87"/>
        <v>0</v>
      </c>
      <c r="AS370">
        <f t="shared" si="88"/>
        <v>52928.295000000013</v>
      </c>
      <c r="AT370">
        <f t="shared" si="95"/>
        <v>204</v>
      </c>
    </row>
    <row r="371" spans="1:46" ht="15.75" customHeight="1" x14ac:dyDescent="0.2">
      <c r="A371" s="1"/>
      <c r="B371" s="6" t="s">
        <v>403</v>
      </c>
      <c r="C371" s="6" t="s">
        <v>22</v>
      </c>
      <c r="D371" s="6" t="s">
        <v>23</v>
      </c>
      <c r="E371" s="6" t="s">
        <v>24</v>
      </c>
      <c r="F371" s="6" t="s">
        <v>19</v>
      </c>
      <c r="G371" s="6" t="s">
        <v>33</v>
      </c>
      <c r="H371" s="21">
        <v>14.36</v>
      </c>
      <c r="I371" s="12">
        <v>10</v>
      </c>
      <c r="J371" s="8">
        <v>7.18</v>
      </c>
      <c r="K371" s="8">
        <v>150.78</v>
      </c>
      <c r="L371" s="14">
        <v>43492</v>
      </c>
      <c r="M371" s="32" t="str">
        <f t="shared" si="89"/>
        <v>Weekend</v>
      </c>
      <c r="N371" s="16">
        <v>0.60277777777777775</v>
      </c>
      <c r="O371" s="6" t="s">
        <v>26</v>
      </c>
      <c r="P371" s="18">
        <v>143.6</v>
      </c>
      <c r="Q371" s="2">
        <v>4.7619047620000003</v>
      </c>
      <c r="R371" s="8">
        <v>7.18</v>
      </c>
      <c r="S371" s="10">
        <v>5.4</v>
      </c>
      <c r="T371" s="33"/>
      <c r="U371" s="22">
        <f t="shared" si="80"/>
        <v>143.6</v>
      </c>
      <c r="V371" s="24">
        <f t="shared" si="90"/>
        <v>11488</v>
      </c>
      <c r="AH371" t="b">
        <f t="shared" si="91"/>
        <v>0</v>
      </c>
      <c r="AL371" t="str">
        <f t="shared" si="92"/>
        <v>Low</v>
      </c>
      <c r="AM371" t="str">
        <f t="shared" si="84"/>
        <v>Bad Product</v>
      </c>
      <c r="AN371">
        <f t="shared" si="85"/>
        <v>150.78</v>
      </c>
      <c r="AO371">
        <f t="shared" si="86"/>
        <v>13.641999999999999</v>
      </c>
      <c r="AP371" s="29" t="str">
        <f t="shared" si="93"/>
        <v>Low</v>
      </c>
      <c r="AQ371">
        <f t="shared" si="94"/>
        <v>67360.398000000045</v>
      </c>
      <c r="AR371">
        <f t="shared" ca="1" si="87"/>
        <v>0</v>
      </c>
      <c r="AS371">
        <f t="shared" si="88"/>
        <v>52928.295000000013</v>
      </c>
      <c r="AT371">
        <f t="shared" si="95"/>
        <v>203</v>
      </c>
    </row>
    <row r="372" spans="1:46" ht="15.75" customHeight="1" x14ac:dyDescent="0.2">
      <c r="A372" s="1"/>
      <c r="B372" s="6" t="s">
        <v>404</v>
      </c>
      <c r="C372" s="6" t="s">
        <v>16</v>
      </c>
      <c r="D372" s="6" t="s">
        <v>17</v>
      </c>
      <c r="E372" s="6" t="s">
        <v>18</v>
      </c>
      <c r="F372" s="6" t="s">
        <v>28</v>
      </c>
      <c r="G372" s="6" t="s">
        <v>25</v>
      </c>
      <c r="H372" s="21">
        <v>21.5</v>
      </c>
      <c r="I372" s="12">
        <v>9</v>
      </c>
      <c r="J372" s="8">
        <v>9.6750000000000007</v>
      </c>
      <c r="K372" s="8">
        <v>203.17500000000001</v>
      </c>
      <c r="L372" s="14">
        <v>43530</v>
      </c>
      <c r="M372" s="32" t="str">
        <f t="shared" si="89"/>
        <v>Weekday</v>
      </c>
      <c r="N372" s="16">
        <v>0.53194444444444444</v>
      </c>
      <c r="O372" s="6" t="s">
        <v>30</v>
      </c>
      <c r="P372" s="18">
        <v>193.5</v>
      </c>
      <c r="Q372" s="2">
        <v>4.7619047620000003</v>
      </c>
      <c r="R372" s="8">
        <v>9.6750000000000007</v>
      </c>
      <c r="S372" s="10">
        <v>7.8</v>
      </c>
      <c r="T372" s="33"/>
      <c r="U372" s="22">
        <f t="shared" si="80"/>
        <v>193.5</v>
      </c>
      <c r="V372" s="24">
        <f t="shared" si="90"/>
        <v>15480</v>
      </c>
      <c r="AH372" t="b">
        <f t="shared" si="91"/>
        <v>0</v>
      </c>
      <c r="AL372" t="str">
        <f t="shared" si="92"/>
        <v>Low</v>
      </c>
      <c r="AM372" t="str">
        <f t="shared" si="84"/>
        <v>Bad Product</v>
      </c>
      <c r="AN372">
        <f t="shared" si="85"/>
        <v>203.17500000000001</v>
      </c>
      <c r="AO372">
        <f t="shared" si="86"/>
        <v>20.425000000000001</v>
      </c>
      <c r="AP372" s="29" t="str">
        <f t="shared" si="93"/>
        <v>Medium</v>
      </c>
      <c r="AQ372">
        <f t="shared" si="94"/>
        <v>67360.398000000045</v>
      </c>
      <c r="AR372">
        <f t="shared" ca="1" si="87"/>
        <v>0</v>
      </c>
      <c r="AS372">
        <f t="shared" si="88"/>
        <v>52928.295000000013</v>
      </c>
      <c r="AT372">
        <f t="shared" si="95"/>
        <v>202</v>
      </c>
    </row>
    <row r="373" spans="1:46" ht="15.75" customHeight="1" x14ac:dyDescent="0.2">
      <c r="A373" s="1"/>
      <c r="B373" s="6" t="s">
        <v>405</v>
      </c>
      <c r="C373" s="6" t="s">
        <v>39</v>
      </c>
      <c r="D373" s="6" t="s">
        <v>40</v>
      </c>
      <c r="E373" s="6" t="s">
        <v>18</v>
      </c>
      <c r="F373" s="6" t="s">
        <v>19</v>
      </c>
      <c r="G373" s="6" t="s">
        <v>25</v>
      </c>
      <c r="H373" s="21">
        <v>26.26</v>
      </c>
      <c r="I373" s="12">
        <v>7</v>
      </c>
      <c r="J373" s="8">
        <v>9.1910000000000007</v>
      </c>
      <c r="K373" s="8">
        <v>193.011</v>
      </c>
      <c r="L373" s="14">
        <v>43498</v>
      </c>
      <c r="M373" s="32" t="str">
        <f t="shared" si="89"/>
        <v>Weekend</v>
      </c>
      <c r="N373" s="16">
        <v>0.81944444444444442</v>
      </c>
      <c r="O373" s="6" t="s">
        <v>26</v>
      </c>
      <c r="P373" s="18">
        <v>183.82</v>
      </c>
      <c r="Q373" s="2">
        <v>4.7619047620000003</v>
      </c>
      <c r="R373" s="8">
        <v>9.1910000000000007</v>
      </c>
      <c r="S373" s="10">
        <v>9.9</v>
      </c>
      <c r="T373" s="33"/>
      <c r="U373" s="22">
        <f t="shared" si="80"/>
        <v>183.82000000000002</v>
      </c>
      <c r="V373" s="24">
        <f t="shared" si="90"/>
        <v>14705.600000000002</v>
      </c>
      <c r="AH373" t="b">
        <f t="shared" si="91"/>
        <v>1</v>
      </c>
      <c r="AL373" t="str">
        <f t="shared" si="92"/>
        <v>High</v>
      </c>
      <c r="AM373" t="str">
        <f t="shared" si="84"/>
        <v>Bad Product</v>
      </c>
      <c r="AN373">
        <f t="shared" si="85"/>
        <v>193.011</v>
      </c>
      <c r="AO373">
        <f t="shared" si="86"/>
        <v>26.26</v>
      </c>
      <c r="AP373" s="29" t="str">
        <f t="shared" si="93"/>
        <v>High</v>
      </c>
      <c r="AQ373">
        <f t="shared" si="94"/>
        <v>67360.398000000045</v>
      </c>
      <c r="AR373">
        <f t="shared" ca="1" si="87"/>
        <v>0</v>
      </c>
      <c r="AS373">
        <f t="shared" si="88"/>
        <v>52928.295000000013</v>
      </c>
      <c r="AT373">
        <f t="shared" si="95"/>
        <v>202</v>
      </c>
    </row>
    <row r="374" spans="1:46" ht="15.75" customHeight="1" x14ac:dyDescent="0.2">
      <c r="A374" s="1"/>
      <c r="B374" s="6" t="s">
        <v>406</v>
      </c>
      <c r="C374" s="6" t="s">
        <v>39</v>
      </c>
      <c r="D374" s="6" t="s">
        <v>40</v>
      </c>
      <c r="E374" s="6" t="s">
        <v>24</v>
      </c>
      <c r="F374" s="6" t="s">
        <v>19</v>
      </c>
      <c r="G374" s="6" t="s">
        <v>43</v>
      </c>
      <c r="H374" s="21">
        <v>60.96</v>
      </c>
      <c r="I374" s="12">
        <v>2</v>
      </c>
      <c r="J374" s="8">
        <v>6.0960000000000001</v>
      </c>
      <c r="K374" s="8">
        <v>128.01599999999999</v>
      </c>
      <c r="L374" s="14">
        <v>43490</v>
      </c>
      <c r="M374" s="32" t="str">
        <f t="shared" si="89"/>
        <v>Weekday</v>
      </c>
      <c r="N374" s="16">
        <v>0.81874999999999998</v>
      </c>
      <c r="O374" s="6" t="s">
        <v>30</v>
      </c>
      <c r="P374" s="18">
        <v>121.92</v>
      </c>
      <c r="Q374" s="2">
        <v>4.7619047620000003</v>
      </c>
      <c r="R374" s="8">
        <v>6.0960000000000001</v>
      </c>
      <c r="S374" s="10">
        <v>4.9000000000000004</v>
      </c>
      <c r="T374" s="33"/>
      <c r="U374" s="22">
        <f t="shared" si="80"/>
        <v>121.92</v>
      </c>
      <c r="V374" s="24">
        <f t="shared" si="90"/>
        <v>9753.6</v>
      </c>
      <c r="AH374" t="b">
        <f t="shared" si="91"/>
        <v>0</v>
      </c>
      <c r="AL374" t="str">
        <f t="shared" si="92"/>
        <v>Low</v>
      </c>
      <c r="AM374" t="str">
        <f t="shared" si="84"/>
        <v>Bad Product</v>
      </c>
      <c r="AN374">
        <f t="shared" si="85"/>
        <v>128.01599999999999</v>
      </c>
      <c r="AO374">
        <f t="shared" si="86"/>
        <v>60.96</v>
      </c>
      <c r="AP374" s="29" t="str">
        <f t="shared" si="93"/>
        <v>Low</v>
      </c>
      <c r="AQ374">
        <f t="shared" si="94"/>
        <v>67360.398000000045</v>
      </c>
      <c r="AR374">
        <f t="shared" ca="1" si="87"/>
        <v>0</v>
      </c>
      <c r="AS374">
        <f t="shared" si="88"/>
        <v>52928.295000000013</v>
      </c>
      <c r="AT374">
        <f t="shared" si="95"/>
        <v>201</v>
      </c>
    </row>
    <row r="375" spans="1:46" ht="15.75" customHeight="1" x14ac:dyDescent="0.2">
      <c r="A375" s="1"/>
      <c r="B375" s="6" t="s">
        <v>407</v>
      </c>
      <c r="C375" s="6" t="s">
        <v>22</v>
      </c>
      <c r="D375" s="6" t="s">
        <v>23</v>
      </c>
      <c r="E375" s="6" t="s">
        <v>24</v>
      </c>
      <c r="F375" s="6" t="s">
        <v>19</v>
      </c>
      <c r="G375" s="6" t="s">
        <v>29</v>
      </c>
      <c r="H375" s="21">
        <v>70.11</v>
      </c>
      <c r="I375" s="12">
        <v>6</v>
      </c>
      <c r="J375" s="8">
        <v>21.033000000000001</v>
      </c>
      <c r="K375" s="8">
        <v>441.69299999999998</v>
      </c>
      <c r="L375" s="14">
        <v>43538</v>
      </c>
      <c r="M375" s="32" t="str">
        <f t="shared" si="89"/>
        <v>Weekday</v>
      </c>
      <c r="N375" s="16">
        <v>0.74583333333333335</v>
      </c>
      <c r="O375" s="6" t="s">
        <v>21</v>
      </c>
      <c r="P375" s="18">
        <v>420.66</v>
      </c>
      <c r="Q375" s="2">
        <v>4.7619047620000003</v>
      </c>
      <c r="R375" s="8">
        <v>21.033000000000001</v>
      </c>
      <c r="S375" s="10">
        <v>5.2</v>
      </c>
      <c r="T375" s="33"/>
      <c r="U375" s="22">
        <f t="shared" si="80"/>
        <v>420.65999999999997</v>
      </c>
      <c r="V375" s="24">
        <f t="shared" si="90"/>
        <v>33652.799999999996</v>
      </c>
      <c r="AH375" t="b">
        <f t="shared" si="91"/>
        <v>0</v>
      </c>
      <c r="AL375" t="str">
        <f t="shared" si="92"/>
        <v>Low</v>
      </c>
      <c r="AM375" t="str">
        <f t="shared" si="84"/>
        <v>Bad Product</v>
      </c>
      <c r="AN375">
        <f t="shared" si="85"/>
        <v>441.69299999999998</v>
      </c>
      <c r="AO375">
        <f t="shared" si="86"/>
        <v>70.11</v>
      </c>
      <c r="AP375" s="29" t="str">
        <f t="shared" si="93"/>
        <v>Low</v>
      </c>
      <c r="AQ375">
        <f t="shared" si="94"/>
        <v>67167.387000000046</v>
      </c>
      <c r="AR375">
        <f t="shared" ca="1" si="87"/>
        <v>0</v>
      </c>
      <c r="AS375">
        <f t="shared" si="88"/>
        <v>52928.295000000013</v>
      </c>
      <c r="AT375">
        <f t="shared" si="95"/>
        <v>201</v>
      </c>
    </row>
    <row r="376" spans="1:46" ht="15.75" customHeight="1" x14ac:dyDescent="0.2">
      <c r="A376" s="1"/>
      <c r="B376" s="6" t="s">
        <v>408</v>
      </c>
      <c r="C376" s="6" t="s">
        <v>22</v>
      </c>
      <c r="D376" s="6" t="s">
        <v>23</v>
      </c>
      <c r="E376" s="6" t="s">
        <v>24</v>
      </c>
      <c r="F376" s="6" t="s">
        <v>28</v>
      </c>
      <c r="G376" s="6" t="s">
        <v>43</v>
      </c>
      <c r="H376" s="21">
        <v>42.08</v>
      </c>
      <c r="I376" s="12">
        <v>6</v>
      </c>
      <c r="J376" s="8">
        <v>12.624000000000001</v>
      </c>
      <c r="K376" s="8">
        <v>265.10399999999998</v>
      </c>
      <c r="L376" s="14">
        <v>43494</v>
      </c>
      <c r="M376" s="32" t="str">
        <f t="shared" si="89"/>
        <v>Weekday</v>
      </c>
      <c r="N376" s="16">
        <v>0.51736111111111116</v>
      </c>
      <c r="O376" s="6" t="s">
        <v>26</v>
      </c>
      <c r="P376" s="18">
        <v>252.48</v>
      </c>
      <c r="Q376" s="2">
        <v>4.7619047620000003</v>
      </c>
      <c r="R376" s="8">
        <v>12.624000000000001</v>
      </c>
      <c r="S376" s="10">
        <v>8.9</v>
      </c>
      <c r="T376" s="33"/>
      <c r="U376" s="22">
        <f t="shared" si="80"/>
        <v>252.48</v>
      </c>
      <c r="V376" s="24">
        <f t="shared" si="90"/>
        <v>20198.399999999998</v>
      </c>
      <c r="AH376" t="b">
        <f t="shared" si="91"/>
        <v>1</v>
      </c>
      <c r="AL376" t="str">
        <f t="shared" si="92"/>
        <v>High</v>
      </c>
      <c r="AM376" t="str">
        <f t="shared" si="84"/>
        <v>Bad Product</v>
      </c>
      <c r="AN376">
        <f t="shared" si="85"/>
        <v>265.10399999999998</v>
      </c>
      <c r="AO376">
        <f t="shared" si="86"/>
        <v>42.08</v>
      </c>
      <c r="AP376" s="29" t="str">
        <f t="shared" si="93"/>
        <v>High</v>
      </c>
      <c r="AQ376">
        <f t="shared" si="94"/>
        <v>67039.371000000043</v>
      </c>
      <c r="AR376">
        <f t="shared" ca="1" si="87"/>
        <v>0</v>
      </c>
      <c r="AS376">
        <f t="shared" si="88"/>
        <v>52928.295000000013</v>
      </c>
      <c r="AT376">
        <f t="shared" si="95"/>
        <v>201</v>
      </c>
    </row>
    <row r="377" spans="1:46" ht="15.75" customHeight="1" x14ac:dyDescent="0.2">
      <c r="A377" s="1"/>
      <c r="B377" s="6" t="s">
        <v>409</v>
      </c>
      <c r="C377" s="6" t="s">
        <v>16</v>
      </c>
      <c r="D377" s="6" t="s">
        <v>17</v>
      </c>
      <c r="E377" s="6" t="s">
        <v>24</v>
      </c>
      <c r="F377" s="6" t="s">
        <v>19</v>
      </c>
      <c r="G377" s="6" t="s">
        <v>29</v>
      </c>
      <c r="H377" s="21">
        <v>67.09</v>
      </c>
      <c r="I377" s="12">
        <v>5</v>
      </c>
      <c r="J377" s="8">
        <v>16.772500000000001</v>
      </c>
      <c r="K377" s="8">
        <v>352.22250000000003</v>
      </c>
      <c r="L377" s="14">
        <v>43468</v>
      </c>
      <c r="M377" s="32" t="str">
        <f t="shared" si="89"/>
        <v>Weekday</v>
      </c>
      <c r="N377" s="16">
        <v>0.69930555555555551</v>
      </c>
      <c r="O377" s="6" t="s">
        <v>30</v>
      </c>
      <c r="P377" s="18">
        <v>335.45</v>
      </c>
      <c r="Q377" s="2">
        <v>4.7619047620000003</v>
      </c>
      <c r="R377" s="8">
        <v>16.772500000000001</v>
      </c>
      <c r="S377" s="10">
        <v>9.1</v>
      </c>
      <c r="T377" s="33"/>
      <c r="U377" s="22">
        <f t="shared" si="80"/>
        <v>335.45000000000005</v>
      </c>
      <c r="V377" s="24">
        <f t="shared" si="90"/>
        <v>26836.000000000004</v>
      </c>
      <c r="AH377" t="b">
        <f t="shared" si="91"/>
        <v>1</v>
      </c>
      <c r="AL377" t="str">
        <f t="shared" si="92"/>
        <v>High</v>
      </c>
      <c r="AM377" t="str">
        <f t="shared" si="84"/>
        <v>Bad Product</v>
      </c>
      <c r="AN377">
        <f t="shared" si="85"/>
        <v>352.22250000000003</v>
      </c>
      <c r="AO377">
        <f t="shared" si="86"/>
        <v>67.09</v>
      </c>
      <c r="AP377" s="29" t="str">
        <f t="shared" si="93"/>
        <v>High</v>
      </c>
      <c r="AQ377">
        <f t="shared" si="94"/>
        <v>67039.371000000043</v>
      </c>
      <c r="AR377">
        <f t="shared" ca="1" si="87"/>
        <v>0</v>
      </c>
      <c r="AS377">
        <f t="shared" si="88"/>
        <v>52928.295000000013</v>
      </c>
      <c r="AT377">
        <f t="shared" si="95"/>
        <v>200</v>
      </c>
    </row>
    <row r="378" spans="1:46" ht="15.75" customHeight="1" x14ac:dyDescent="0.2">
      <c r="A378" s="1"/>
      <c r="B378" s="6" t="s">
        <v>410</v>
      </c>
      <c r="C378" s="6" t="s">
        <v>16</v>
      </c>
      <c r="D378" s="6" t="s">
        <v>17</v>
      </c>
      <c r="E378" s="6" t="s">
        <v>18</v>
      </c>
      <c r="F378" s="6" t="s">
        <v>19</v>
      </c>
      <c r="G378" s="6" t="s">
        <v>43</v>
      </c>
      <c r="H378" s="21">
        <v>96.7</v>
      </c>
      <c r="I378" s="12">
        <v>5</v>
      </c>
      <c r="J378" s="8">
        <v>24.175000000000001</v>
      </c>
      <c r="K378" s="8">
        <v>507.67500000000001</v>
      </c>
      <c r="L378" s="14">
        <v>43479</v>
      </c>
      <c r="M378" s="32" t="str">
        <f t="shared" si="89"/>
        <v>Weekday</v>
      </c>
      <c r="N378" s="16">
        <v>0.53611111111111109</v>
      </c>
      <c r="O378" s="6" t="s">
        <v>21</v>
      </c>
      <c r="P378" s="18">
        <v>483.5</v>
      </c>
      <c r="Q378" s="2">
        <v>4.7619047620000003</v>
      </c>
      <c r="R378" s="8">
        <v>24.175000000000001</v>
      </c>
      <c r="S378" s="10">
        <v>7</v>
      </c>
      <c r="T378" s="33"/>
      <c r="U378" s="22">
        <f t="shared" si="80"/>
        <v>483.5</v>
      </c>
      <c r="V378" s="24">
        <f t="shared" si="90"/>
        <v>38680</v>
      </c>
      <c r="AH378" t="b">
        <f t="shared" si="91"/>
        <v>0</v>
      </c>
      <c r="AL378" t="str">
        <f t="shared" si="92"/>
        <v>Low</v>
      </c>
      <c r="AM378" t="str">
        <f t="shared" si="84"/>
        <v>Bad Product</v>
      </c>
      <c r="AN378">
        <f t="shared" si="85"/>
        <v>456.90750000000003</v>
      </c>
      <c r="AO378">
        <f t="shared" si="86"/>
        <v>96.7</v>
      </c>
      <c r="AP378" s="29" t="str">
        <f t="shared" si="93"/>
        <v>Medium</v>
      </c>
      <c r="AQ378">
        <f t="shared" si="94"/>
        <v>67039.371000000043</v>
      </c>
      <c r="AR378">
        <f t="shared" ca="1" si="87"/>
        <v>0</v>
      </c>
      <c r="AS378">
        <f t="shared" si="88"/>
        <v>52928.295000000013</v>
      </c>
      <c r="AT378">
        <f t="shared" si="95"/>
        <v>200</v>
      </c>
    </row>
    <row r="379" spans="1:46" ht="15.75" customHeight="1" x14ac:dyDescent="0.2">
      <c r="A379" s="1"/>
      <c r="B379" s="6" t="s">
        <v>411</v>
      </c>
      <c r="C379" s="6" t="s">
        <v>39</v>
      </c>
      <c r="D379" s="6" t="s">
        <v>40</v>
      </c>
      <c r="E379" s="6" t="s">
        <v>18</v>
      </c>
      <c r="F379" s="6" t="s">
        <v>19</v>
      </c>
      <c r="G379" s="6" t="s">
        <v>29</v>
      </c>
      <c r="H379" s="21">
        <v>35.380000000000003</v>
      </c>
      <c r="I379" s="12">
        <v>9</v>
      </c>
      <c r="J379" s="8">
        <v>15.920999999999999</v>
      </c>
      <c r="K379" s="8">
        <v>334.34100000000001</v>
      </c>
      <c r="L379" s="14">
        <v>43470</v>
      </c>
      <c r="M379" s="32" t="str">
        <f t="shared" si="89"/>
        <v>Weekend</v>
      </c>
      <c r="N379" s="16">
        <v>0.82638888888888884</v>
      </c>
      <c r="O379" s="6" t="s">
        <v>30</v>
      </c>
      <c r="P379" s="18">
        <v>318.42</v>
      </c>
      <c r="Q379" s="2">
        <v>4.7619047620000003</v>
      </c>
      <c r="R379" s="8">
        <v>15.920999999999999</v>
      </c>
      <c r="S379" s="10">
        <v>9.6</v>
      </c>
      <c r="T379" s="33"/>
      <c r="U379" s="22">
        <f t="shared" si="80"/>
        <v>318.42</v>
      </c>
      <c r="V379" s="24">
        <f t="shared" si="90"/>
        <v>25473.600000000002</v>
      </c>
      <c r="AH379" t="b">
        <f t="shared" si="91"/>
        <v>1</v>
      </c>
      <c r="AL379" t="str">
        <f t="shared" si="92"/>
        <v>High</v>
      </c>
      <c r="AM379" t="str">
        <f t="shared" si="84"/>
        <v>Bad Product</v>
      </c>
      <c r="AN379">
        <f t="shared" si="85"/>
        <v>334.34100000000001</v>
      </c>
      <c r="AO379">
        <f t="shared" si="86"/>
        <v>33.611000000000004</v>
      </c>
      <c r="AP379" s="29" t="str">
        <f t="shared" si="93"/>
        <v>High</v>
      </c>
      <c r="AQ379">
        <f t="shared" si="94"/>
        <v>67039.371000000043</v>
      </c>
      <c r="AR379">
        <f t="shared" ca="1" si="87"/>
        <v>0</v>
      </c>
      <c r="AS379">
        <f t="shared" si="88"/>
        <v>52928.295000000013</v>
      </c>
      <c r="AT379">
        <f t="shared" si="95"/>
        <v>200</v>
      </c>
    </row>
    <row r="380" spans="1:46" ht="15.75" customHeight="1" x14ac:dyDescent="0.2">
      <c r="A380" s="1"/>
      <c r="B380" s="6" t="s">
        <v>412</v>
      </c>
      <c r="C380" s="6" t="s">
        <v>22</v>
      </c>
      <c r="D380" s="6" t="s">
        <v>23</v>
      </c>
      <c r="E380" s="6" t="s">
        <v>24</v>
      </c>
      <c r="F380" s="6" t="s">
        <v>28</v>
      </c>
      <c r="G380" s="6" t="s">
        <v>33</v>
      </c>
      <c r="H380" s="21">
        <v>95.49</v>
      </c>
      <c r="I380" s="12">
        <v>7</v>
      </c>
      <c r="J380" s="8">
        <v>33.421500000000002</v>
      </c>
      <c r="K380" s="8">
        <v>701.85149999999999</v>
      </c>
      <c r="L380" s="14">
        <v>43518</v>
      </c>
      <c r="M380" s="32" t="str">
        <f t="shared" si="89"/>
        <v>Weekday</v>
      </c>
      <c r="N380" s="16">
        <v>0.76180555555555551</v>
      </c>
      <c r="O380" s="6" t="s">
        <v>21</v>
      </c>
      <c r="P380" s="18">
        <v>668.43</v>
      </c>
      <c r="Q380" s="2">
        <v>4.7619047620000003</v>
      </c>
      <c r="R380" s="8">
        <v>33.421500000000002</v>
      </c>
      <c r="S380" s="10">
        <v>8.6999999999999993</v>
      </c>
      <c r="T380" s="33"/>
      <c r="U380" s="22">
        <f t="shared" si="80"/>
        <v>668.43</v>
      </c>
      <c r="V380" s="24">
        <f t="shared" si="90"/>
        <v>53474.399999999994</v>
      </c>
      <c r="AH380" t="b">
        <f t="shared" si="91"/>
        <v>1</v>
      </c>
      <c r="AL380" t="str">
        <f t="shared" si="92"/>
        <v>High</v>
      </c>
      <c r="AM380" t="str">
        <f t="shared" si="84"/>
        <v>Good Product</v>
      </c>
      <c r="AN380">
        <f t="shared" si="85"/>
        <v>631.66634999999997</v>
      </c>
      <c r="AO380">
        <f t="shared" si="86"/>
        <v>95.49</v>
      </c>
      <c r="AP380" s="29" t="str">
        <f t="shared" si="93"/>
        <v>High</v>
      </c>
      <c r="AQ380">
        <f t="shared" si="94"/>
        <v>67039.371000000043</v>
      </c>
      <c r="AR380">
        <f t="shared" ca="1" si="87"/>
        <v>0</v>
      </c>
      <c r="AS380">
        <f t="shared" si="88"/>
        <v>52928.295000000013</v>
      </c>
      <c r="AT380">
        <f t="shared" si="95"/>
        <v>200</v>
      </c>
    </row>
    <row r="381" spans="1:46" ht="15.75" customHeight="1" x14ac:dyDescent="0.2">
      <c r="A381" s="1"/>
      <c r="B381" s="6" t="s">
        <v>413</v>
      </c>
      <c r="C381" s="6" t="s">
        <v>22</v>
      </c>
      <c r="D381" s="6" t="s">
        <v>23</v>
      </c>
      <c r="E381" s="6" t="s">
        <v>18</v>
      </c>
      <c r="F381" s="6" t="s">
        <v>28</v>
      </c>
      <c r="G381" s="6" t="s">
        <v>43</v>
      </c>
      <c r="H381" s="21">
        <v>96.98</v>
      </c>
      <c r="I381" s="12">
        <v>4</v>
      </c>
      <c r="J381" s="8">
        <v>19.396000000000001</v>
      </c>
      <c r="K381" s="8">
        <v>407.31599999999997</v>
      </c>
      <c r="L381" s="14">
        <v>43502</v>
      </c>
      <c r="M381" s="32" t="str">
        <f t="shared" si="89"/>
        <v>Weekday</v>
      </c>
      <c r="N381" s="16">
        <v>0.72222222222222221</v>
      </c>
      <c r="O381" s="6" t="s">
        <v>21</v>
      </c>
      <c r="P381" s="18">
        <v>387.92</v>
      </c>
      <c r="Q381" s="2">
        <v>4.7619047620000003</v>
      </c>
      <c r="R381" s="8">
        <v>19.396000000000001</v>
      </c>
      <c r="S381" s="10">
        <v>9.4</v>
      </c>
      <c r="T381" s="33"/>
      <c r="U381" s="22">
        <f t="shared" si="80"/>
        <v>387.92</v>
      </c>
      <c r="V381" s="24">
        <f t="shared" si="90"/>
        <v>31033.600000000002</v>
      </c>
      <c r="AH381" t="b">
        <f t="shared" si="91"/>
        <v>1</v>
      </c>
      <c r="AL381" t="str">
        <f t="shared" si="92"/>
        <v>High</v>
      </c>
      <c r="AM381" t="str">
        <f t="shared" si="84"/>
        <v>Bad Product</v>
      </c>
      <c r="AN381">
        <f t="shared" si="85"/>
        <v>407.31599999999997</v>
      </c>
      <c r="AO381">
        <f t="shared" si="86"/>
        <v>96.98</v>
      </c>
      <c r="AP381" s="29" t="str">
        <f t="shared" si="93"/>
        <v>High</v>
      </c>
      <c r="AQ381">
        <f t="shared" si="94"/>
        <v>66705.030000000057</v>
      </c>
      <c r="AR381">
        <f t="shared" ca="1" si="87"/>
        <v>0</v>
      </c>
      <c r="AS381">
        <f t="shared" si="88"/>
        <v>52928.295000000013</v>
      </c>
      <c r="AT381">
        <f t="shared" si="95"/>
        <v>200</v>
      </c>
    </row>
    <row r="382" spans="1:46" ht="15.75" customHeight="1" x14ac:dyDescent="0.2">
      <c r="A382" s="1"/>
      <c r="B382" s="6" t="s">
        <v>414</v>
      </c>
      <c r="C382" s="6" t="s">
        <v>39</v>
      </c>
      <c r="D382" s="6" t="s">
        <v>40</v>
      </c>
      <c r="E382" s="6" t="s">
        <v>24</v>
      </c>
      <c r="F382" s="6" t="s">
        <v>19</v>
      </c>
      <c r="G382" s="6" t="s">
        <v>25</v>
      </c>
      <c r="H382" s="21">
        <v>23.65</v>
      </c>
      <c r="I382" s="12">
        <v>4</v>
      </c>
      <c r="J382" s="8">
        <v>4.7300000000000004</v>
      </c>
      <c r="K382" s="8">
        <v>99.33</v>
      </c>
      <c r="L382" s="14">
        <v>43495</v>
      </c>
      <c r="M382" s="32" t="str">
        <f t="shared" si="89"/>
        <v>Weekday</v>
      </c>
      <c r="N382" s="16">
        <v>0.56388888888888888</v>
      </c>
      <c r="O382" s="6" t="s">
        <v>30</v>
      </c>
      <c r="P382" s="18">
        <v>94.6</v>
      </c>
      <c r="Q382" s="2">
        <v>4.7619047620000003</v>
      </c>
      <c r="R382" s="8">
        <v>4.7300000000000004</v>
      </c>
      <c r="S382" s="10">
        <v>4</v>
      </c>
      <c r="T382" s="33"/>
      <c r="U382" s="22">
        <f t="shared" si="80"/>
        <v>94.6</v>
      </c>
      <c r="V382" s="24">
        <f t="shared" si="90"/>
        <v>7568</v>
      </c>
      <c r="AH382" t="b">
        <f t="shared" si="91"/>
        <v>0</v>
      </c>
      <c r="AL382" t="str">
        <f t="shared" si="92"/>
        <v>Low</v>
      </c>
      <c r="AM382" t="str">
        <f t="shared" si="84"/>
        <v>Bad Product</v>
      </c>
      <c r="AN382">
        <f t="shared" si="85"/>
        <v>99.33</v>
      </c>
      <c r="AO382">
        <f t="shared" si="86"/>
        <v>23.65</v>
      </c>
      <c r="AP382" s="29" t="str">
        <f t="shared" si="93"/>
        <v>Low</v>
      </c>
      <c r="AQ382">
        <f t="shared" si="94"/>
        <v>66705.030000000057</v>
      </c>
      <c r="AR382">
        <f t="shared" ca="1" si="87"/>
        <v>0</v>
      </c>
      <c r="AS382">
        <f t="shared" si="88"/>
        <v>52928.295000000013</v>
      </c>
      <c r="AT382">
        <f t="shared" si="95"/>
        <v>200</v>
      </c>
    </row>
    <row r="383" spans="1:46" ht="15.75" customHeight="1" x14ac:dyDescent="0.2">
      <c r="A383" s="1"/>
      <c r="B383" s="6" t="s">
        <v>415</v>
      </c>
      <c r="C383" s="6" t="s">
        <v>16</v>
      </c>
      <c r="D383" s="6" t="s">
        <v>17</v>
      </c>
      <c r="E383" s="6" t="s">
        <v>18</v>
      </c>
      <c r="F383" s="6" t="s">
        <v>28</v>
      </c>
      <c r="G383" s="6" t="s">
        <v>33</v>
      </c>
      <c r="H383" s="21">
        <v>82.33</v>
      </c>
      <c r="I383" s="12">
        <v>4</v>
      </c>
      <c r="J383" s="8">
        <v>16.466000000000001</v>
      </c>
      <c r="K383" s="8">
        <v>345.786</v>
      </c>
      <c r="L383" s="14">
        <v>43476</v>
      </c>
      <c r="M383" s="32" t="str">
        <f t="shared" si="89"/>
        <v>Weekday</v>
      </c>
      <c r="N383" s="16">
        <v>0.44236111111111109</v>
      </c>
      <c r="O383" s="6" t="s">
        <v>30</v>
      </c>
      <c r="P383" s="18">
        <v>329.32</v>
      </c>
      <c r="Q383" s="2">
        <v>4.7619047620000003</v>
      </c>
      <c r="R383" s="8">
        <v>16.466000000000001</v>
      </c>
      <c r="S383" s="10">
        <v>7.5</v>
      </c>
      <c r="T383" s="33"/>
      <c r="U383" s="22">
        <f t="shared" si="80"/>
        <v>329.32</v>
      </c>
      <c r="V383" s="24">
        <f t="shared" si="90"/>
        <v>26345.599999999999</v>
      </c>
      <c r="AH383" t="b">
        <f t="shared" si="91"/>
        <v>0</v>
      </c>
      <c r="AL383" t="str">
        <f t="shared" si="92"/>
        <v>Low</v>
      </c>
      <c r="AM383" t="str">
        <f t="shared" si="84"/>
        <v>Bad Product</v>
      </c>
      <c r="AN383">
        <f t="shared" si="85"/>
        <v>345.786</v>
      </c>
      <c r="AO383">
        <f t="shared" si="86"/>
        <v>82.33</v>
      </c>
      <c r="AP383" s="29" t="str">
        <f t="shared" si="93"/>
        <v>Medium</v>
      </c>
      <c r="AQ383">
        <f t="shared" si="94"/>
        <v>66705.030000000057</v>
      </c>
      <c r="AR383">
        <f t="shared" ca="1" si="87"/>
        <v>0</v>
      </c>
      <c r="AS383">
        <f t="shared" si="88"/>
        <v>52928.295000000013</v>
      </c>
      <c r="AT383">
        <f t="shared" si="95"/>
        <v>200</v>
      </c>
    </row>
    <row r="384" spans="1:46" ht="15.75" customHeight="1" x14ac:dyDescent="0.2">
      <c r="A384" s="1"/>
      <c r="B384" s="6" t="s">
        <v>416</v>
      </c>
      <c r="C384" s="6" t="s">
        <v>22</v>
      </c>
      <c r="D384" s="6" t="s">
        <v>23</v>
      </c>
      <c r="E384" s="6" t="s">
        <v>24</v>
      </c>
      <c r="F384" s="6" t="s">
        <v>19</v>
      </c>
      <c r="G384" s="6" t="s">
        <v>25</v>
      </c>
      <c r="H384" s="21">
        <v>26.61</v>
      </c>
      <c r="I384" s="12">
        <v>2</v>
      </c>
      <c r="J384" s="8">
        <v>2.661</v>
      </c>
      <c r="K384" s="8">
        <v>55.881</v>
      </c>
      <c r="L384" s="14">
        <v>43543</v>
      </c>
      <c r="M384" s="32" t="str">
        <f t="shared" si="89"/>
        <v>Weekday</v>
      </c>
      <c r="N384" s="16">
        <v>0.60763888888888884</v>
      </c>
      <c r="O384" s="6" t="s">
        <v>26</v>
      </c>
      <c r="P384" s="18">
        <v>53.22</v>
      </c>
      <c r="Q384" s="2">
        <v>4.7619047620000003</v>
      </c>
      <c r="R384" s="8">
        <v>2.661</v>
      </c>
      <c r="S384" s="10">
        <v>4.2</v>
      </c>
      <c r="T384" s="33"/>
      <c r="U384" s="22">
        <f t="shared" si="80"/>
        <v>53.22</v>
      </c>
      <c r="V384" s="24">
        <f t="shared" si="90"/>
        <v>4257.6000000000004</v>
      </c>
      <c r="AH384" t="b">
        <f t="shared" si="91"/>
        <v>0</v>
      </c>
      <c r="AL384" t="str">
        <f t="shared" si="92"/>
        <v>Low</v>
      </c>
      <c r="AM384" t="str">
        <f t="shared" si="84"/>
        <v>Bad Product</v>
      </c>
      <c r="AN384">
        <f t="shared" si="85"/>
        <v>55.881</v>
      </c>
      <c r="AO384">
        <f t="shared" si="86"/>
        <v>26.61</v>
      </c>
      <c r="AP384" s="29" t="str">
        <f t="shared" si="93"/>
        <v>Low</v>
      </c>
      <c r="AQ384">
        <f t="shared" si="94"/>
        <v>66605.700000000055</v>
      </c>
      <c r="AR384">
        <f t="shared" ca="1" si="87"/>
        <v>0</v>
      </c>
      <c r="AS384">
        <f t="shared" si="88"/>
        <v>52928.295000000013</v>
      </c>
      <c r="AT384">
        <f t="shared" si="95"/>
        <v>200</v>
      </c>
    </row>
    <row r="385" spans="1:46" ht="15.75" customHeight="1" x14ac:dyDescent="0.2">
      <c r="A385" s="1"/>
      <c r="B385" s="6" t="s">
        <v>417</v>
      </c>
      <c r="C385" s="6" t="s">
        <v>39</v>
      </c>
      <c r="D385" s="6" t="s">
        <v>40</v>
      </c>
      <c r="E385" s="6" t="s">
        <v>24</v>
      </c>
      <c r="F385" s="6" t="s">
        <v>19</v>
      </c>
      <c r="G385" s="6" t="s">
        <v>41</v>
      </c>
      <c r="H385" s="21">
        <v>99.69</v>
      </c>
      <c r="I385" s="12">
        <v>5</v>
      </c>
      <c r="J385" s="8">
        <v>24.922499999999999</v>
      </c>
      <c r="K385" s="8">
        <v>523.37249999999995</v>
      </c>
      <c r="L385" s="14">
        <v>43479</v>
      </c>
      <c r="M385" s="32" t="str">
        <f t="shared" si="89"/>
        <v>Weekday</v>
      </c>
      <c r="N385" s="16">
        <v>0.50624999999999998</v>
      </c>
      <c r="O385" s="6" t="s">
        <v>26</v>
      </c>
      <c r="P385" s="18">
        <v>498.45</v>
      </c>
      <c r="Q385" s="2">
        <v>4.7619047620000003</v>
      </c>
      <c r="R385" s="8">
        <v>24.922499999999999</v>
      </c>
      <c r="S385" s="10">
        <v>9.9</v>
      </c>
      <c r="T385" s="33"/>
      <c r="U385" s="22">
        <f t="shared" si="80"/>
        <v>498.45</v>
      </c>
      <c r="V385" s="24">
        <f t="shared" si="90"/>
        <v>39876</v>
      </c>
      <c r="AH385" t="b">
        <f t="shared" si="91"/>
        <v>1</v>
      </c>
      <c r="AL385" t="str">
        <f t="shared" si="92"/>
        <v>High</v>
      </c>
      <c r="AM385" t="str">
        <f t="shared" si="84"/>
        <v>Good Product</v>
      </c>
      <c r="AN385">
        <f t="shared" si="85"/>
        <v>471.03524999999996</v>
      </c>
      <c r="AO385">
        <f t="shared" si="86"/>
        <v>99.69</v>
      </c>
      <c r="AP385" s="29" t="str">
        <f t="shared" si="93"/>
        <v>High</v>
      </c>
      <c r="AQ385">
        <f t="shared" si="94"/>
        <v>66605.700000000055</v>
      </c>
      <c r="AR385">
        <f t="shared" ca="1" si="87"/>
        <v>0</v>
      </c>
      <c r="AS385">
        <f t="shared" si="88"/>
        <v>52928.295000000013</v>
      </c>
      <c r="AT385">
        <f t="shared" si="95"/>
        <v>199</v>
      </c>
    </row>
    <row r="386" spans="1:46" ht="15.75" customHeight="1" x14ac:dyDescent="0.2">
      <c r="A386" s="1"/>
      <c r="B386" s="6" t="s">
        <v>418</v>
      </c>
      <c r="C386" s="6" t="s">
        <v>22</v>
      </c>
      <c r="D386" s="6" t="s">
        <v>23</v>
      </c>
      <c r="E386" s="6" t="s">
        <v>18</v>
      </c>
      <c r="F386" s="6" t="s">
        <v>19</v>
      </c>
      <c r="G386" s="6" t="s">
        <v>41</v>
      </c>
      <c r="H386" s="21">
        <v>74.89</v>
      </c>
      <c r="I386" s="12">
        <v>4</v>
      </c>
      <c r="J386" s="8">
        <v>14.978</v>
      </c>
      <c r="K386" s="8">
        <v>314.53800000000001</v>
      </c>
      <c r="L386" s="14">
        <v>43525</v>
      </c>
      <c r="M386" s="32" t="str">
        <f t="shared" si="89"/>
        <v>Weekday</v>
      </c>
      <c r="N386" s="16">
        <v>0.64722222222222225</v>
      </c>
      <c r="O386" s="6" t="s">
        <v>21</v>
      </c>
      <c r="P386" s="18">
        <v>299.56</v>
      </c>
      <c r="Q386" s="2">
        <v>4.7619047620000003</v>
      </c>
      <c r="R386" s="8">
        <v>14.978</v>
      </c>
      <c r="S386" s="10">
        <v>4.2</v>
      </c>
      <c r="T386" s="33"/>
      <c r="U386" s="22">
        <f t="shared" si="80"/>
        <v>299.56</v>
      </c>
      <c r="V386" s="24">
        <f t="shared" si="90"/>
        <v>23964.799999999999</v>
      </c>
      <c r="AH386" t="b">
        <f t="shared" si="91"/>
        <v>0</v>
      </c>
      <c r="AL386" t="str">
        <f t="shared" si="92"/>
        <v>Low</v>
      </c>
      <c r="AM386" t="str">
        <f t="shared" si="84"/>
        <v>Bad Product</v>
      </c>
      <c r="AN386">
        <f t="shared" si="85"/>
        <v>314.53800000000001</v>
      </c>
      <c r="AO386">
        <f t="shared" si="86"/>
        <v>74.89</v>
      </c>
      <c r="AP386" s="29" t="str">
        <f t="shared" si="93"/>
        <v>Low</v>
      </c>
      <c r="AQ386">
        <f t="shared" si="94"/>
        <v>66605.700000000055</v>
      </c>
      <c r="AR386">
        <f t="shared" ca="1" si="87"/>
        <v>0</v>
      </c>
      <c r="AS386">
        <f t="shared" si="88"/>
        <v>52928.295000000013</v>
      </c>
      <c r="AT386">
        <f t="shared" si="95"/>
        <v>198</v>
      </c>
    </row>
    <row r="387" spans="1:46" ht="15.75" customHeight="1" x14ac:dyDescent="0.2">
      <c r="A387" s="1"/>
      <c r="B387" s="6" t="s">
        <v>419</v>
      </c>
      <c r="C387" s="6" t="s">
        <v>16</v>
      </c>
      <c r="D387" s="6" t="s">
        <v>17</v>
      </c>
      <c r="E387" s="6" t="s">
        <v>24</v>
      </c>
      <c r="F387" s="6" t="s">
        <v>19</v>
      </c>
      <c r="G387" s="6" t="s">
        <v>41</v>
      </c>
      <c r="H387" s="21">
        <v>40.94</v>
      </c>
      <c r="I387" s="12">
        <v>5</v>
      </c>
      <c r="J387" s="8">
        <v>10.234999999999999</v>
      </c>
      <c r="K387" s="8">
        <v>214.935</v>
      </c>
      <c r="L387" s="14">
        <v>43471</v>
      </c>
      <c r="M387" s="32" t="str">
        <f t="shared" si="89"/>
        <v>Weekend</v>
      </c>
      <c r="N387" s="16">
        <v>0.58194444444444449</v>
      </c>
      <c r="O387" s="6" t="s">
        <v>21</v>
      </c>
      <c r="P387" s="18">
        <v>204.7</v>
      </c>
      <c r="Q387" s="2">
        <v>4.7619047620000003</v>
      </c>
      <c r="R387" s="8">
        <v>10.234999999999999</v>
      </c>
      <c r="S387" s="10">
        <v>9.9</v>
      </c>
      <c r="T387" s="33"/>
      <c r="U387" s="22">
        <f t="shared" ref="U387:U450" si="96">H387*I387</f>
        <v>204.7</v>
      </c>
      <c r="V387" s="24">
        <f t="shared" si="90"/>
        <v>16376</v>
      </c>
      <c r="AH387" t="b">
        <f t="shared" si="91"/>
        <v>1</v>
      </c>
      <c r="AL387" t="str">
        <f t="shared" si="92"/>
        <v>High</v>
      </c>
      <c r="AM387" t="str">
        <f t="shared" ref="AM387:AM450" si="97">IF(AND(S387&gt;8, K387&gt;500),"Good Product", "Bad Product")</f>
        <v>Bad Product</v>
      </c>
      <c r="AN387">
        <f t="shared" ref="AN387:AN450" si="98">IF(K387&gt;500, K387*0.9,K387)</f>
        <v>214.935</v>
      </c>
      <c r="AO387">
        <f t="shared" ref="AO387:AO450" si="99">IF(I387&gt;7, H387*0.95,H387)</f>
        <v>40.94</v>
      </c>
      <c r="AP387" s="29" t="str">
        <f t="shared" si="93"/>
        <v>High</v>
      </c>
      <c r="AQ387">
        <f t="shared" si="94"/>
        <v>66082.327500000058</v>
      </c>
      <c r="AR387">
        <f t="shared" ref="AR387:AR450" ca="1" si="100">SUMIF(C387:C1386,"B",K1369:K1386)</f>
        <v>0</v>
      </c>
      <c r="AS387">
        <f t="shared" ref="AS387:AS450" si="101">SUMIFS(K:K,C:C,"B",F:F,"Female")</f>
        <v>52928.295000000013</v>
      </c>
      <c r="AT387">
        <f t="shared" si="95"/>
        <v>198</v>
      </c>
    </row>
    <row r="388" spans="1:46" ht="15.75" customHeight="1" x14ac:dyDescent="0.2">
      <c r="A388" s="1"/>
      <c r="B388" s="6" t="s">
        <v>420</v>
      </c>
      <c r="C388" s="6" t="s">
        <v>39</v>
      </c>
      <c r="D388" s="6" t="s">
        <v>40</v>
      </c>
      <c r="E388" s="6" t="s">
        <v>18</v>
      </c>
      <c r="F388" s="6" t="s">
        <v>28</v>
      </c>
      <c r="G388" s="6" t="s">
        <v>33</v>
      </c>
      <c r="H388" s="21">
        <v>75.819999999999993</v>
      </c>
      <c r="I388" s="12">
        <v>1</v>
      </c>
      <c r="J388" s="8">
        <v>3.7909999999999999</v>
      </c>
      <c r="K388" s="8">
        <v>79.611000000000004</v>
      </c>
      <c r="L388" s="14">
        <v>43496</v>
      </c>
      <c r="M388" s="32" t="str">
        <f t="shared" ref="M388:M451" si="102">IF(WEEKDAY(L388,2)&gt;=6, "Weekend", "Weekday")</f>
        <v>Weekday</v>
      </c>
      <c r="N388" s="16">
        <v>0.55486111111111114</v>
      </c>
      <c r="O388" s="6" t="s">
        <v>26</v>
      </c>
      <c r="P388" s="18">
        <v>75.819999999999993</v>
      </c>
      <c r="Q388" s="2">
        <v>4.7619047620000003</v>
      </c>
      <c r="R388" s="8">
        <v>3.7909999999999999</v>
      </c>
      <c r="S388" s="10">
        <v>5.8</v>
      </c>
      <c r="T388" s="33"/>
      <c r="U388" s="22">
        <f t="shared" si="96"/>
        <v>75.819999999999993</v>
      </c>
      <c r="V388" s="24">
        <f t="shared" ref="V388:V451" si="103">U388*$Y$5</f>
        <v>6065.5999999999995</v>
      </c>
      <c r="AH388" t="b">
        <f t="shared" ref="AH388:AH451" si="104">S388&gt;8</f>
        <v>0</v>
      </c>
      <c r="AL388" t="str">
        <f t="shared" ref="AL388:AL451" si="105">IF(S388&gt;8, "High", "Low")</f>
        <v>Low</v>
      </c>
      <c r="AM388" t="str">
        <f t="shared" si="97"/>
        <v>Bad Product</v>
      </c>
      <c r="AN388">
        <f t="shared" si="98"/>
        <v>79.611000000000004</v>
      </c>
      <c r="AO388">
        <f t="shared" si="99"/>
        <v>75.819999999999993</v>
      </c>
      <c r="AP388" s="29" t="str">
        <f t="shared" ref="AP388:AP451" si="106">IF(S388&gt;8, "High", IF(S388&lt;6.5,"Low","Medium"))</f>
        <v>Low</v>
      </c>
      <c r="AQ388">
        <f t="shared" ref="AQ388:AQ451" si="107">SUMIF(C387:C1386, "B",K387:K1386)</f>
        <v>66082.327500000058</v>
      </c>
      <c r="AR388">
        <f t="shared" ca="1" si="100"/>
        <v>0</v>
      </c>
      <c r="AS388">
        <f t="shared" si="101"/>
        <v>52928.295000000013</v>
      </c>
      <c r="AT388">
        <f t="shared" si="95"/>
        <v>198</v>
      </c>
    </row>
    <row r="389" spans="1:46" ht="15.75" customHeight="1" x14ac:dyDescent="0.2">
      <c r="A389" s="1"/>
      <c r="B389" s="6" t="s">
        <v>421</v>
      </c>
      <c r="C389" s="6" t="s">
        <v>22</v>
      </c>
      <c r="D389" s="6" t="s">
        <v>23</v>
      </c>
      <c r="E389" s="6" t="s">
        <v>24</v>
      </c>
      <c r="F389" s="6" t="s">
        <v>28</v>
      </c>
      <c r="G389" s="6" t="s">
        <v>41</v>
      </c>
      <c r="H389" s="21">
        <v>46.77</v>
      </c>
      <c r="I389" s="12">
        <v>6</v>
      </c>
      <c r="J389" s="8">
        <v>14.031000000000001</v>
      </c>
      <c r="K389" s="8">
        <v>294.65100000000001</v>
      </c>
      <c r="L389" s="14">
        <v>43535</v>
      </c>
      <c r="M389" s="32" t="str">
        <f t="shared" si="102"/>
        <v>Weekday</v>
      </c>
      <c r="N389" s="16">
        <v>0.56736111111111109</v>
      </c>
      <c r="O389" s="6" t="s">
        <v>26</v>
      </c>
      <c r="P389" s="18">
        <v>280.62</v>
      </c>
      <c r="Q389" s="2">
        <v>4.7619047620000003</v>
      </c>
      <c r="R389" s="8">
        <v>14.031000000000001</v>
      </c>
      <c r="S389" s="10">
        <v>6</v>
      </c>
      <c r="T389" s="33"/>
      <c r="U389" s="22">
        <f t="shared" si="96"/>
        <v>280.62</v>
      </c>
      <c r="V389" s="24">
        <f t="shared" si="103"/>
        <v>22449.599999999999</v>
      </c>
      <c r="AH389" t="b">
        <f t="shared" si="104"/>
        <v>0</v>
      </c>
      <c r="AL389" t="str">
        <f t="shared" si="105"/>
        <v>Low</v>
      </c>
      <c r="AM389" t="str">
        <f t="shared" si="97"/>
        <v>Bad Product</v>
      </c>
      <c r="AN389">
        <f t="shared" si="98"/>
        <v>294.65100000000001</v>
      </c>
      <c r="AO389">
        <f t="shared" si="99"/>
        <v>46.77</v>
      </c>
      <c r="AP389" s="29" t="str">
        <f t="shared" si="106"/>
        <v>Low</v>
      </c>
      <c r="AQ389">
        <f t="shared" si="107"/>
        <v>66082.327500000058</v>
      </c>
      <c r="AR389">
        <f t="shared" ca="1" si="100"/>
        <v>0</v>
      </c>
      <c r="AS389">
        <f t="shared" si="101"/>
        <v>52928.295000000013</v>
      </c>
      <c r="AT389">
        <f t="shared" ref="AT389:AT452" si="108">COUNTIF(O389:O1387, "Cash")</f>
        <v>197</v>
      </c>
    </row>
    <row r="390" spans="1:46" ht="15.75" customHeight="1" x14ac:dyDescent="0.2">
      <c r="A390" s="1"/>
      <c r="B390" s="6" t="s">
        <v>422</v>
      </c>
      <c r="C390" s="6" t="s">
        <v>16</v>
      </c>
      <c r="D390" s="6" t="s">
        <v>17</v>
      </c>
      <c r="E390" s="6" t="s">
        <v>24</v>
      </c>
      <c r="F390" s="6" t="s">
        <v>19</v>
      </c>
      <c r="G390" s="6" t="s">
        <v>20</v>
      </c>
      <c r="H390" s="21">
        <v>32.32</v>
      </c>
      <c r="I390" s="12">
        <v>10</v>
      </c>
      <c r="J390" s="8">
        <v>16.16</v>
      </c>
      <c r="K390" s="8">
        <v>339.36</v>
      </c>
      <c r="L390" s="14">
        <v>43516</v>
      </c>
      <c r="M390" s="32" t="str">
        <f t="shared" si="102"/>
        <v>Weekday</v>
      </c>
      <c r="N390" s="16">
        <v>0.7006944444444444</v>
      </c>
      <c r="O390" s="6" t="s">
        <v>30</v>
      </c>
      <c r="P390" s="18">
        <v>323.2</v>
      </c>
      <c r="Q390" s="2">
        <v>4.7619047620000003</v>
      </c>
      <c r="R390" s="8">
        <v>16.16</v>
      </c>
      <c r="S390" s="10">
        <v>10</v>
      </c>
      <c r="T390" s="33"/>
      <c r="U390" s="22">
        <f t="shared" si="96"/>
        <v>323.2</v>
      </c>
      <c r="V390" s="24">
        <f t="shared" si="103"/>
        <v>25856</v>
      </c>
      <c r="AH390" t="b">
        <f t="shared" si="104"/>
        <v>1</v>
      </c>
      <c r="AL390" t="str">
        <f t="shared" si="105"/>
        <v>High</v>
      </c>
      <c r="AM390" t="str">
        <f t="shared" si="97"/>
        <v>Bad Product</v>
      </c>
      <c r="AN390">
        <f t="shared" si="98"/>
        <v>339.36</v>
      </c>
      <c r="AO390">
        <f t="shared" si="99"/>
        <v>30.703999999999997</v>
      </c>
      <c r="AP390" s="29" t="str">
        <f t="shared" si="106"/>
        <v>High</v>
      </c>
      <c r="AQ390">
        <f t="shared" si="107"/>
        <v>66002.716500000053</v>
      </c>
      <c r="AR390">
        <f t="shared" ca="1" si="100"/>
        <v>0</v>
      </c>
      <c r="AS390">
        <f t="shared" si="101"/>
        <v>52928.295000000013</v>
      </c>
      <c r="AT390">
        <f t="shared" si="108"/>
        <v>196</v>
      </c>
    </row>
    <row r="391" spans="1:46" ht="15.75" customHeight="1" x14ac:dyDescent="0.2">
      <c r="A391" s="1"/>
      <c r="B391" s="6" t="s">
        <v>423</v>
      </c>
      <c r="C391" s="6" t="s">
        <v>22</v>
      </c>
      <c r="D391" s="6" t="s">
        <v>23</v>
      </c>
      <c r="E391" s="6" t="s">
        <v>18</v>
      </c>
      <c r="F391" s="6" t="s">
        <v>19</v>
      </c>
      <c r="G391" s="6" t="s">
        <v>43</v>
      </c>
      <c r="H391" s="21">
        <v>54.07</v>
      </c>
      <c r="I391" s="12">
        <v>9</v>
      </c>
      <c r="J391" s="8">
        <v>24.331499999999998</v>
      </c>
      <c r="K391" s="8">
        <v>510.9615</v>
      </c>
      <c r="L391" s="14">
        <v>43492</v>
      </c>
      <c r="M391" s="32" t="str">
        <f t="shared" si="102"/>
        <v>Weekend</v>
      </c>
      <c r="N391" s="16">
        <v>0.62152777777777779</v>
      </c>
      <c r="O391" s="6" t="s">
        <v>21</v>
      </c>
      <c r="P391" s="18">
        <v>486.63</v>
      </c>
      <c r="Q391" s="2">
        <v>4.7619047620000003</v>
      </c>
      <c r="R391" s="8">
        <v>24.331499999999998</v>
      </c>
      <c r="S391" s="10">
        <v>9.5</v>
      </c>
      <c r="T391" s="33"/>
      <c r="U391" s="22">
        <f t="shared" si="96"/>
        <v>486.63</v>
      </c>
      <c r="V391" s="24">
        <f t="shared" si="103"/>
        <v>38930.400000000001</v>
      </c>
      <c r="AH391" t="b">
        <f t="shared" si="104"/>
        <v>1</v>
      </c>
      <c r="AL391" t="str">
        <f t="shared" si="105"/>
        <v>High</v>
      </c>
      <c r="AM391" t="str">
        <f t="shared" si="97"/>
        <v>Good Product</v>
      </c>
      <c r="AN391">
        <f t="shared" si="98"/>
        <v>459.86535000000003</v>
      </c>
      <c r="AO391">
        <f t="shared" si="99"/>
        <v>51.366499999999995</v>
      </c>
      <c r="AP391" s="29" t="str">
        <f t="shared" si="106"/>
        <v>High</v>
      </c>
      <c r="AQ391">
        <f t="shared" si="107"/>
        <v>66002.716500000053</v>
      </c>
      <c r="AR391">
        <f t="shared" ca="1" si="100"/>
        <v>0</v>
      </c>
      <c r="AS391">
        <f t="shared" si="101"/>
        <v>52928.295000000013</v>
      </c>
      <c r="AT391">
        <f t="shared" si="108"/>
        <v>196</v>
      </c>
    </row>
    <row r="392" spans="1:46" ht="15.75" customHeight="1" x14ac:dyDescent="0.2">
      <c r="A392" s="1"/>
      <c r="B392" s="6" t="s">
        <v>424</v>
      </c>
      <c r="C392" s="6" t="s">
        <v>39</v>
      </c>
      <c r="D392" s="6" t="s">
        <v>40</v>
      </c>
      <c r="E392" s="6" t="s">
        <v>24</v>
      </c>
      <c r="F392" s="6" t="s">
        <v>28</v>
      </c>
      <c r="G392" s="6" t="s">
        <v>41</v>
      </c>
      <c r="H392" s="21">
        <v>18.22</v>
      </c>
      <c r="I392" s="12">
        <v>7</v>
      </c>
      <c r="J392" s="8">
        <v>6.3769999999999998</v>
      </c>
      <c r="K392" s="8">
        <v>133.917</v>
      </c>
      <c r="L392" s="14">
        <v>43534</v>
      </c>
      <c r="M392" s="32" t="str">
        <f t="shared" si="102"/>
        <v>Weekend</v>
      </c>
      <c r="N392" s="16">
        <v>0.58611111111111114</v>
      </c>
      <c r="O392" s="6" t="s">
        <v>30</v>
      </c>
      <c r="P392" s="18">
        <v>127.54</v>
      </c>
      <c r="Q392" s="2">
        <v>4.7619047620000003</v>
      </c>
      <c r="R392" s="8">
        <v>6.3769999999999998</v>
      </c>
      <c r="S392" s="10">
        <v>6.6</v>
      </c>
      <c r="T392" s="33"/>
      <c r="U392" s="22">
        <f t="shared" si="96"/>
        <v>127.53999999999999</v>
      </c>
      <c r="V392" s="24">
        <f t="shared" si="103"/>
        <v>10203.199999999999</v>
      </c>
      <c r="AH392" t="b">
        <f t="shared" si="104"/>
        <v>0</v>
      </c>
      <c r="AL392" t="str">
        <f t="shared" si="105"/>
        <v>Low</v>
      </c>
      <c r="AM392" t="str">
        <f t="shared" si="97"/>
        <v>Bad Product</v>
      </c>
      <c r="AN392">
        <f t="shared" si="98"/>
        <v>133.917</v>
      </c>
      <c r="AO392">
        <f t="shared" si="99"/>
        <v>18.22</v>
      </c>
      <c r="AP392" s="29" t="str">
        <f t="shared" si="106"/>
        <v>Medium</v>
      </c>
      <c r="AQ392">
        <f t="shared" si="107"/>
        <v>66002.716500000053</v>
      </c>
      <c r="AR392">
        <f t="shared" ca="1" si="100"/>
        <v>0</v>
      </c>
      <c r="AS392">
        <f t="shared" si="101"/>
        <v>52928.295000000013</v>
      </c>
      <c r="AT392">
        <f t="shared" si="108"/>
        <v>196</v>
      </c>
    </row>
    <row r="393" spans="1:46" ht="15.75" customHeight="1" x14ac:dyDescent="0.2">
      <c r="A393" s="1"/>
      <c r="B393" s="6" t="s">
        <v>425</v>
      </c>
      <c r="C393" s="6" t="s">
        <v>22</v>
      </c>
      <c r="D393" s="6" t="s">
        <v>23</v>
      </c>
      <c r="E393" s="6" t="s">
        <v>18</v>
      </c>
      <c r="F393" s="6" t="s">
        <v>19</v>
      </c>
      <c r="G393" s="6" t="s">
        <v>43</v>
      </c>
      <c r="H393" s="21">
        <v>80.48</v>
      </c>
      <c r="I393" s="12">
        <v>3</v>
      </c>
      <c r="J393" s="8">
        <v>12.071999999999999</v>
      </c>
      <c r="K393" s="8">
        <v>253.512</v>
      </c>
      <c r="L393" s="14">
        <v>43511</v>
      </c>
      <c r="M393" s="32" t="str">
        <f t="shared" si="102"/>
        <v>Weekday</v>
      </c>
      <c r="N393" s="16">
        <v>0.52152777777777781</v>
      </c>
      <c r="O393" s="6" t="s">
        <v>26</v>
      </c>
      <c r="P393" s="18">
        <v>241.44</v>
      </c>
      <c r="Q393" s="2">
        <v>4.7619047620000003</v>
      </c>
      <c r="R393" s="8">
        <v>12.071999999999999</v>
      </c>
      <c r="S393" s="10">
        <v>8.1</v>
      </c>
      <c r="T393" s="33"/>
      <c r="U393" s="22">
        <f t="shared" si="96"/>
        <v>241.44</v>
      </c>
      <c r="V393" s="24">
        <f t="shared" si="103"/>
        <v>19315.2</v>
      </c>
      <c r="AH393" t="b">
        <f t="shared" si="104"/>
        <v>1</v>
      </c>
      <c r="AL393" t="str">
        <f t="shared" si="105"/>
        <v>High</v>
      </c>
      <c r="AM393" t="str">
        <f t="shared" si="97"/>
        <v>Bad Product</v>
      </c>
      <c r="AN393">
        <f t="shared" si="98"/>
        <v>253.512</v>
      </c>
      <c r="AO393">
        <f t="shared" si="99"/>
        <v>80.48</v>
      </c>
      <c r="AP393" s="29" t="str">
        <f t="shared" si="106"/>
        <v>High</v>
      </c>
      <c r="AQ393">
        <f t="shared" si="107"/>
        <v>66002.716500000053</v>
      </c>
      <c r="AR393">
        <f t="shared" ca="1" si="100"/>
        <v>0</v>
      </c>
      <c r="AS393">
        <f t="shared" si="101"/>
        <v>52928.295000000013</v>
      </c>
      <c r="AT393">
        <f t="shared" si="108"/>
        <v>196</v>
      </c>
    </row>
    <row r="394" spans="1:46" ht="15.75" customHeight="1" x14ac:dyDescent="0.2">
      <c r="A394" s="1"/>
      <c r="B394" s="6" t="s">
        <v>426</v>
      </c>
      <c r="C394" s="6" t="s">
        <v>39</v>
      </c>
      <c r="D394" s="6" t="s">
        <v>40</v>
      </c>
      <c r="E394" s="6" t="s">
        <v>24</v>
      </c>
      <c r="F394" s="6" t="s">
        <v>19</v>
      </c>
      <c r="G394" s="6" t="s">
        <v>43</v>
      </c>
      <c r="H394" s="21">
        <v>37.950000000000003</v>
      </c>
      <c r="I394" s="12">
        <v>10</v>
      </c>
      <c r="J394" s="8">
        <v>18.975000000000001</v>
      </c>
      <c r="K394" s="8">
        <v>398.47500000000002</v>
      </c>
      <c r="L394" s="14">
        <v>43491</v>
      </c>
      <c r="M394" s="32" t="str">
        <f t="shared" si="102"/>
        <v>Weekend</v>
      </c>
      <c r="N394" s="16">
        <v>0.61875000000000002</v>
      </c>
      <c r="O394" s="6" t="s">
        <v>26</v>
      </c>
      <c r="P394" s="18">
        <v>379.5</v>
      </c>
      <c r="Q394" s="2">
        <v>4.7619047620000003</v>
      </c>
      <c r="R394" s="8">
        <v>18.975000000000001</v>
      </c>
      <c r="S394" s="10">
        <v>9.6999999999999993</v>
      </c>
      <c r="T394" s="33"/>
      <c r="U394" s="22">
        <f t="shared" si="96"/>
        <v>379.5</v>
      </c>
      <c r="V394" s="24">
        <f t="shared" si="103"/>
        <v>30360</v>
      </c>
      <c r="AH394" t="b">
        <f t="shared" si="104"/>
        <v>1</v>
      </c>
      <c r="AL394" t="str">
        <f t="shared" si="105"/>
        <v>High</v>
      </c>
      <c r="AM394" t="str">
        <f t="shared" si="97"/>
        <v>Bad Product</v>
      </c>
      <c r="AN394">
        <f t="shared" si="98"/>
        <v>398.47500000000002</v>
      </c>
      <c r="AO394">
        <f t="shared" si="99"/>
        <v>36.052500000000002</v>
      </c>
      <c r="AP394" s="29" t="str">
        <f t="shared" si="106"/>
        <v>High</v>
      </c>
      <c r="AQ394">
        <f t="shared" si="107"/>
        <v>65868.799500000052</v>
      </c>
      <c r="AR394">
        <f t="shared" ca="1" si="100"/>
        <v>0</v>
      </c>
      <c r="AS394">
        <f t="shared" si="101"/>
        <v>52928.295000000013</v>
      </c>
      <c r="AT394">
        <f t="shared" si="108"/>
        <v>195</v>
      </c>
    </row>
    <row r="395" spans="1:46" ht="15.75" customHeight="1" x14ac:dyDescent="0.2">
      <c r="A395" s="1"/>
      <c r="B395" s="6" t="s">
        <v>427</v>
      </c>
      <c r="C395" s="6" t="s">
        <v>16</v>
      </c>
      <c r="D395" s="6" t="s">
        <v>17</v>
      </c>
      <c r="E395" s="6" t="s">
        <v>18</v>
      </c>
      <c r="F395" s="6" t="s">
        <v>28</v>
      </c>
      <c r="G395" s="6" t="s">
        <v>25</v>
      </c>
      <c r="H395" s="21">
        <v>76.819999999999993</v>
      </c>
      <c r="I395" s="12">
        <v>1</v>
      </c>
      <c r="J395" s="8">
        <v>3.8410000000000002</v>
      </c>
      <c r="K395" s="8">
        <v>80.661000000000001</v>
      </c>
      <c r="L395" s="14">
        <v>43509</v>
      </c>
      <c r="M395" s="32" t="str">
        <f t="shared" si="102"/>
        <v>Weekday</v>
      </c>
      <c r="N395" s="16">
        <v>0.76875000000000004</v>
      </c>
      <c r="O395" s="6" t="s">
        <v>21</v>
      </c>
      <c r="P395" s="18">
        <v>76.819999999999993</v>
      </c>
      <c r="Q395" s="2">
        <v>4.7619047620000003</v>
      </c>
      <c r="R395" s="8">
        <v>3.8410000000000002</v>
      </c>
      <c r="S395" s="10">
        <v>7.2</v>
      </c>
      <c r="T395" s="33"/>
      <c r="U395" s="22">
        <f t="shared" si="96"/>
        <v>76.819999999999993</v>
      </c>
      <c r="V395" s="24">
        <f t="shared" si="103"/>
        <v>6145.5999999999995</v>
      </c>
      <c r="AH395" t="b">
        <f t="shared" si="104"/>
        <v>0</v>
      </c>
      <c r="AL395" t="str">
        <f t="shared" si="105"/>
        <v>Low</v>
      </c>
      <c r="AM395" t="str">
        <f t="shared" si="97"/>
        <v>Bad Product</v>
      </c>
      <c r="AN395">
        <f t="shared" si="98"/>
        <v>80.661000000000001</v>
      </c>
      <c r="AO395">
        <f t="shared" si="99"/>
        <v>76.819999999999993</v>
      </c>
      <c r="AP395" s="29" t="str">
        <f t="shared" si="106"/>
        <v>Medium</v>
      </c>
      <c r="AQ395">
        <f t="shared" si="107"/>
        <v>65868.799500000052</v>
      </c>
      <c r="AR395">
        <f t="shared" ca="1" si="100"/>
        <v>0</v>
      </c>
      <c r="AS395">
        <f t="shared" si="101"/>
        <v>52928.295000000013</v>
      </c>
      <c r="AT395">
        <f t="shared" si="108"/>
        <v>194</v>
      </c>
    </row>
    <row r="396" spans="1:46" ht="15.75" customHeight="1" x14ac:dyDescent="0.2">
      <c r="A396" s="1"/>
      <c r="B396" s="6" t="s">
        <v>428</v>
      </c>
      <c r="C396" s="6" t="s">
        <v>16</v>
      </c>
      <c r="D396" s="6" t="s">
        <v>17</v>
      </c>
      <c r="E396" s="6" t="s">
        <v>18</v>
      </c>
      <c r="F396" s="6" t="s">
        <v>19</v>
      </c>
      <c r="G396" s="6" t="s">
        <v>33</v>
      </c>
      <c r="H396" s="21">
        <v>52.26</v>
      </c>
      <c r="I396" s="12">
        <v>10</v>
      </c>
      <c r="J396" s="8">
        <v>26.13</v>
      </c>
      <c r="K396" s="8">
        <v>548.73</v>
      </c>
      <c r="L396" s="14">
        <v>43533</v>
      </c>
      <c r="M396" s="32" t="str">
        <f t="shared" si="102"/>
        <v>Weekend</v>
      </c>
      <c r="N396" s="16">
        <v>0.53125</v>
      </c>
      <c r="O396" s="6" t="s">
        <v>30</v>
      </c>
      <c r="P396" s="18">
        <v>522.6</v>
      </c>
      <c r="Q396" s="2">
        <v>4.7619047620000003</v>
      </c>
      <c r="R396" s="8">
        <v>26.13</v>
      </c>
      <c r="S396" s="10">
        <v>6.2</v>
      </c>
      <c r="T396" s="33"/>
      <c r="U396" s="22">
        <f t="shared" si="96"/>
        <v>522.6</v>
      </c>
      <c r="V396" s="24">
        <f t="shared" si="103"/>
        <v>41808</v>
      </c>
      <c r="AH396" t="b">
        <f t="shared" si="104"/>
        <v>0</v>
      </c>
      <c r="AL396" t="str">
        <f t="shared" si="105"/>
        <v>Low</v>
      </c>
      <c r="AM396" t="str">
        <f t="shared" si="97"/>
        <v>Bad Product</v>
      </c>
      <c r="AN396">
        <f t="shared" si="98"/>
        <v>493.85700000000003</v>
      </c>
      <c r="AO396">
        <f t="shared" si="99"/>
        <v>49.646999999999998</v>
      </c>
      <c r="AP396" s="29" t="str">
        <f t="shared" si="106"/>
        <v>Low</v>
      </c>
      <c r="AQ396">
        <f t="shared" si="107"/>
        <v>65470.324500000053</v>
      </c>
      <c r="AR396">
        <f t="shared" ca="1" si="100"/>
        <v>0</v>
      </c>
      <c r="AS396">
        <f t="shared" si="101"/>
        <v>52928.295000000013</v>
      </c>
      <c r="AT396">
        <f t="shared" si="108"/>
        <v>194</v>
      </c>
    </row>
    <row r="397" spans="1:46" ht="15.75" customHeight="1" x14ac:dyDescent="0.2">
      <c r="A397" s="1"/>
      <c r="B397" s="6" t="s">
        <v>429</v>
      </c>
      <c r="C397" s="6" t="s">
        <v>16</v>
      </c>
      <c r="D397" s="6" t="s">
        <v>17</v>
      </c>
      <c r="E397" s="6" t="s">
        <v>24</v>
      </c>
      <c r="F397" s="6" t="s">
        <v>19</v>
      </c>
      <c r="G397" s="6" t="s">
        <v>20</v>
      </c>
      <c r="H397" s="21">
        <v>79.739999999999995</v>
      </c>
      <c r="I397" s="12">
        <v>1</v>
      </c>
      <c r="J397" s="8">
        <v>3.9870000000000001</v>
      </c>
      <c r="K397" s="8">
        <v>83.727000000000004</v>
      </c>
      <c r="L397" s="14">
        <v>43530</v>
      </c>
      <c r="M397" s="32" t="str">
        <f t="shared" si="102"/>
        <v>Weekday</v>
      </c>
      <c r="N397" s="16">
        <v>0.44166666666666665</v>
      </c>
      <c r="O397" s="6" t="s">
        <v>21</v>
      </c>
      <c r="P397" s="18">
        <v>79.739999999999995</v>
      </c>
      <c r="Q397" s="2">
        <v>4.7619047620000003</v>
      </c>
      <c r="R397" s="8">
        <v>3.9870000000000001</v>
      </c>
      <c r="S397" s="10">
        <v>7.3</v>
      </c>
      <c r="T397" s="33"/>
      <c r="U397" s="22">
        <f t="shared" si="96"/>
        <v>79.739999999999995</v>
      </c>
      <c r="V397" s="24">
        <f t="shared" si="103"/>
        <v>6379.2</v>
      </c>
      <c r="AH397" t="b">
        <f t="shared" si="104"/>
        <v>0</v>
      </c>
      <c r="AL397" t="str">
        <f t="shared" si="105"/>
        <v>Low</v>
      </c>
      <c r="AM397" t="str">
        <f t="shared" si="97"/>
        <v>Bad Product</v>
      </c>
      <c r="AN397">
        <f t="shared" si="98"/>
        <v>83.727000000000004</v>
      </c>
      <c r="AO397">
        <f t="shared" si="99"/>
        <v>79.739999999999995</v>
      </c>
      <c r="AP397" s="29" t="str">
        <f t="shared" si="106"/>
        <v>Medium</v>
      </c>
      <c r="AQ397">
        <f t="shared" si="107"/>
        <v>65470.324500000053</v>
      </c>
      <c r="AR397">
        <f t="shared" ca="1" si="100"/>
        <v>0</v>
      </c>
      <c r="AS397">
        <f t="shared" si="101"/>
        <v>52928.295000000013</v>
      </c>
      <c r="AT397">
        <f t="shared" si="108"/>
        <v>194</v>
      </c>
    </row>
    <row r="398" spans="1:46" ht="15.75" customHeight="1" x14ac:dyDescent="0.2">
      <c r="A398" s="1"/>
      <c r="B398" s="6" t="s">
        <v>430</v>
      </c>
      <c r="C398" s="6" t="s">
        <v>16</v>
      </c>
      <c r="D398" s="6" t="s">
        <v>17</v>
      </c>
      <c r="E398" s="6" t="s">
        <v>24</v>
      </c>
      <c r="F398" s="6" t="s">
        <v>19</v>
      </c>
      <c r="G398" s="6" t="s">
        <v>20</v>
      </c>
      <c r="H398" s="21">
        <v>77.5</v>
      </c>
      <c r="I398" s="12">
        <v>5</v>
      </c>
      <c r="J398" s="8">
        <v>19.375</v>
      </c>
      <c r="K398" s="8">
        <v>406.875</v>
      </c>
      <c r="L398" s="14">
        <v>43489</v>
      </c>
      <c r="M398" s="32" t="str">
        <f t="shared" si="102"/>
        <v>Weekday</v>
      </c>
      <c r="N398" s="16">
        <v>0.85833333333333328</v>
      </c>
      <c r="O398" s="6" t="s">
        <v>21</v>
      </c>
      <c r="P398" s="18">
        <v>387.5</v>
      </c>
      <c r="Q398" s="2">
        <v>4.7619047620000003</v>
      </c>
      <c r="R398" s="8">
        <v>19.375</v>
      </c>
      <c r="S398" s="10">
        <v>4.3</v>
      </c>
      <c r="T398" s="33"/>
      <c r="U398" s="22">
        <f t="shared" si="96"/>
        <v>387.5</v>
      </c>
      <c r="V398" s="24">
        <f t="shared" si="103"/>
        <v>31000</v>
      </c>
      <c r="AH398" t="b">
        <f t="shared" si="104"/>
        <v>0</v>
      </c>
      <c r="AL398" t="str">
        <f t="shared" si="105"/>
        <v>Low</v>
      </c>
      <c r="AM398" t="str">
        <f t="shared" si="97"/>
        <v>Bad Product</v>
      </c>
      <c r="AN398">
        <f t="shared" si="98"/>
        <v>406.875</v>
      </c>
      <c r="AO398">
        <f t="shared" si="99"/>
        <v>77.5</v>
      </c>
      <c r="AP398" s="29" t="str">
        <f t="shared" si="106"/>
        <v>Low</v>
      </c>
      <c r="AQ398">
        <f t="shared" si="107"/>
        <v>65470.324500000053</v>
      </c>
      <c r="AR398">
        <f t="shared" ca="1" si="100"/>
        <v>0</v>
      </c>
      <c r="AS398">
        <f t="shared" si="101"/>
        <v>52928.295000000013</v>
      </c>
      <c r="AT398">
        <f t="shared" si="108"/>
        <v>194</v>
      </c>
    </row>
    <row r="399" spans="1:46" ht="15.75" customHeight="1" x14ac:dyDescent="0.2">
      <c r="A399" s="1"/>
      <c r="B399" s="6" t="s">
        <v>431</v>
      </c>
      <c r="C399" s="6" t="s">
        <v>16</v>
      </c>
      <c r="D399" s="6" t="s">
        <v>17</v>
      </c>
      <c r="E399" s="6" t="s">
        <v>24</v>
      </c>
      <c r="F399" s="6" t="s">
        <v>19</v>
      </c>
      <c r="G399" s="6" t="s">
        <v>41</v>
      </c>
      <c r="H399" s="21">
        <v>54.27</v>
      </c>
      <c r="I399" s="12">
        <v>5</v>
      </c>
      <c r="J399" s="8">
        <v>13.567500000000001</v>
      </c>
      <c r="K399" s="8">
        <v>284.91750000000002</v>
      </c>
      <c r="L399" s="14">
        <v>43537</v>
      </c>
      <c r="M399" s="32" t="str">
        <f t="shared" si="102"/>
        <v>Weekday</v>
      </c>
      <c r="N399" s="16">
        <v>0.59444444444444444</v>
      </c>
      <c r="O399" s="6" t="s">
        <v>21</v>
      </c>
      <c r="P399" s="18">
        <v>271.35000000000002</v>
      </c>
      <c r="Q399" s="2">
        <v>4.7619047620000003</v>
      </c>
      <c r="R399" s="8">
        <v>13.567500000000001</v>
      </c>
      <c r="S399" s="10">
        <v>4.5999999999999996</v>
      </c>
      <c r="T399" s="33"/>
      <c r="U399" s="22">
        <f t="shared" si="96"/>
        <v>271.35000000000002</v>
      </c>
      <c r="V399" s="24">
        <f t="shared" si="103"/>
        <v>21708</v>
      </c>
      <c r="AH399" t="b">
        <f t="shared" si="104"/>
        <v>0</v>
      </c>
      <c r="AL399" t="str">
        <f t="shared" si="105"/>
        <v>Low</v>
      </c>
      <c r="AM399" t="str">
        <f t="shared" si="97"/>
        <v>Bad Product</v>
      </c>
      <c r="AN399">
        <f t="shared" si="98"/>
        <v>284.91750000000002</v>
      </c>
      <c r="AO399">
        <f t="shared" si="99"/>
        <v>54.27</v>
      </c>
      <c r="AP399" s="29" t="str">
        <f t="shared" si="106"/>
        <v>Low</v>
      </c>
      <c r="AQ399">
        <f t="shared" si="107"/>
        <v>65470.324500000053</v>
      </c>
      <c r="AR399">
        <f t="shared" ca="1" si="100"/>
        <v>0</v>
      </c>
      <c r="AS399">
        <f t="shared" si="101"/>
        <v>52928.295000000013</v>
      </c>
      <c r="AT399">
        <f t="shared" si="108"/>
        <v>194</v>
      </c>
    </row>
    <row r="400" spans="1:46" ht="15.75" customHeight="1" x14ac:dyDescent="0.2">
      <c r="A400" s="1"/>
      <c r="B400" s="6" t="s">
        <v>432</v>
      </c>
      <c r="C400" s="6" t="s">
        <v>39</v>
      </c>
      <c r="D400" s="6" t="s">
        <v>40</v>
      </c>
      <c r="E400" s="6" t="s">
        <v>24</v>
      </c>
      <c r="F400" s="6" t="s">
        <v>28</v>
      </c>
      <c r="G400" s="6" t="s">
        <v>29</v>
      </c>
      <c r="H400" s="21">
        <v>13.59</v>
      </c>
      <c r="I400" s="12">
        <v>9</v>
      </c>
      <c r="J400" s="8">
        <v>6.1154999999999999</v>
      </c>
      <c r="K400" s="8">
        <v>128.4255</v>
      </c>
      <c r="L400" s="14">
        <v>43539</v>
      </c>
      <c r="M400" s="32" t="str">
        <f t="shared" si="102"/>
        <v>Weekday</v>
      </c>
      <c r="N400" s="16">
        <v>0.43472222222222223</v>
      </c>
      <c r="O400" s="6" t="s">
        <v>26</v>
      </c>
      <c r="P400" s="18">
        <v>122.31</v>
      </c>
      <c r="Q400" s="2">
        <v>4.7619047620000003</v>
      </c>
      <c r="R400" s="8">
        <v>6.1154999999999999</v>
      </c>
      <c r="S400" s="10">
        <v>5.8</v>
      </c>
      <c r="T400" s="33"/>
      <c r="U400" s="22">
        <f t="shared" si="96"/>
        <v>122.31</v>
      </c>
      <c r="V400" s="24">
        <f t="shared" si="103"/>
        <v>9784.7999999999993</v>
      </c>
      <c r="AH400" t="b">
        <f t="shared" si="104"/>
        <v>0</v>
      </c>
      <c r="AL400" t="str">
        <f t="shared" si="105"/>
        <v>Low</v>
      </c>
      <c r="AM400" t="str">
        <f t="shared" si="97"/>
        <v>Bad Product</v>
      </c>
      <c r="AN400">
        <f t="shared" si="98"/>
        <v>128.4255</v>
      </c>
      <c r="AO400">
        <f t="shared" si="99"/>
        <v>12.910499999999999</v>
      </c>
      <c r="AP400" s="29" t="str">
        <f t="shared" si="106"/>
        <v>Low</v>
      </c>
      <c r="AQ400">
        <f t="shared" si="107"/>
        <v>65470.324500000053</v>
      </c>
      <c r="AR400">
        <f t="shared" ca="1" si="100"/>
        <v>0</v>
      </c>
      <c r="AS400">
        <f t="shared" si="101"/>
        <v>52928.295000000013</v>
      </c>
      <c r="AT400">
        <f t="shared" si="108"/>
        <v>194</v>
      </c>
    </row>
    <row r="401" spans="1:46" ht="15.75" customHeight="1" x14ac:dyDescent="0.2">
      <c r="A401" s="1"/>
      <c r="B401" s="6" t="s">
        <v>433</v>
      </c>
      <c r="C401" s="6" t="s">
        <v>39</v>
      </c>
      <c r="D401" s="6" t="s">
        <v>40</v>
      </c>
      <c r="E401" s="6" t="s">
        <v>18</v>
      </c>
      <c r="F401" s="6" t="s">
        <v>19</v>
      </c>
      <c r="G401" s="6" t="s">
        <v>20</v>
      </c>
      <c r="H401" s="21">
        <v>41.06</v>
      </c>
      <c r="I401" s="12">
        <v>6</v>
      </c>
      <c r="J401" s="8">
        <v>12.318</v>
      </c>
      <c r="K401" s="8">
        <v>258.678</v>
      </c>
      <c r="L401" s="14">
        <v>43529</v>
      </c>
      <c r="M401" s="32" t="str">
        <f t="shared" si="102"/>
        <v>Weekday</v>
      </c>
      <c r="N401" s="16">
        <v>0.5625</v>
      </c>
      <c r="O401" s="6" t="s">
        <v>30</v>
      </c>
      <c r="P401" s="18">
        <v>246.36</v>
      </c>
      <c r="Q401" s="2">
        <v>4.7619047620000003</v>
      </c>
      <c r="R401" s="8">
        <v>12.318</v>
      </c>
      <c r="S401" s="10">
        <v>8.3000000000000007</v>
      </c>
      <c r="T401" s="33"/>
      <c r="U401" s="22">
        <f t="shared" si="96"/>
        <v>246.36</v>
      </c>
      <c r="V401" s="24">
        <f t="shared" si="103"/>
        <v>19708.800000000003</v>
      </c>
      <c r="AH401" t="b">
        <f t="shared" si="104"/>
        <v>1</v>
      </c>
      <c r="AL401" t="str">
        <f t="shared" si="105"/>
        <v>High</v>
      </c>
      <c r="AM401" t="str">
        <f t="shared" si="97"/>
        <v>Bad Product</v>
      </c>
      <c r="AN401">
        <f t="shared" si="98"/>
        <v>258.678</v>
      </c>
      <c r="AO401">
        <f t="shared" si="99"/>
        <v>41.06</v>
      </c>
      <c r="AP401" s="29" t="str">
        <f t="shared" si="106"/>
        <v>High</v>
      </c>
      <c r="AQ401">
        <f t="shared" si="107"/>
        <v>65470.324500000053</v>
      </c>
      <c r="AR401">
        <f t="shared" ca="1" si="100"/>
        <v>0</v>
      </c>
      <c r="AS401">
        <f t="shared" si="101"/>
        <v>52928.295000000013</v>
      </c>
      <c r="AT401">
        <f t="shared" si="108"/>
        <v>193</v>
      </c>
    </row>
    <row r="402" spans="1:46" ht="15.75" customHeight="1" x14ac:dyDescent="0.2">
      <c r="A402" s="1"/>
      <c r="B402" s="6" t="s">
        <v>434</v>
      </c>
      <c r="C402" s="6" t="s">
        <v>39</v>
      </c>
      <c r="D402" s="6" t="s">
        <v>40</v>
      </c>
      <c r="E402" s="6" t="s">
        <v>18</v>
      </c>
      <c r="F402" s="6" t="s">
        <v>28</v>
      </c>
      <c r="G402" s="6" t="s">
        <v>25</v>
      </c>
      <c r="H402" s="21">
        <v>19.239999999999998</v>
      </c>
      <c r="I402" s="12">
        <v>9</v>
      </c>
      <c r="J402" s="8">
        <v>8.6579999999999995</v>
      </c>
      <c r="K402" s="8">
        <v>181.81800000000001</v>
      </c>
      <c r="L402" s="14">
        <v>43528</v>
      </c>
      <c r="M402" s="32" t="str">
        <f t="shared" si="102"/>
        <v>Weekday</v>
      </c>
      <c r="N402" s="16">
        <v>0.68611111111111112</v>
      </c>
      <c r="O402" s="6" t="s">
        <v>26</v>
      </c>
      <c r="P402" s="18">
        <v>173.16</v>
      </c>
      <c r="Q402" s="2">
        <v>4.7619047620000003</v>
      </c>
      <c r="R402" s="8">
        <v>8.6579999999999995</v>
      </c>
      <c r="S402" s="10">
        <v>8</v>
      </c>
      <c r="T402" s="33"/>
      <c r="U402" s="22">
        <f t="shared" si="96"/>
        <v>173.16</v>
      </c>
      <c r="V402" s="24">
        <f t="shared" si="103"/>
        <v>13852.8</v>
      </c>
      <c r="AH402" t="b">
        <f t="shared" si="104"/>
        <v>0</v>
      </c>
      <c r="AL402" t="str">
        <f t="shared" si="105"/>
        <v>Low</v>
      </c>
      <c r="AM402" t="str">
        <f t="shared" si="97"/>
        <v>Bad Product</v>
      </c>
      <c r="AN402">
        <f t="shared" si="98"/>
        <v>181.81800000000001</v>
      </c>
      <c r="AO402">
        <f t="shared" si="99"/>
        <v>18.277999999999999</v>
      </c>
      <c r="AP402" s="29" t="str">
        <f t="shared" si="106"/>
        <v>Medium</v>
      </c>
      <c r="AQ402">
        <f t="shared" si="107"/>
        <v>65341.899000000056</v>
      </c>
      <c r="AR402">
        <f t="shared" ca="1" si="100"/>
        <v>0</v>
      </c>
      <c r="AS402">
        <f t="shared" si="101"/>
        <v>52928.295000000013</v>
      </c>
      <c r="AT402">
        <f t="shared" si="108"/>
        <v>193</v>
      </c>
    </row>
    <row r="403" spans="1:46" ht="15.75" customHeight="1" x14ac:dyDescent="0.2">
      <c r="A403" s="1"/>
      <c r="B403" s="6" t="s">
        <v>435</v>
      </c>
      <c r="C403" s="6" t="s">
        <v>22</v>
      </c>
      <c r="D403" s="6" t="s">
        <v>23</v>
      </c>
      <c r="E403" s="6" t="s">
        <v>24</v>
      </c>
      <c r="F403" s="6" t="s">
        <v>19</v>
      </c>
      <c r="G403" s="6" t="s">
        <v>41</v>
      </c>
      <c r="H403" s="21">
        <v>39.43</v>
      </c>
      <c r="I403" s="12">
        <v>6</v>
      </c>
      <c r="J403" s="8">
        <v>11.829000000000001</v>
      </c>
      <c r="K403" s="8">
        <v>248.40899999999999</v>
      </c>
      <c r="L403" s="14">
        <v>43549</v>
      </c>
      <c r="M403" s="32" t="str">
        <f t="shared" si="102"/>
        <v>Weekday</v>
      </c>
      <c r="N403" s="16">
        <v>0.84583333333333333</v>
      </c>
      <c r="O403" s="6" t="s">
        <v>30</v>
      </c>
      <c r="P403" s="18">
        <v>236.58</v>
      </c>
      <c r="Q403" s="2">
        <v>4.7619047620000003</v>
      </c>
      <c r="R403" s="8">
        <v>11.829000000000001</v>
      </c>
      <c r="S403" s="10">
        <v>9.4</v>
      </c>
      <c r="T403" s="33"/>
      <c r="U403" s="22">
        <f t="shared" si="96"/>
        <v>236.57999999999998</v>
      </c>
      <c r="V403" s="24">
        <f t="shared" si="103"/>
        <v>18926.399999999998</v>
      </c>
      <c r="AH403" t="b">
        <f t="shared" si="104"/>
        <v>1</v>
      </c>
      <c r="AL403" t="str">
        <f t="shared" si="105"/>
        <v>High</v>
      </c>
      <c r="AM403" t="str">
        <f t="shared" si="97"/>
        <v>Bad Product</v>
      </c>
      <c r="AN403">
        <f t="shared" si="98"/>
        <v>248.40899999999999</v>
      </c>
      <c r="AO403">
        <f t="shared" si="99"/>
        <v>39.43</v>
      </c>
      <c r="AP403" s="29" t="str">
        <f t="shared" si="106"/>
        <v>High</v>
      </c>
      <c r="AQ403">
        <f t="shared" si="107"/>
        <v>65083.221000000049</v>
      </c>
      <c r="AR403">
        <f t="shared" ca="1" si="100"/>
        <v>0</v>
      </c>
      <c r="AS403">
        <f t="shared" si="101"/>
        <v>52928.295000000013</v>
      </c>
      <c r="AT403">
        <f t="shared" si="108"/>
        <v>192</v>
      </c>
    </row>
    <row r="404" spans="1:46" ht="15.75" customHeight="1" x14ac:dyDescent="0.2">
      <c r="A404" s="1"/>
      <c r="B404" s="6" t="s">
        <v>436</v>
      </c>
      <c r="C404" s="6" t="s">
        <v>22</v>
      </c>
      <c r="D404" s="6" t="s">
        <v>23</v>
      </c>
      <c r="E404" s="6" t="s">
        <v>24</v>
      </c>
      <c r="F404" s="6" t="s">
        <v>28</v>
      </c>
      <c r="G404" s="6" t="s">
        <v>29</v>
      </c>
      <c r="H404" s="21">
        <v>46.22</v>
      </c>
      <c r="I404" s="12">
        <v>4</v>
      </c>
      <c r="J404" s="8">
        <v>9.2439999999999998</v>
      </c>
      <c r="K404" s="8">
        <v>194.124</v>
      </c>
      <c r="L404" s="14">
        <v>43536</v>
      </c>
      <c r="M404" s="32" t="str">
        <f t="shared" si="102"/>
        <v>Weekday</v>
      </c>
      <c r="N404" s="16">
        <v>0.83611111111111114</v>
      </c>
      <c r="O404" s="6" t="s">
        <v>30</v>
      </c>
      <c r="P404" s="18">
        <v>184.88</v>
      </c>
      <c r="Q404" s="2">
        <v>4.7619047620000003</v>
      </c>
      <c r="R404" s="8">
        <v>9.2439999999999998</v>
      </c>
      <c r="S404" s="10">
        <v>6.2</v>
      </c>
      <c r="T404" s="33"/>
      <c r="U404" s="22">
        <f t="shared" si="96"/>
        <v>184.88</v>
      </c>
      <c r="V404" s="24">
        <f t="shared" si="103"/>
        <v>14790.4</v>
      </c>
      <c r="AH404" t="b">
        <f t="shared" si="104"/>
        <v>0</v>
      </c>
      <c r="AL404" t="str">
        <f t="shared" si="105"/>
        <v>Low</v>
      </c>
      <c r="AM404" t="str">
        <f t="shared" si="97"/>
        <v>Bad Product</v>
      </c>
      <c r="AN404">
        <f t="shared" si="98"/>
        <v>194.124</v>
      </c>
      <c r="AO404">
        <f t="shared" si="99"/>
        <v>46.22</v>
      </c>
      <c r="AP404" s="29" t="str">
        <f t="shared" si="106"/>
        <v>Low</v>
      </c>
      <c r="AQ404">
        <f t="shared" si="107"/>
        <v>64901.403000000049</v>
      </c>
      <c r="AR404">
        <f t="shared" ca="1" si="100"/>
        <v>0</v>
      </c>
      <c r="AS404">
        <f t="shared" si="101"/>
        <v>52928.295000000013</v>
      </c>
      <c r="AT404">
        <f t="shared" si="108"/>
        <v>192</v>
      </c>
    </row>
    <row r="405" spans="1:46" ht="15.75" customHeight="1" x14ac:dyDescent="0.2">
      <c r="A405" s="1"/>
      <c r="B405" s="6" t="s">
        <v>437</v>
      </c>
      <c r="C405" s="6" t="s">
        <v>22</v>
      </c>
      <c r="D405" s="6" t="s">
        <v>23</v>
      </c>
      <c r="E405" s="6" t="s">
        <v>18</v>
      </c>
      <c r="F405" s="6" t="s">
        <v>28</v>
      </c>
      <c r="G405" s="6" t="s">
        <v>29</v>
      </c>
      <c r="H405" s="21">
        <v>13.98</v>
      </c>
      <c r="I405" s="12">
        <v>1</v>
      </c>
      <c r="J405" s="8">
        <v>0.69899999999999995</v>
      </c>
      <c r="K405" s="8">
        <v>14.679</v>
      </c>
      <c r="L405" s="14">
        <v>43500</v>
      </c>
      <c r="M405" s="32" t="str">
        <f t="shared" si="102"/>
        <v>Weekday</v>
      </c>
      <c r="N405" s="16">
        <v>0.56805555555555554</v>
      </c>
      <c r="O405" s="6" t="s">
        <v>21</v>
      </c>
      <c r="P405" s="18">
        <v>13.98</v>
      </c>
      <c r="Q405" s="2">
        <v>4.7619047620000003</v>
      </c>
      <c r="R405" s="8">
        <v>0.69899999999999995</v>
      </c>
      <c r="S405" s="10">
        <v>9.8000000000000007</v>
      </c>
      <c r="T405" s="33"/>
      <c r="U405" s="22">
        <f t="shared" si="96"/>
        <v>13.98</v>
      </c>
      <c r="V405" s="24">
        <f t="shared" si="103"/>
        <v>1118.4000000000001</v>
      </c>
      <c r="AH405" t="b">
        <f t="shared" si="104"/>
        <v>1</v>
      </c>
      <c r="AL405" t="str">
        <f t="shared" si="105"/>
        <v>High</v>
      </c>
      <c r="AM405" t="str">
        <f t="shared" si="97"/>
        <v>Bad Product</v>
      </c>
      <c r="AN405">
        <f t="shared" si="98"/>
        <v>14.679</v>
      </c>
      <c r="AO405">
        <f t="shared" si="99"/>
        <v>13.98</v>
      </c>
      <c r="AP405" s="29" t="str">
        <f t="shared" si="106"/>
        <v>High</v>
      </c>
      <c r="AQ405">
        <f t="shared" si="107"/>
        <v>64901.403000000049</v>
      </c>
      <c r="AR405">
        <f t="shared" ca="1" si="100"/>
        <v>0</v>
      </c>
      <c r="AS405">
        <f t="shared" si="101"/>
        <v>52928.295000000013</v>
      </c>
      <c r="AT405">
        <f t="shared" si="108"/>
        <v>192</v>
      </c>
    </row>
    <row r="406" spans="1:46" ht="15.75" customHeight="1" x14ac:dyDescent="0.2">
      <c r="A406" s="1"/>
      <c r="B406" s="6" t="s">
        <v>438</v>
      </c>
      <c r="C406" s="6" t="s">
        <v>39</v>
      </c>
      <c r="D406" s="6" t="s">
        <v>40</v>
      </c>
      <c r="E406" s="6" t="s">
        <v>24</v>
      </c>
      <c r="F406" s="6" t="s">
        <v>19</v>
      </c>
      <c r="G406" s="6" t="s">
        <v>43</v>
      </c>
      <c r="H406" s="21">
        <v>39.75</v>
      </c>
      <c r="I406" s="12">
        <v>5</v>
      </c>
      <c r="J406" s="8">
        <v>9.9375</v>
      </c>
      <c r="K406" s="8">
        <v>208.6875</v>
      </c>
      <c r="L406" s="14">
        <v>43518</v>
      </c>
      <c r="M406" s="32" t="str">
        <f t="shared" si="102"/>
        <v>Weekday</v>
      </c>
      <c r="N406" s="16">
        <v>0.4465277777777778</v>
      </c>
      <c r="O406" s="6" t="s">
        <v>21</v>
      </c>
      <c r="P406" s="18">
        <v>198.75</v>
      </c>
      <c r="Q406" s="2">
        <v>4.7619047620000003</v>
      </c>
      <c r="R406" s="8">
        <v>9.9375</v>
      </c>
      <c r="S406" s="10">
        <v>9.6</v>
      </c>
      <c r="T406" s="33"/>
      <c r="U406" s="22">
        <f t="shared" si="96"/>
        <v>198.75</v>
      </c>
      <c r="V406" s="24">
        <f t="shared" si="103"/>
        <v>15900</v>
      </c>
      <c r="AH406" t="b">
        <f t="shared" si="104"/>
        <v>1</v>
      </c>
      <c r="AL406" t="str">
        <f t="shared" si="105"/>
        <v>High</v>
      </c>
      <c r="AM406" t="str">
        <f t="shared" si="97"/>
        <v>Bad Product</v>
      </c>
      <c r="AN406">
        <f t="shared" si="98"/>
        <v>208.6875</v>
      </c>
      <c r="AO406">
        <f t="shared" si="99"/>
        <v>39.75</v>
      </c>
      <c r="AP406" s="29" t="str">
        <f t="shared" si="106"/>
        <v>High</v>
      </c>
      <c r="AQ406">
        <f t="shared" si="107"/>
        <v>64901.403000000049</v>
      </c>
      <c r="AR406">
        <f t="shared" ca="1" si="100"/>
        <v>0</v>
      </c>
      <c r="AS406">
        <f t="shared" si="101"/>
        <v>52928.295000000013</v>
      </c>
      <c r="AT406">
        <f t="shared" si="108"/>
        <v>192</v>
      </c>
    </row>
    <row r="407" spans="1:46" ht="15.75" customHeight="1" x14ac:dyDescent="0.2">
      <c r="A407" s="1"/>
      <c r="B407" s="6" t="s">
        <v>439</v>
      </c>
      <c r="C407" s="6" t="s">
        <v>22</v>
      </c>
      <c r="D407" s="6" t="s">
        <v>23</v>
      </c>
      <c r="E407" s="6" t="s">
        <v>18</v>
      </c>
      <c r="F407" s="6" t="s">
        <v>19</v>
      </c>
      <c r="G407" s="6" t="s">
        <v>43</v>
      </c>
      <c r="H407" s="21">
        <v>97.79</v>
      </c>
      <c r="I407" s="12">
        <v>7</v>
      </c>
      <c r="J407" s="8">
        <v>34.226500000000001</v>
      </c>
      <c r="K407" s="8">
        <v>718.75649999999996</v>
      </c>
      <c r="L407" s="14">
        <v>43512</v>
      </c>
      <c r="M407" s="32" t="str">
        <f t="shared" si="102"/>
        <v>Weekend</v>
      </c>
      <c r="N407" s="16">
        <v>0.72916666666666663</v>
      </c>
      <c r="O407" s="6" t="s">
        <v>21</v>
      </c>
      <c r="P407" s="18">
        <v>684.53</v>
      </c>
      <c r="Q407" s="2">
        <v>4.7619047620000003</v>
      </c>
      <c r="R407" s="8">
        <v>34.226500000000001</v>
      </c>
      <c r="S407" s="10">
        <v>4.9000000000000004</v>
      </c>
      <c r="T407" s="33"/>
      <c r="U407" s="22">
        <f t="shared" si="96"/>
        <v>684.53000000000009</v>
      </c>
      <c r="V407" s="24">
        <f t="shared" si="103"/>
        <v>54762.400000000009</v>
      </c>
      <c r="AH407" t="b">
        <f t="shared" si="104"/>
        <v>0</v>
      </c>
      <c r="AL407" t="str">
        <f t="shared" si="105"/>
        <v>Low</v>
      </c>
      <c r="AM407" t="str">
        <f t="shared" si="97"/>
        <v>Bad Product</v>
      </c>
      <c r="AN407">
        <f t="shared" si="98"/>
        <v>646.88085000000001</v>
      </c>
      <c r="AO407">
        <f t="shared" si="99"/>
        <v>97.79</v>
      </c>
      <c r="AP407" s="29" t="str">
        <f t="shared" si="106"/>
        <v>Low</v>
      </c>
      <c r="AQ407">
        <f t="shared" si="107"/>
        <v>64901.403000000049</v>
      </c>
      <c r="AR407">
        <f t="shared" ca="1" si="100"/>
        <v>0</v>
      </c>
      <c r="AS407">
        <f t="shared" si="101"/>
        <v>52928.295000000013</v>
      </c>
      <c r="AT407">
        <f t="shared" si="108"/>
        <v>192</v>
      </c>
    </row>
    <row r="408" spans="1:46" ht="15.75" customHeight="1" x14ac:dyDescent="0.2">
      <c r="A408" s="1"/>
      <c r="B408" s="6" t="s">
        <v>440</v>
      </c>
      <c r="C408" s="6" t="s">
        <v>16</v>
      </c>
      <c r="D408" s="6" t="s">
        <v>17</v>
      </c>
      <c r="E408" s="6" t="s">
        <v>18</v>
      </c>
      <c r="F408" s="6" t="s">
        <v>28</v>
      </c>
      <c r="G408" s="6" t="s">
        <v>33</v>
      </c>
      <c r="H408" s="21">
        <v>67.260000000000005</v>
      </c>
      <c r="I408" s="12">
        <v>4</v>
      </c>
      <c r="J408" s="8">
        <v>13.452</v>
      </c>
      <c r="K408" s="8">
        <v>282.49200000000002</v>
      </c>
      <c r="L408" s="14">
        <v>43484</v>
      </c>
      <c r="M408" s="32" t="str">
        <f t="shared" si="102"/>
        <v>Weekend</v>
      </c>
      <c r="N408" s="16">
        <v>0.64444444444444449</v>
      </c>
      <c r="O408" s="6" t="s">
        <v>30</v>
      </c>
      <c r="P408" s="18">
        <v>269.04000000000002</v>
      </c>
      <c r="Q408" s="2">
        <v>4.7619047620000003</v>
      </c>
      <c r="R408" s="8">
        <v>13.452</v>
      </c>
      <c r="S408" s="10">
        <v>8</v>
      </c>
      <c r="T408" s="33"/>
      <c r="U408" s="22">
        <f t="shared" si="96"/>
        <v>269.04000000000002</v>
      </c>
      <c r="V408" s="24">
        <f t="shared" si="103"/>
        <v>21523.200000000001</v>
      </c>
      <c r="AH408" t="b">
        <f t="shared" si="104"/>
        <v>0</v>
      </c>
      <c r="AL408" t="str">
        <f t="shared" si="105"/>
        <v>Low</v>
      </c>
      <c r="AM408" t="str">
        <f t="shared" si="97"/>
        <v>Bad Product</v>
      </c>
      <c r="AN408">
        <f t="shared" si="98"/>
        <v>282.49200000000002</v>
      </c>
      <c r="AO408">
        <f t="shared" si="99"/>
        <v>67.260000000000005</v>
      </c>
      <c r="AP408" s="29" t="str">
        <f t="shared" si="106"/>
        <v>Medium</v>
      </c>
      <c r="AQ408">
        <f t="shared" si="107"/>
        <v>64692.715500000049</v>
      </c>
      <c r="AR408">
        <f t="shared" ca="1" si="100"/>
        <v>0</v>
      </c>
      <c r="AS408">
        <f t="shared" si="101"/>
        <v>52928.295000000013</v>
      </c>
      <c r="AT408">
        <f t="shared" si="108"/>
        <v>192</v>
      </c>
    </row>
    <row r="409" spans="1:46" ht="15.75" customHeight="1" x14ac:dyDescent="0.2">
      <c r="A409" s="1"/>
      <c r="B409" s="6" t="s">
        <v>441</v>
      </c>
      <c r="C409" s="6" t="s">
        <v>16</v>
      </c>
      <c r="D409" s="6" t="s">
        <v>17</v>
      </c>
      <c r="E409" s="6" t="s">
        <v>24</v>
      </c>
      <c r="F409" s="6" t="s">
        <v>28</v>
      </c>
      <c r="G409" s="6" t="s">
        <v>41</v>
      </c>
      <c r="H409" s="21">
        <v>13.79</v>
      </c>
      <c r="I409" s="12">
        <v>5</v>
      </c>
      <c r="J409" s="8">
        <v>3.4474999999999998</v>
      </c>
      <c r="K409" s="8">
        <v>72.397499999999994</v>
      </c>
      <c r="L409" s="14">
        <v>43476</v>
      </c>
      <c r="M409" s="32" t="str">
        <f t="shared" si="102"/>
        <v>Weekday</v>
      </c>
      <c r="N409" s="16">
        <v>0.79652777777777772</v>
      </c>
      <c r="O409" s="6" t="s">
        <v>30</v>
      </c>
      <c r="P409" s="18">
        <v>68.95</v>
      </c>
      <c r="Q409" s="2">
        <v>4.7619047620000003</v>
      </c>
      <c r="R409" s="8">
        <v>3.4474999999999998</v>
      </c>
      <c r="S409" s="10">
        <v>7.8</v>
      </c>
      <c r="T409" s="33"/>
      <c r="U409" s="22">
        <f t="shared" si="96"/>
        <v>68.949999999999989</v>
      </c>
      <c r="V409" s="24">
        <f t="shared" si="103"/>
        <v>5515.9999999999991</v>
      </c>
      <c r="AH409" t="b">
        <f t="shared" si="104"/>
        <v>0</v>
      </c>
      <c r="AL409" t="str">
        <f t="shared" si="105"/>
        <v>Low</v>
      </c>
      <c r="AM409" t="str">
        <f t="shared" si="97"/>
        <v>Bad Product</v>
      </c>
      <c r="AN409">
        <f t="shared" si="98"/>
        <v>72.397499999999994</v>
      </c>
      <c r="AO409">
        <f t="shared" si="99"/>
        <v>13.79</v>
      </c>
      <c r="AP409" s="29" t="str">
        <f t="shared" si="106"/>
        <v>Medium</v>
      </c>
      <c r="AQ409">
        <f t="shared" si="107"/>
        <v>64692.715500000049</v>
      </c>
      <c r="AR409">
        <f t="shared" ca="1" si="100"/>
        <v>0</v>
      </c>
      <c r="AS409">
        <f t="shared" si="101"/>
        <v>52928.295000000013</v>
      </c>
      <c r="AT409">
        <f t="shared" si="108"/>
        <v>192</v>
      </c>
    </row>
    <row r="410" spans="1:46" ht="15.75" customHeight="1" x14ac:dyDescent="0.2">
      <c r="A410" s="1"/>
      <c r="B410" s="6" t="s">
        <v>442</v>
      </c>
      <c r="C410" s="6" t="s">
        <v>39</v>
      </c>
      <c r="D410" s="6" t="s">
        <v>40</v>
      </c>
      <c r="E410" s="6" t="s">
        <v>18</v>
      </c>
      <c r="F410" s="6" t="s">
        <v>19</v>
      </c>
      <c r="G410" s="6" t="s">
        <v>43</v>
      </c>
      <c r="H410" s="21">
        <v>68.709999999999994</v>
      </c>
      <c r="I410" s="12">
        <v>4</v>
      </c>
      <c r="J410" s="8">
        <v>13.742000000000001</v>
      </c>
      <c r="K410" s="8">
        <v>288.58199999999999</v>
      </c>
      <c r="L410" s="14">
        <v>43469</v>
      </c>
      <c r="M410" s="32" t="str">
        <f t="shared" si="102"/>
        <v>Weekday</v>
      </c>
      <c r="N410" s="16">
        <v>0.79236111111111107</v>
      </c>
      <c r="O410" s="6" t="s">
        <v>26</v>
      </c>
      <c r="P410" s="18">
        <v>274.83999999999997</v>
      </c>
      <c r="Q410" s="2">
        <v>4.7619047620000003</v>
      </c>
      <c r="R410" s="8">
        <v>13.742000000000001</v>
      </c>
      <c r="S410" s="10">
        <v>4.0999999999999996</v>
      </c>
      <c r="T410" s="33"/>
      <c r="U410" s="22">
        <f t="shared" si="96"/>
        <v>274.83999999999997</v>
      </c>
      <c r="V410" s="24">
        <f t="shared" si="103"/>
        <v>21987.199999999997</v>
      </c>
      <c r="AH410" t="b">
        <f t="shared" si="104"/>
        <v>0</v>
      </c>
      <c r="AL410" t="str">
        <f t="shared" si="105"/>
        <v>Low</v>
      </c>
      <c r="AM410" t="str">
        <f t="shared" si="97"/>
        <v>Bad Product</v>
      </c>
      <c r="AN410">
        <f t="shared" si="98"/>
        <v>288.58199999999999</v>
      </c>
      <c r="AO410">
        <f t="shared" si="99"/>
        <v>68.709999999999994</v>
      </c>
      <c r="AP410" s="29" t="str">
        <f t="shared" si="106"/>
        <v>Low</v>
      </c>
      <c r="AQ410">
        <f t="shared" si="107"/>
        <v>64692.715500000049</v>
      </c>
      <c r="AR410">
        <f t="shared" ca="1" si="100"/>
        <v>0</v>
      </c>
      <c r="AS410">
        <f t="shared" si="101"/>
        <v>52928.295000000013</v>
      </c>
      <c r="AT410">
        <f t="shared" si="108"/>
        <v>192</v>
      </c>
    </row>
    <row r="411" spans="1:46" ht="15.75" customHeight="1" x14ac:dyDescent="0.2">
      <c r="A411" s="1"/>
      <c r="B411" s="6" t="s">
        <v>443</v>
      </c>
      <c r="C411" s="6" t="s">
        <v>16</v>
      </c>
      <c r="D411" s="6" t="s">
        <v>17</v>
      </c>
      <c r="E411" s="6" t="s">
        <v>24</v>
      </c>
      <c r="F411" s="6" t="s">
        <v>19</v>
      </c>
      <c r="G411" s="6" t="s">
        <v>29</v>
      </c>
      <c r="H411" s="21">
        <v>56.53</v>
      </c>
      <c r="I411" s="12">
        <v>4</v>
      </c>
      <c r="J411" s="8">
        <v>11.305999999999999</v>
      </c>
      <c r="K411" s="8">
        <v>237.42599999999999</v>
      </c>
      <c r="L411" s="14">
        <v>43528</v>
      </c>
      <c r="M411" s="32" t="str">
        <f t="shared" si="102"/>
        <v>Weekday</v>
      </c>
      <c r="N411" s="16">
        <v>0.82499999999999996</v>
      </c>
      <c r="O411" s="6" t="s">
        <v>21</v>
      </c>
      <c r="P411" s="18">
        <v>226.12</v>
      </c>
      <c r="Q411" s="2">
        <v>4.7619047620000003</v>
      </c>
      <c r="R411" s="8">
        <v>11.305999999999999</v>
      </c>
      <c r="S411" s="10">
        <v>5.5</v>
      </c>
      <c r="T411" s="33"/>
      <c r="U411" s="22">
        <f t="shared" si="96"/>
        <v>226.12</v>
      </c>
      <c r="V411" s="24">
        <f t="shared" si="103"/>
        <v>18089.599999999999</v>
      </c>
      <c r="AH411" t="b">
        <f t="shared" si="104"/>
        <v>0</v>
      </c>
      <c r="AL411" t="str">
        <f t="shared" si="105"/>
        <v>Low</v>
      </c>
      <c r="AM411" t="str">
        <f t="shared" si="97"/>
        <v>Bad Product</v>
      </c>
      <c r="AN411">
        <f t="shared" si="98"/>
        <v>237.42599999999999</v>
      </c>
      <c r="AO411">
        <f t="shared" si="99"/>
        <v>56.53</v>
      </c>
      <c r="AP411" s="29" t="str">
        <f t="shared" si="106"/>
        <v>Low</v>
      </c>
      <c r="AQ411">
        <f t="shared" si="107"/>
        <v>64692.715500000049</v>
      </c>
      <c r="AR411">
        <f t="shared" ca="1" si="100"/>
        <v>0</v>
      </c>
      <c r="AS411">
        <f t="shared" si="101"/>
        <v>52928.295000000013</v>
      </c>
      <c r="AT411">
        <f t="shared" si="108"/>
        <v>191</v>
      </c>
    </row>
    <row r="412" spans="1:46" ht="15.75" customHeight="1" x14ac:dyDescent="0.2">
      <c r="A412" s="1"/>
      <c r="B412" s="6" t="s">
        <v>444</v>
      </c>
      <c r="C412" s="6" t="s">
        <v>22</v>
      </c>
      <c r="D412" s="6" t="s">
        <v>23</v>
      </c>
      <c r="E412" s="6" t="s">
        <v>24</v>
      </c>
      <c r="F412" s="6" t="s">
        <v>19</v>
      </c>
      <c r="G412" s="6" t="s">
        <v>43</v>
      </c>
      <c r="H412" s="21">
        <v>23.82</v>
      </c>
      <c r="I412" s="12">
        <v>5</v>
      </c>
      <c r="J412" s="8">
        <v>5.9550000000000001</v>
      </c>
      <c r="K412" s="8">
        <v>125.05500000000001</v>
      </c>
      <c r="L412" s="14">
        <v>43493</v>
      </c>
      <c r="M412" s="32" t="str">
        <f t="shared" si="102"/>
        <v>Weekday</v>
      </c>
      <c r="N412" s="16">
        <v>0.80833333333333335</v>
      </c>
      <c r="O412" s="6" t="s">
        <v>21</v>
      </c>
      <c r="P412" s="18">
        <v>119.1</v>
      </c>
      <c r="Q412" s="2">
        <v>4.7619047620000003</v>
      </c>
      <c r="R412" s="8">
        <v>5.9550000000000001</v>
      </c>
      <c r="S412" s="10">
        <v>5.4</v>
      </c>
      <c r="T412" s="33"/>
      <c r="U412" s="22">
        <f t="shared" si="96"/>
        <v>119.1</v>
      </c>
      <c r="V412" s="24">
        <f t="shared" si="103"/>
        <v>9528</v>
      </c>
      <c r="AH412" t="b">
        <f t="shared" si="104"/>
        <v>0</v>
      </c>
      <c r="AL412" t="str">
        <f t="shared" si="105"/>
        <v>Low</v>
      </c>
      <c r="AM412" t="str">
        <f t="shared" si="97"/>
        <v>Bad Product</v>
      </c>
      <c r="AN412">
        <f t="shared" si="98"/>
        <v>125.05500000000001</v>
      </c>
      <c r="AO412">
        <f t="shared" si="99"/>
        <v>23.82</v>
      </c>
      <c r="AP412" s="29" t="str">
        <f t="shared" si="106"/>
        <v>Low</v>
      </c>
      <c r="AQ412">
        <f t="shared" si="107"/>
        <v>64404.133500000054</v>
      </c>
      <c r="AR412">
        <f t="shared" ca="1" si="100"/>
        <v>0</v>
      </c>
      <c r="AS412">
        <f t="shared" si="101"/>
        <v>52928.295000000013</v>
      </c>
      <c r="AT412">
        <f t="shared" si="108"/>
        <v>191</v>
      </c>
    </row>
    <row r="413" spans="1:46" ht="15.75" customHeight="1" x14ac:dyDescent="0.2">
      <c r="A413" s="1"/>
      <c r="B413" s="6" t="s">
        <v>445</v>
      </c>
      <c r="C413" s="6" t="s">
        <v>39</v>
      </c>
      <c r="D413" s="6" t="s">
        <v>40</v>
      </c>
      <c r="E413" s="6" t="s">
        <v>24</v>
      </c>
      <c r="F413" s="6" t="s">
        <v>19</v>
      </c>
      <c r="G413" s="6" t="s">
        <v>20</v>
      </c>
      <c r="H413" s="21">
        <v>34.21</v>
      </c>
      <c r="I413" s="12">
        <v>10</v>
      </c>
      <c r="J413" s="8">
        <v>17.105</v>
      </c>
      <c r="K413" s="8">
        <v>359.20499999999998</v>
      </c>
      <c r="L413" s="14">
        <v>43467</v>
      </c>
      <c r="M413" s="32" t="str">
        <f t="shared" si="102"/>
        <v>Weekday</v>
      </c>
      <c r="N413" s="16">
        <v>0.54166666666666663</v>
      </c>
      <c r="O413" s="6" t="s">
        <v>26</v>
      </c>
      <c r="P413" s="18">
        <v>342.1</v>
      </c>
      <c r="Q413" s="2">
        <v>4.7619047620000003</v>
      </c>
      <c r="R413" s="8">
        <v>17.105</v>
      </c>
      <c r="S413" s="10">
        <v>5.0999999999999996</v>
      </c>
      <c r="T413" s="33"/>
      <c r="U413" s="22">
        <f t="shared" si="96"/>
        <v>342.1</v>
      </c>
      <c r="V413" s="24">
        <f t="shared" si="103"/>
        <v>27368</v>
      </c>
      <c r="AH413" t="b">
        <f t="shared" si="104"/>
        <v>0</v>
      </c>
      <c r="AL413" t="str">
        <f t="shared" si="105"/>
        <v>Low</v>
      </c>
      <c r="AM413" t="str">
        <f t="shared" si="97"/>
        <v>Bad Product</v>
      </c>
      <c r="AN413">
        <f t="shared" si="98"/>
        <v>359.20499999999998</v>
      </c>
      <c r="AO413">
        <f t="shared" si="99"/>
        <v>32.499499999999998</v>
      </c>
      <c r="AP413" s="29" t="str">
        <f t="shared" si="106"/>
        <v>Low</v>
      </c>
      <c r="AQ413">
        <f t="shared" si="107"/>
        <v>64404.133500000054</v>
      </c>
      <c r="AR413">
        <f t="shared" ca="1" si="100"/>
        <v>0</v>
      </c>
      <c r="AS413">
        <f t="shared" si="101"/>
        <v>52928.295000000013</v>
      </c>
      <c r="AT413">
        <f t="shared" si="108"/>
        <v>191</v>
      </c>
    </row>
    <row r="414" spans="1:46" ht="15.75" customHeight="1" x14ac:dyDescent="0.2">
      <c r="A414" s="1"/>
      <c r="B414" s="6" t="s">
        <v>446</v>
      </c>
      <c r="C414" s="6" t="s">
        <v>39</v>
      </c>
      <c r="D414" s="6" t="s">
        <v>40</v>
      </c>
      <c r="E414" s="6" t="s">
        <v>24</v>
      </c>
      <c r="F414" s="6" t="s">
        <v>28</v>
      </c>
      <c r="G414" s="6" t="s">
        <v>33</v>
      </c>
      <c r="H414" s="21">
        <v>21.87</v>
      </c>
      <c r="I414" s="12">
        <v>2</v>
      </c>
      <c r="J414" s="8">
        <v>2.1869999999999998</v>
      </c>
      <c r="K414" s="8">
        <v>45.927</v>
      </c>
      <c r="L414" s="14">
        <v>43490</v>
      </c>
      <c r="M414" s="32" t="str">
        <f t="shared" si="102"/>
        <v>Weekday</v>
      </c>
      <c r="N414" s="16">
        <v>0.60347222222222219</v>
      </c>
      <c r="O414" s="6" t="s">
        <v>21</v>
      </c>
      <c r="P414" s="18">
        <v>43.74</v>
      </c>
      <c r="Q414" s="2">
        <v>4.7619047620000003</v>
      </c>
      <c r="R414" s="8">
        <v>2.1869999999999998</v>
      </c>
      <c r="S414" s="10">
        <v>6.9</v>
      </c>
      <c r="T414" s="33"/>
      <c r="U414" s="22">
        <f t="shared" si="96"/>
        <v>43.74</v>
      </c>
      <c r="V414" s="24">
        <f t="shared" si="103"/>
        <v>3499.2000000000003</v>
      </c>
      <c r="AH414" t="b">
        <f t="shared" si="104"/>
        <v>0</v>
      </c>
      <c r="AL414" t="str">
        <f t="shared" si="105"/>
        <v>Low</v>
      </c>
      <c r="AM414" t="str">
        <f t="shared" si="97"/>
        <v>Bad Product</v>
      </c>
      <c r="AN414">
        <f t="shared" si="98"/>
        <v>45.927</v>
      </c>
      <c r="AO414">
        <f t="shared" si="99"/>
        <v>21.87</v>
      </c>
      <c r="AP414" s="29" t="str">
        <f t="shared" si="106"/>
        <v>Medium</v>
      </c>
      <c r="AQ414">
        <f t="shared" si="107"/>
        <v>64404.133500000054</v>
      </c>
      <c r="AR414">
        <f t="shared" ca="1" si="100"/>
        <v>0</v>
      </c>
      <c r="AS414">
        <f t="shared" si="101"/>
        <v>52928.295000000013</v>
      </c>
      <c r="AT414">
        <f t="shared" si="108"/>
        <v>190</v>
      </c>
    </row>
    <row r="415" spans="1:46" ht="15.75" customHeight="1" x14ac:dyDescent="0.2">
      <c r="A415" s="1"/>
      <c r="B415" s="6" t="s">
        <v>447</v>
      </c>
      <c r="C415" s="6" t="s">
        <v>16</v>
      </c>
      <c r="D415" s="6" t="s">
        <v>17</v>
      </c>
      <c r="E415" s="6" t="s">
        <v>18</v>
      </c>
      <c r="F415" s="6" t="s">
        <v>28</v>
      </c>
      <c r="G415" s="6" t="s">
        <v>20</v>
      </c>
      <c r="H415" s="21">
        <v>20.97</v>
      </c>
      <c r="I415" s="12">
        <v>5</v>
      </c>
      <c r="J415" s="8">
        <v>5.2424999999999997</v>
      </c>
      <c r="K415" s="8">
        <v>110.0925</v>
      </c>
      <c r="L415" s="14">
        <v>43469</v>
      </c>
      <c r="M415" s="32" t="str">
        <f t="shared" si="102"/>
        <v>Weekday</v>
      </c>
      <c r="N415" s="16">
        <v>0.55625000000000002</v>
      </c>
      <c r="O415" s="6" t="s">
        <v>26</v>
      </c>
      <c r="P415" s="18">
        <v>104.85</v>
      </c>
      <c r="Q415" s="2">
        <v>4.7619047620000003</v>
      </c>
      <c r="R415" s="8">
        <v>5.2424999999999997</v>
      </c>
      <c r="S415" s="10">
        <v>7.8</v>
      </c>
      <c r="T415" s="33"/>
      <c r="U415" s="22">
        <f t="shared" si="96"/>
        <v>104.85</v>
      </c>
      <c r="V415" s="24">
        <f t="shared" si="103"/>
        <v>8388</v>
      </c>
      <c r="AH415" t="b">
        <f t="shared" si="104"/>
        <v>0</v>
      </c>
      <c r="AL415" t="str">
        <f t="shared" si="105"/>
        <v>Low</v>
      </c>
      <c r="AM415" t="str">
        <f t="shared" si="97"/>
        <v>Bad Product</v>
      </c>
      <c r="AN415">
        <f t="shared" si="98"/>
        <v>110.0925</v>
      </c>
      <c r="AO415">
        <f t="shared" si="99"/>
        <v>20.97</v>
      </c>
      <c r="AP415" s="29" t="str">
        <f t="shared" si="106"/>
        <v>Medium</v>
      </c>
      <c r="AQ415">
        <f t="shared" si="107"/>
        <v>64044.928500000053</v>
      </c>
      <c r="AR415">
        <f t="shared" ca="1" si="100"/>
        <v>0</v>
      </c>
      <c r="AS415">
        <f t="shared" si="101"/>
        <v>52928.295000000013</v>
      </c>
      <c r="AT415">
        <f t="shared" si="108"/>
        <v>190</v>
      </c>
    </row>
    <row r="416" spans="1:46" ht="15.75" customHeight="1" x14ac:dyDescent="0.2">
      <c r="A416" s="1"/>
      <c r="B416" s="6" t="s">
        <v>448</v>
      </c>
      <c r="C416" s="6" t="s">
        <v>16</v>
      </c>
      <c r="D416" s="6" t="s">
        <v>17</v>
      </c>
      <c r="E416" s="6" t="s">
        <v>24</v>
      </c>
      <c r="F416" s="6" t="s">
        <v>28</v>
      </c>
      <c r="G416" s="6" t="s">
        <v>33</v>
      </c>
      <c r="H416" s="21">
        <v>25.84</v>
      </c>
      <c r="I416" s="12">
        <v>3</v>
      </c>
      <c r="J416" s="8">
        <v>3.8759999999999999</v>
      </c>
      <c r="K416" s="8">
        <v>81.396000000000001</v>
      </c>
      <c r="L416" s="14">
        <v>43534</v>
      </c>
      <c r="M416" s="32" t="str">
        <f t="shared" si="102"/>
        <v>Weekend</v>
      </c>
      <c r="N416" s="16">
        <v>0.78819444444444442</v>
      </c>
      <c r="O416" s="6" t="s">
        <v>21</v>
      </c>
      <c r="P416" s="18">
        <v>77.52</v>
      </c>
      <c r="Q416" s="2">
        <v>4.7619047620000003</v>
      </c>
      <c r="R416" s="8">
        <v>3.8759999999999999</v>
      </c>
      <c r="S416" s="10">
        <v>6.6</v>
      </c>
      <c r="T416" s="33"/>
      <c r="U416" s="22">
        <f t="shared" si="96"/>
        <v>77.52</v>
      </c>
      <c r="V416" s="24">
        <f t="shared" si="103"/>
        <v>6201.5999999999995</v>
      </c>
      <c r="AH416" t="b">
        <f t="shared" si="104"/>
        <v>0</v>
      </c>
      <c r="AL416" t="str">
        <f t="shared" si="105"/>
        <v>Low</v>
      </c>
      <c r="AM416" t="str">
        <f t="shared" si="97"/>
        <v>Bad Product</v>
      </c>
      <c r="AN416">
        <f t="shared" si="98"/>
        <v>81.396000000000001</v>
      </c>
      <c r="AO416">
        <f t="shared" si="99"/>
        <v>25.84</v>
      </c>
      <c r="AP416" s="29" t="str">
        <f t="shared" si="106"/>
        <v>Medium</v>
      </c>
      <c r="AQ416">
        <f t="shared" si="107"/>
        <v>63999.001500000049</v>
      </c>
      <c r="AR416">
        <f t="shared" ca="1" si="100"/>
        <v>0</v>
      </c>
      <c r="AS416">
        <f t="shared" si="101"/>
        <v>52928.295000000013</v>
      </c>
      <c r="AT416">
        <f t="shared" si="108"/>
        <v>189</v>
      </c>
    </row>
    <row r="417" spans="1:46" ht="15.75" customHeight="1" x14ac:dyDescent="0.2">
      <c r="A417" s="1"/>
      <c r="B417" s="6" t="s">
        <v>449</v>
      </c>
      <c r="C417" s="6" t="s">
        <v>16</v>
      </c>
      <c r="D417" s="6" t="s">
        <v>17</v>
      </c>
      <c r="E417" s="6" t="s">
        <v>24</v>
      </c>
      <c r="F417" s="6" t="s">
        <v>28</v>
      </c>
      <c r="G417" s="6" t="s">
        <v>29</v>
      </c>
      <c r="H417" s="21">
        <v>50.93</v>
      </c>
      <c r="I417" s="12">
        <v>8</v>
      </c>
      <c r="J417" s="8">
        <v>20.372</v>
      </c>
      <c r="K417" s="8">
        <v>427.81200000000001</v>
      </c>
      <c r="L417" s="14">
        <v>43546</v>
      </c>
      <c r="M417" s="32" t="str">
        <f t="shared" si="102"/>
        <v>Weekday</v>
      </c>
      <c r="N417" s="16">
        <v>0.81666666666666665</v>
      </c>
      <c r="O417" s="6" t="s">
        <v>21</v>
      </c>
      <c r="P417" s="18">
        <v>407.44</v>
      </c>
      <c r="Q417" s="2">
        <v>4.7619047620000003</v>
      </c>
      <c r="R417" s="8">
        <v>20.372</v>
      </c>
      <c r="S417" s="10">
        <v>9.1999999999999993</v>
      </c>
      <c r="T417" s="33"/>
      <c r="U417" s="22">
        <f t="shared" si="96"/>
        <v>407.44</v>
      </c>
      <c r="V417" s="24">
        <f t="shared" si="103"/>
        <v>32595.200000000001</v>
      </c>
      <c r="AH417" t="b">
        <f t="shared" si="104"/>
        <v>1</v>
      </c>
      <c r="AL417" t="str">
        <f t="shared" si="105"/>
        <v>High</v>
      </c>
      <c r="AM417" t="str">
        <f t="shared" si="97"/>
        <v>Bad Product</v>
      </c>
      <c r="AN417">
        <f t="shared" si="98"/>
        <v>427.81200000000001</v>
      </c>
      <c r="AO417">
        <f t="shared" si="99"/>
        <v>48.383499999999998</v>
      </c>
      <c r="AP417" s="29" t="str">
        <f t="shared" si="106"/>
        <v>High</v>
      </c>
      <c r="AQ417">
        <f t="shared" si="107"/>
        <v>63999.001500000049</v>
      </c>
      <c r="AR417">
        <f t="shared" ca="1" si="100"/>
        <v>0</v>
      </c>
      <c r="AS417">
        <f t="shared" si="101"/>
        <v>52928.295000000013</v>
      </c>
      <c r="AT417">
        <f t="shared" si="108"/>
        <v>189</v>
      </c>
    </row>
    <row r="418" spans="1:46" ht="15.75" customHeight="1" x14ac:dyDescent="0.2">
      <c r="A418" s="1"/>
      <c r="B418" s="6" t="s">
        <v>450</v>
      </c>
      <c r="C418" s="6" t="s">
        <v>39</v>
      </c>
      <c r="D418" s="6" t="s">
        <v>40</v>
      </c>
      <c r="E418" s="6" t="s">
        <v>24</v>
      </c>
      <c r="F418" s="6" t="s">
        <v>28</v>
      </c>
      <c r="G418" s="6" t="s">
        <v>20</v>
      </c>
      <c r="H418" s="21">
        <v>96.11</v>
      </c>
      <c r="I418" s="12">
        <v>1</v>
      </c>
      <c r="J418" s="8">
        <v>4.8055000000000003</v>
      </c>
      <c r="K418" s="8">
        <v>100.91549999999999</v>
      </c>
      <c r="L418" s="14">
        <v>43490</v>
      </c>
      <c r="M418" s="32" t="str">
        <f t="shared" si="102"/>
        <v>Weekday</v>
      </c>
      <c r="N418" s="16">
        <v>0.68611111111111112</v>
      </c>
      <c r="O418" s="6" t="s">
        <v>21</v>
      </c>
      <c r="P418" s="18">
        <v>96.11</v>
      </c>
      <c r="Q418" s="2">
        <v>4.7619047620000003</v>
      </c>
      <c r="R418" s="8">
        <v>4.8055000000000003</v>
      </c>
      <c r="S418" s="10">
        <v>7.8</v>
      </c>
      <c r="T418" s="33"/>
      <c r="U418" s="22">
        <f t="shared" si="96"/>
        <v>96.11</v>
      </c>
      <c r="V418" s="24">
        <f t="shared" si="103"/>
        <v>7688.8</v>
      </c>
      <c r="AH418" t="b">
        <f t="shared" si="104"/>
        <v>0</v>
      </c>
      <c r="AL418" t="str">
        <f t="shared" si="105"/>
        <v>Low</v>
      </c>
      <c r="AM418" t="str">
        <f t="shared" si="97"/>
        <v>Bad Product</v>
      </c>
      <c r="AN418">
        <f t="shared" si="98"/>
        <v>100.91549999999999</v>
      </c>
      <c r="AO418">
        <f t="shared" si="99"/>
        <v>96.11</v>
      </c>
      <c r="AP418" s="29" t="str">
        <f t="shared" si="106"/>
        <v>Medium</v>
      </c>
      <c r="AQ418">
        <f t="shared" si="107"/>
        <v>63999.001500000049</v>
      </c>
      <c r="AR418">
        <f t="shared" ca="1" si="100"/>
        <v>0</v>
      </c>
      <c r="AS418">
        <f t="shared" si="101"/>
        <v>52928.295000000013</v>
      </c>
      <c r="AT418">
        <f t="shared" si="108"/>
        <v>189</v>
      </c>
    </row>
    <row r="419" spans="1:46" ht="15.75" customHeight="1" x14ac:dyDescent="0.2">
      <c r="A419" s="1"/>
      <c r="B419" s="6" t="s">
        <v>451</v>
      </c>
      <c r="C419" s="6" t="s">
        <v>22</v>
      </c>
      <c r="D419" s="6" t="s">
        <v>23</v>
      </c>
      <c r="E419" s="6" t="s">
        <v>24</v>
      </c>
      <c r="F419" s="6" t="s">
        <v>19</v>
      </c>
      <c r="G419" s="6" t="s">
        <v>29</v>
      </c>
      <c r="H419" s="21">
        <v>45.38</v>
      </c>
      <c r="I419" s="12">
        <v>4</v>
      </c>
      <c r="J419" s="8">
        <v>9.0760000000000005</v>
      </c>
      <c r="K419" s="8">
        <v>190.596</v>
      </c>
      <c r="L419" s="14">
        <v>43473</v>
      </c>
      <c r="M419" s="32" t="str">
        <f t="shared" si="102"/>
        <v>Weekday</v>
      </c>
      <c r="N419" s="16">
        <v>0.57499999999999996</v>
      </c>
      <c r="O419" s="6" t="s">
        <v>30</v>
      </c>
      <c r="P419" s="18">
        <v>181.52</v>
      </c>
      <c r="Q419" s="2">
        <v>4.7619047620000003</v>
      </c>
      <c r="R419" s="8">
        <v>9.0760000000000005</v>
      </c>
      <c r="S419" s="10">
        <v>8.6999999999999993</v>
      </c>
      <c r="T419" s="33"/>
      <c r="U419" s="22">
        <f t="shared" si="96"/>
        <v>181.52</v>
      </c>
      <c r="V419" s="24">
        <f t="shared" si="103"/>
        <v>14521.6</v>
      </c>
      <c r="AH419" t="b">
        <f t="shared" si="104"/>
        <v>1</v>
      </c>
      <c r="AL419" t="str">
        <f t="shared" si="105"/>
        <v>High</v>
      </c>
      <c r="AM419" t="str">
        <f t="shared" si="97"/>
        <v>Bad Product</v>
      </c>
      <c r="AN419">
        <f t="shared" si="98"/>
        <v>190.596</v>
      </c>
      <c r="AO419">
        <f t="shared" si="99"/>
        <v>45.38</v>
      </c>
      <c r="AP419" s="29" t="str">
        <f t="shared" si="106"/>
        <v>High</v>
      </c>
      <c r="AQ419">
        <f t="shared" si="107"/>
        <v>63999.001500000049</v>
      </c>
      <c r="AR419">
        <f t="shared" ca="1" si="100"/>
        <v>0</v>
      </c>
      <c r="AS419">
        <f t="shared" si="101"/>
        <v>52928.295000000013</v>
      </c>
      <c r="AT419">
        <f t="shared" si="108"/>
        <v>189</v>
      </c>
    </row>
    <row r="420" spans="1:46" ht="15.75" customHeight="1" x14ac:dyDescent="0.2">
      <c r="A420" s="1"/>
      <c r="B420" s="6" t="s">
        <v>452</v>
      </c>
      <c r="C420" s="6" t="s">
        <v>22</v>
      </c>
      <c r="D420" s="6" t="s">
        <v>23</v>
      </c>
      <c r="E420" s="6" t="s">
        <v>18</v>
      </c>
      <c r="F420" s="6" t="s">
        <v>19</v>
      </c>
      <c r="G420" s="6" t="s">
        <v>20</v>
      </c>
      <c r="H420" s="21">
        <v>81.510000000000005</v>
      </c>
      <c r="I420" s="12">
        <v>1</v>
      </c>
      <c r="J420" s="8">
        <v>4.0754999999999999</v>
      </c>
      <c r="K420" s="8">
        <v>85.585499999999996</v>
      </c>
      <c r="L420" s="14">
        <v>43487</v>
      </c>
      <c r="M420" s="32" t="str">
        <f t="shared" si="102"/>
        <v>Weekday</v>
      </c>
      <c r="N420" s="16">
        <v>0.45624999999999999</v>
      </c>
      <c r="O420" s="6" t="s">
        <v>21</v>
      </c>
      <c r="P420" s="18">
        <v>81.510000000000005</v>
      </c>
      <c r="Q420" s="2">
        <v>4.7619047620000003</v>
      </c>
      <c r="R420" s="8">
        <v>4.0754999999999999</v>
      </c>
      <c r="S420" s="10">
        <v>9.1999999999999993</v>
      </c>
      <c r="T420" s="33"/>
      <c r="U420" s="22">
        <f t="shared" si="96"/>
        <v>81.510000000000005</v>
      </c>
      <c r="V420" s="24">
        <f t="shared" si="103"/>
        <v>6520.8</v>
      </c>
      <c r="AH420" t="b">
        <f t="shared" si="104"/>
        <v>1</v>
      </c>
      <c r="AL420" t="str">
        <f t="shared" si="105"/>
        <v>High</v>
      </c>
      <c r="AM420" t="str">
        <f t="shared" si="97"/>
        <v>Bad Product</v>
      </c>
      <c r="AN420">
        <f t="shared" si="98"/>
        <v>85.585499999999996</v>
      </c>
      <c r="AO420">
        <f t="shared" si="99"/>
        <v>81.510000000000005</v>
      </c>
      <c r="AP420" s="29" t="str">
        <f t="shared" si="106"/>
        <v>High</v>
      </c>
      <c r="AQ420">
        <f t="shared" si="107"/>
        <v>63898.086000000047</v>
      </c>
      <c r="AR420">
        <f t="shared" ca="1" si="100"/>
        <v>0</v>
      </c>
      <c r="AS420">
        <f t="shared" si="101"/>
        <v>52928.295000000013</v>
      </c>
      <c r="AT420">
        <f t="shared" si="108"/>
        <v>189</v>
      </c>
    </row>
    <row r="421" spans="1:46" ht="15.75" customHeight="1" x14ac:dyDescent="0.2">
      <c r="A421" s="1"/>
      <c r="B421" s="6" t="s">
        <v>453</v>
      </c>
      <c r="C421" s="6" t="s">
        <v>39</v>
      </c>
      <c r="D421" s="6" t="s">
        <v>40</v>
      </c>
      <c r="E421" s="6" t="s">
        <v>24</v>
      </c>
      <c r="F421" s="6" t="s">
        <v>19</v>
      </c>
      <c r="G421" s="6" t="s">
        <v>20</v>
      </c>
      <c r="H421" s="21">
        <v>57.22</v>
      </c>
      <c r="I421" s="12">
        <v>2</v>
      </c>
      <c r="J421" s="8">
        <v>5.7220000000000004</v>
      </c>
      <c r="K421" s="8">
        <v>120.16200000000001</v>
      </c>
      <c r="L421" s="14">
        <v>43477</v>
      </c>
      <c r="M421" s="32" t="str">
        <f t="shared" si="102"/>
        <v>Weekend</v>
      </c>
      <c r="N421" s="16">
        <v>0.71736111111111112</v>
      </c>
      <c r="O421" s="6" t="s">
        <v>21</v>
      </c>
      <c r="P421" s="18">
        <v>114.44</v>
      </c>
      <c r="Q421" s="2">
        <v>4.7619047620000003</v>
      </c>
      <c r="R421" s="8">
        <v>5.7220000000000004</v>
      </c>
      <c r="S421" s="10">
        <v>8.3000000000000007</v>
      </c>
      <c r="T421" s="33"/>
      <c r="U421" s="22">
        <f t="shared" si="96"/>
        <v>114.44</v>
      </c>
      <c r="V421" s="24">
        <f t="shared" si="103"/>
        <v>9155.2000000000007</v>
      </c>
      <c r="AH421" t="b">
        <f t="shared" si="104"/>
        <v>1</v>
      </c>
      <c r="AL421" t="str">
        <f t="shared" si="105"/>
        <v>High</v>
      </c>
      <c r="AM421" t="str">
        <f t="shared" si="97"/>
        <v>Bad Product</v>
      </c>
      <c r="AN421">
        <f t="shared" si="98"/>
        <v>120.16200000000001</v>
      </c>
      <c r="AO421">
        <f t="shared" si="99"/>
        <v>57.22</v>
      </c>
      <c r="AP421" s="29" t="str">
        <f t="shared" si="106"/>
        <v>High</v>
      </c>
      <c r="AQ421">
        <f t="shared" si="107"/>
        <v>63898.086000000047</v>
      </c>
      <c r="AR421">
        <f t="shared" ca="1" si="100"/>
        <v>0</v>
      </c>
      <c r="AS421">
        <f t="shared" si="101"/>
        <v>52928.295000000013</v>
      </c>
      <c r="AT421">
        <f t="shared" si="108"/>
        <v>189</v>
      </c>
    </row>
    <row r="422" spans="1:46" ht="15.75" customHeight="1" x14ac:dyDescent="0.2">
      <c r="A422" s="1"/>
      <c r="B422" s="6" t="s">
        <v>454</v>
      </c>
      <c r="C422" s="6" t="s">
        <v>16</v>
      </c>
      <c r="D422" s="6" t="s">
        <v>17</v>
      </c>
      <c r="E422" s="6" t="s">
        <v>18</v>
      </c>
      <c r="F422" s="6" t="s">
        <v>19</v>
      </c>
      <c r="G422" s="6" t="s">
        <v>25</v>
      </c>
      <c r="H422" s="21">
        <v>25.22</v>
      </c>
      <c r="I422" s="12">
        <v>7</v>
      </c>
      <c r="J422" s="8">
        <v>8.827</v>
      </c>
      <c r="K422" s="8">
        <v>185.36699999999999</v>
      </c>
      <c r="L422" s="14">
        <v>43500</v>
      </c>
      <c r="M422" s="32" t="str">
        <f t="shared" si="102"/>
        <v>Weekday</v>
      </c>
      <c r="N422" s="16">
        <v>0.43263888888888891</v>
      </c>
      <c r="O422" s="6" t="s">
        <v>26</v>
      </c>
      <c r="P422" s="18">
        <v>176.54</v>
      </c>
      <c r="Q422" s="2">
        <v>4.7619047620000003</v>
      </c>
      <c r="R422" s="8">
        <v>8.827</v>
      </c>
      <c r="S422" s="10">
        <v>8.1999999999999993</v>
      </c>
      <c r="T422" s="33"/>
      <c r="U422" s="22">
        <f t="shared" si="96"/>
        <v>176.54</v>
      </c>
      <c r="V422" s="24">
        <f t="shared" si="103"/>
        <v>14123.199999999999</v>
      </c>
      <c r="AH422" t="b">
        <f t="shared" si="104"/>
        <v>1</v>
      </c>
      <c r="AL422" t="str">
        <f t="shared" si="105"/>
        <v>High</v>
      </c>
      <c r="AM422" t="str">
        <f t="shared" si="97"/>
        <v>Bad Product</v>
      </c>
      <c r="AN422">
        <f t="shared" si="98"/>
        <v>185.36699999999999</v>
      </c>
      <c r="AO422">
        <f t="shared" si="99"/>
        <v>25.22</v>
      </c>
      <c r="AP422" s="29" t="str">
        <f t="shared" si="106"/>
        <v>High</v>
      </c>
      <c r="AQ422">
        <f t="shared" si="107"/>
        <v>63898.086000000047</v>
      </c>
      <c r="AR422">
        <f t="shared" ca="1" si="100"/>
        <v>0</v>
      </c>
      <c r="AS422">
        <f t="shared" si="101"/>
        <v>52928.295000000013</v>
      </c>
      <c r="AT422">
        <f t="shared" si="108"/>
        <v>189</v>
      </c>
    </row>
    <row r="423" spans="1:46" ht="15.75" customHeight="1" x14ac:dyDescent="0.2">
      <c r="A423" s="1"/>
      <c r="B423" s="6" t="s">
        <v>455</v>
      </c>
      <c r="C423" s="6" t="s">
        <v>22</v>
      </c>
      <c r="D423" s="6" t="s">
        <v>23</v>
      </c>
      <c r="E423" s="6" t="s">
        <v>18</v>
      </c>
      <c r="F423" s="6" t="s">
        <v>19</v>
      </c>
      <c r="G423" s="6" t="s">
        <v>41</v>
      </c>
      <c r="H423" s="21">
        <v>38.6</v>
      </c>
      <c r="I423" s="12">
        <v>3</v>
      </c>
      <c r="J423" s="8">
        <v>5.79</v>
      </c>
      <c r="K423" s="8">
        <v>121.59</v>
      </c>
      <c r="L423" s="14">
        <v>43552</v>
      </c>
      <c r="M423" s="32" t="str">
        <f t="shared" si="102"/>
        <v>Weekday</v>
      </c>
      <c r="N423" s="16">
        <v>0.58125000000000004</v>
      </c>
      <c r="O423" s="6" t="s">
        <v>21</v>
      </c>
      <c r="P423" s="18">
        <v>115.8</v>
      </c>
      <c r="Q423" s="2">
        <v>4.7619047620000003</v>
      </c>
      <c r="R423" s="8">
        <v>5.79</v>
      </c>
      <c r="S423" s="10">
        <v>7.5</v>
      </c>
      <c r="T423" s="33"/>
      <c r="U423" s="22">
        <f t="shared" si="96"/>
        <v>115.80000000000001</v>
      </c>
      <c r="V423" s="24">
        <f t="shared" si="103"/>
        <v>9264</v>
      </c>
      <c r="AH423" t="b">
        <f t="shared" si="104"/>
        <v>0</v>
      </c>
      <c r="AL423" t="str">
        <f t="shared" si="105"/>
        <v>Low</v>
      </c>
      <c r="AM423" t="str">
        <f t="shared" si="97"/>
        <v>Bad Product</v>
      </c>
      <c r="AN423">
        <f t="shared" si="98"/>
        <v>121.59</v>
      </c>
      <c r="AO423">
        <f t="shared" si="99"/>
        <v>38.6</v>
      </c>
      <c r="AP423" s="29" t="str">
        <f t="shared" si="106"/>
        <v>Medium</v>
      </c>
      <c r="AQ423">
        <f t="shared" si="107"/>
        <v>63777.924000000043</v>
      </c>
      <c r="AR423">
        <f t="shared" ca="1" si="100"/>
        <v>0</v>
      </c>
      <c r="AS423">
        <f t="shared" si="101"/>
        <v>52928.295000000013</v>
      </c>
      <c r="AT423">
        <f t="shared" si="108"/>
        <v>188</v>
      </c>
    </row>
    <row r="424" spans="1:46" ht="15.75" customHeight="1" x14ac:dyDescent="0.2">
      <c r="A424" s="1"/>
      <c r="B424" s="6" t="s">
        <v>456</v>
      </c>
      <c r="C424" s="6" t="s">
        <v>22</v>
      </c>
      <c r="D424" s="6" t="s">
        <v>23</v>
      </c>
      <c r="E424" s="6" t="s">
        <v>24</v>
      </c>
      <c r="F424" s="6" t="s">
        <v>19</v>
      </c>
      <c r="G424" s="6" t="s">
        <v>25</v>
      </c>
      <c r="H424" s="21">
        <v>84.05</v>
      </c>
      <c r="I424" s="12">
        <v>3</v>
      </c>
      <c r="J424" s="8">
        <v>12.6075</v>
      </c>
      <c r="K424" s="8">
        <v>264.75749999999999</v>
      </c>
      <c r="L424" s="14">
        <v>43488</v>
      </c>
      <c r="M424" s="32" t="str">
        <f t="shared" si="102"/>
        <v>Weekday</v>
      </c>
      <c r="N424" s="16">
        <v>0.56180555555555556</v>
      </c>
      <c r="O424" s="6" t="s">
        <v>26</v>
      </c>
      <c r="P424" s="18">
        <v>252.15</v>
      </c>
      <c r="Q424" s="2">
        <v>4.7619047620000003</v>
      </c>
      <c r="R424" s="8">
        <v>12.6075</v>
      </c>
      <c r="S424" s="10">
        <v>9.8000000000000007</v>
      </c>
      <c r="T424" s="33"/>
      <c r="U424" s="22">
        <f t="shared" si="96"/>
        <v>252.14999999999998</v>
      </c>
      <c r="V424" s="24">
        <f t="shared" si="103"/>
        <v>20172</v>
      </c>
      <c r="AH424" t="b">
        <f t="shared" si="104"/>
        <v>1</v>
      </c>
      <c r="AL424" t="str">
        <f t="shared" si="105"/>
        <v>High</v>
      </c>
      <c r="AM424" t="str">
        <f t="shared" si="97"/>
        <v>Bad Product</v>
      </c>
      <c r="AN424">
        <f t="shared" si="98"/>
        <v>264.75749999999999</v>
      </c>
      <c r="AO424">
        <f t="shared" si="99"/>
        <v>84.05</v>
      </c>
      <c r="AP424" s="29" t="str">
        <f t="shared" si="106"/>
        <v>High</v>
      </c>
      <c r="AQ424">
        <f t="shared" si="107"/>
        <v>63777.924000000043</v>
      </c>
      <c r="AR424">
        <f t="shared" ca="1" si="100"/>
        <v>0</v>
      </c>
      <c r="AS424">
        <f t="shared" si="101"/>
        <v>52928.295000000013</v>
      </c>
      <c r="AT424">
        <f t="shared" si="108"/>
        <v>188</v>
      </c>
    </row>
    <row r="425" spans="1:46" ht="15.75" customHeight="1" x14ac:dyDescent="0.2">
      <c r="A425" s="1"/>
      <c r="B425" s="6" t="s">
        <v>457</v>
      </c>
      <c r="C425" s="6" t="s">
        <v>22</v>
      </c>
      <c r="D425" s="6" t="s">
        <v>23</v>
      </c>
      <c r="E425" s="6" t="s">
        <v>18</v>
      </c>
      <c r="F425" s="6" t="s">
        <v>19</v>
      </c>
      <c r="G425" s="6" t="s">
        <v>43</v>
      </c>
      <c r="H425" s="21">
        <v>97.21</v>
      </c>
      <c r="I425" s="12">
        <v>10</v>
      </c>
      <c r="J425" s="8">
        <v>48.604999999999997</v>
      </c>
      <c r="K425" s="8">
        <v>1020.705</v>
      </c>
      <c r="L425" s="14">
        <v>43504</v>
      </c>
      <c r="M425" s="32" t="str">
        <f t="shared" si="102"/>
        <v>Weekday</v>
      </c>
      <c r="N425" s="16">
        <v>0.54166666666666663</v>
      </c>
      <c r="O425" s="6" t="s">
        <v>30</v>
      </c>
      <c r="P425" s="18">
        <v>972.1</v>
      </c>
      <c r="Q425" s="2">
        <v>4.7619047620000003</v>
      </c>
      <c r="R425" s="8">
        <v>48.604999999999997</v>
      </c>
      <c r="S425" s="10">
        <v>8.6999999999999993</v>
      </c>
      <c r="T425" s="33"/>
      <c r="U425" s="22">
        <f t="shared" si="96"/>
        <v>972.09999999999991</v>
      </c>
      <c r="V425" s="24">
        <f t="shared" si="103"/>
        <v>77768</v>
      </c>
      <c r="AH425" t="b">
        <f t="shared" si="104"/>
        <v>1</v>
      </c>
      <c r="AL425" t="str">
        <f t="shared" si="105"/>
        <v>High</v>
      </c>
      <c r="AM425" t="str">
        <f t="shared" si="97"/>
        <v>Good Product</v>
      </c>
      <c r="AN425">
        <f t="shared" si="98"/>
        <v>918.6345</v>
      </c>
      <c r="AO425">
        <f t="shared" si="99"/>
        <v>92.349499999999992</v>
      </c>
      <c r="AP425" s="29" t="str">
        <f t="shared" si="106"/>
        <v>High</v>
      </c>
      <c r="AQ425">
        <f t="shared" si="107"/>
        <v>63777.924000000043</v>
      </c>
      <c r="AR425">
        <f t="shared" ca="1" si="100"/>
        <v>0</v>
      </c>
      <c r="AS425">
        <f t="shared" si="101"/>
        <v>52928.295000000013</v>
      </c>
      <c r="AT425">
        <f t="shared" si="108"/>
        <v>187</v>
      </c>
    </row>
    <row r="426" spans="1:46" ht="15.75" customHeight="1" x14ac:dyDescent="0.2">
      <c r="A426" s="1"/>
      <c r="B426" s="6" t="s">
        <v>458</v>
      </c>
      <c r="C426" s="6" t="s">
        <v>39</v>
      </c>
      <c r="D426" s="6" t="s">
        <v>40</v>
      </c>
      <c r="E426" s="6" t="s">
        <v>18</v>
      </c>
      <c r="F426" s="6" t="s">
        <v>28</v>
      </c>
      <c r="G426" s="6" t="s">
        <v>43</v>
      </c>
      <c r="H426" s="21">
        <v>25.42</v>
      </c>
      <c r="I426" s="12">
        <v>8</v>
      </c>
      <c r="J426" s="8">
        <v>10.167999999999999</v>
      </c>
      <c r="K426" s="8">
        <v>213.52799999999999</v>
      </c>
      <c r="L426" s="14">
        <v>43543</v>
      </c>
      <c r="M426" s="32" t="str">
        <f t="shared" si="102"/>
        <v>Weekday</v>
      </c>
      <c r="N426" s="16">
        <v>0.8208333333333333</v>
      </c>
      <c r="O426" s="6" t="s">
        <v>30</v>
      </c>
      <c r="P426" s="18">
        <v>203.36</v>
      </c>
      <c r="Q426" s="2">
        <v>4.7619047620000003</v>
      </c>
      <c r="R426" s="8">
        <v>10.167999999999999</v>
      </c>
      <c r="S426" s="10">
        <v>6.7</v>
      </c>
      <c r="T426" s="33"/>
      <c r="U426" s="22">
        <f t="shared" si="96"/>
        <v>203.36</v>
      </c>
      <c r="V426" s="24">
        <f t="shared" si="103"/>
        <v>16268.800000000001</v>
      </c>
      <c r="AH426" t="b">
        <f t="shared" si="104"/>
        <v>0</v>
      </c>
      <c r="AL426" t="str">
        <f t="shared" si="105"/>
        <v>Low</v>
      </c>
      <c r="AM426" t="str">
        <f t="shared" si="97"/>
        <v>Bad Product</v>
      </c>
      <c r="AN426">
        <f t="shared" si="98"/>
        <v>213.52799999999999</v>
      </c>
      <c r="AO426">
        <f t="shared" si="99"/>
        <v>24.149000000000001</v>
      </c>
      <c r="AP426" s="29" t="str">
        <f t="shared" si="106"/>
        <v>Medium</v>
      </c>
      <c r="AQ426">
        <f t="shared" si="107"/>
        <v>63777.924000000043</v>
      </c>
      <c r="AR426">
        <f t="shared" ca="1" si="100"/>
        <v>0</v>
      </c>
      <c r="AS426">
        <f t="shared" si="101"/>
        <v>52928.295000000013</v>
      </c>
      <c r="AT426">
        <f t="shared" si="108"/>
        <v>187</v>
      </c>
    </row>
    <row r="427" spans="1:46" ht="15.75" customHeight="1" x14ac:dyDescent="0.2">
      <c r="A427" s="1"/>
      <c r="B427" s="6" t="s">
        <v>459</v>
      </c>
      <c r="C427" s="6" t="s">
        <v>22</v>
      </c>
      <c r="D427" s="6" t="s">
        <v>23</v>
      </c>
      <c r="E427" s="6" t="s">
        <v>24</v>
      </c>
      <c r="F427" s="6" t="s">
        <v>28</v>
      </c>
      <c r="G427" s="6" t="s">
        <v>43</v>
      </c>
      <c r="H427" s="21">
        <v>16.28</v>
      </c>
      <c r="I427" s="12">
        <v>1</v>
      </c>
      <c r="J427" s="8">
        <v>0.81399999999999995</v>
      </c>
      <c r="K427" s="8">
        <v>17.094000000000001</v>
      </c>
      <c r="L427" s="14">
        <v>43533</v>
      </c>
      <c r="M427" s="32" t="str">
        <f t="shared" si="102"/>
        <v>Weekend</v>
      </c>
      <c r="N427" s="16">
        <v>0.65</v>
      </c>
      <c r="O427" s="6" t="s">
        <v>26</v>
      </c>
      <c r="P427" s="18">
        <v>16.28</v>
      </c>
      <c r="Q427" s="2">
        <v>4.7619047620000003</v>
      </c>
      <c r="R427" s="8">
        <v>0.81399999999999995</v>
      </c>
      <c r="S427" s="10">
        <v>5</v>
      </c>
      <c r="T427" s="33"/>
      <c r="U427" s="22">
        <f t="shared" si="96"/>
        <v>16.28</v>
      </c>
      <c r="V427" s="24">
        <f t="shared" si="103"/>
        <v>1302.4000000000001</v>
      </c>
      <c r="AH427" t="b">
        <f t="shared" si="104"/>
        <v>0</v>
      </c>
      <c r="AL427" t="str">
        <f t="shared" si="105"/>
        <v>Low</v>
      </c>
      <c r="AM427" t="str">
        <f t="shared" si="97"/>
        <v>Bad Product</v>
      </c>
      <c r="AN427">
        <f t="shared" si="98"/>
        <v>17.094000000000001</v>
      </c>
      <c r="AO427">
        <f t="shared" si="99"/>
        <v>16.28</v>
      </c>
      <c r="AP427" s="29" t="str">
        <f t="shared" si="106"/>
        <v>Low</v>
      </c>
      <c r="AQ427">
        <f t="shared" si="107"/>
        <v>63777.924000000043</v>
      </c>
      <c r="AR427">
        <f t="shared" ca="1" si="100"/>
        <v>0</v>
      </c>
      <c r="AS427">
        <f t="shared" si="101"/>
        <v>52928.295000000013</v>
      </c>
      <c r="AT427">
        <f t="shared" si="108"/>
        <v>187</v>
      </c>
    </row>
    <row r="428" spans="1:46" ht="15.75" customHeight="1" x14ac:dyDescent="0.2">
      <c r="A428" s="1"/>
      <c r="B428" s="6" t="s">
        <v>460</v>
      </c>
      <c r="C428" s="6" t="s">
        <v>39</v>
      </c>
      <c r="D428" s="6" t="s">
        <v>40</v>
      </c>
      <c r="E428" s="6" t="s">
        <v>18</v>
      </c>
      <c r="F428" s="6" t="s">
        <v>28</v>
      </c>
      <c r="G428" s="6" t="s">
        <v>43</v>
      </c>
      <c r="H428" s="21">
        <v>40.61</v>
      </c>
      <c r="I428" s="12">
        <v>9</v>
      </c>
      <c r="J428" s="8">
        <v>18.2745</v>
      </c>
      <c r="K428" s="8">
        <v>383.7645</v>
      </c>
      <c r="L428" s="14">
        <v>43467</v>
      </c>
      <c r="M428" s="32" t="str">
        <f t="shared" si="102"/>
        <v>Weekday</v>
      </c>
      <c r="N428" s="16">
        <v>0.56944444444444442</v>
      </c>
      <c r="O428" s="6" t="s">
        <v>26</v>
      </c>
      <c r="P428" s="18">
        <v>365.49</v>
      </c>
      <c r="Q428" s="2">
        <v>4.7619047620000003</v>
      </c>
      <c r="R428" s="8">
        <v>18.2745</v>
      </c>
      <c r="S428" s="10">
        <v>7</v>
      </c>
      <c r="T428" s="33"/>
      <c r="U428" s="22">
        <f t="shared" si="96"/>
        <v>365.49</v>
      </c>
      <c r="V428" s="24">
        <f t="shared" si="103"/>
        <v>29239.200000000001</v>
      </c>
      <c r="AH428" t="b">
        <f t="shared" si="104"/>
        <v>0</v>
      </c>
      <c r="AL428" t="str">
        <f t="shared" si="105"/>
        <v>Low</v>
      </c>
      <c r="AM428" t="str">
        <f t="shared" si="97"/>
        <v>Bad Product</v>
      </c>
      <c r="AN428">
        <f t="shared" si="98"/>
        <v>383.7645</v>
      </c>
      <c r="AO428">
        <f t="shared" si="99"/>
        <v>38.579499999999996</v>
      </c>
      <c r="AP428" s="29" t="str">
        <f t="shared" si="106"/>
        <v>Medium</v>
      </c>
      <c r="AQ428">
        <f t="shared" si="107"/>
        <v>63564.396000000044</v>
      </c>
      <c r="AR428">
        <f t="shared" ca="1" si="100"/>
        <v>0</v>
      </c>
      <c r="AS428">
        <f t="shared" si="101"/>
        <v>52928.295000000013</v>
      </c>
      <c r="AT428">
        <f t="shared" si="108"/>
        <v>186</v>
      </c>
    </row>
    <row r="429" spans="1:46" ht="15.75" customHeight="1" x14ac:dyDescent="0.2">
      <c r="A429" s="1"/>
      <c r="B429" s="6" t="s">
        <v>461</v>
      </c>
      <c r="C429" s="6" t="s">
        <v>16</v>
      </c>
      <c r="D429" s="6" t="s">
        <v>17</v>
      </c>
      <c r="E429" s="6" t="s">
        <v>18</v>
      </c>
      <c r="F429" s="6" t="s">
        <v>28</v>
      </c>
      <c r="G429" s="6" t="s">
        <v>20</v>
      </c>
      <c r="H429" s="21">
        <v>53.17</v>
      </c>
      <c r="I429" s="12">
        <v>7</v>
      </c>
      <c r="J429" s="8">
        <v>18.609500000000001</v>
      </c>
      <c r="K429" s="8">
        <v>390.79950000000002</v>
      </c>
      <c r="L429" s="14">
        <v>43486</v>
      </c>
      <c r="M429" s="32" t="str">
        <f t="shared" si="102"/>
        <v>Weekday</v>
      </c>
      <c r="N429" s="16">
        <v>0.75069444444444444</v>
      </c>
      <c r="O429" s="6" t="s">
        <v>26</v>
      </c>
      <c r="P429" s="18">
        <v>372.19</v>
      </c>
      <c r="Q429" s="2">
        <v>4.7619047620000003</v>
      </c>
      <c r="R429" s="8">
        <v>18.609500000000001</v>
      </c>
      <c r="S429" s="10">
        <v>8.9</v>
      </c>
      <c r="T429" s="33"/>
      <c r="U429" s="22">
        <f t="shared" si="96"/>
        <v>372.19</v>
      </c>
      <c r="V429" s="24">
        <f t="shared" si="103"/>
        <v>29775.200000000001</v>
      </c>
      <c r="AH429" t="b">
        <f t="shared" si="104"/>
        <v>1</v>
      </c>
      <c r="AL429" t="str">
        <f t="shared" si="105"/>
        <v>High</v>
      </c>
      <c r="AM429" t="str">
        <f t="shared" si="97"/>
        <v>Bad Product</v>
      </c>
      <c r="AN429">
        <f t="shared" si="98"/>
        <v>390.79950000000002</v>
      </c>
      <c r="AO429">
        <f t="shared" si="99"/>
        <v>53.17</v>
      </c>
      <c r="AP429" s="29" t="str">
        <f t="shared" si="106"/>
        <v>High</v>
      </c>
      <c r="AQ429">
        <f t="shared" si="107"/>
        <v>63564.396000000044</v>
      </c>
      <c r="AR429">
        <f t="shared" ca="1" si="100"/>
        <v>0</v>
      </c>
      <c r="AS429">
        <f t="shared" si="101"/>
        <v>52928.295000000013</v>
      </c>
      <c r="AT429">
        <f t="shared" si="108"/>
        <v>185</v>
      </c>
    </row>
    <row r="430" spans="1:46" ht="15.75" customHeight="1" x14ac:dyDescent="0.2">
      <c r="A430" s="1"/>
      <c r="B430" s="6" t="s">
        <v>462</v>
      </c>
      <c r="C430" s="6" t="s">
        <v>39</v>
      </c>
      <c r="D430" s="6" t="s">
        <v>40</v>
      </c>
      <c r="E430" s="6" t="s">
        <v>18</v>
      </c>
      <c r="F430" s="6" t="s">
        <v>19</v>
      </c>
      <c r="G430" s="6" t="s">
        <v>41</v>
      </c>
      <c r="H430" s="21">
        <v>20.87</v>
      </c>
      <c r="I430" s="12">
        <v>3</v>
      </c>
      <c r="J430" s="8">
        <v>3.1305000000000001</v>
      </c>
      <c r="K430" s="8">
        <v>65.740499999999997</v>
      </c>
      <c r="L430" s="14">
        <v>43544</v>
      </c>
      <c r="M430" s="32" t="str">
        <f t="shared" si="102"/>
        <v>Weekday</v>
      </c>
      <c r="N430" s="16">
        <v>0.57847222222222228</v>
      </c>
      <c r="O430" s="6" t="s">
        <v>30</v>
      </c>
      <c r="P430" s="18">
        <v>62.61</v>
      </c>
      <c r="Q430" s="2">
        <v>4.7619047620000003</v>
      </c>
      <c r="R430" s="8">
        <v>3.1305000000000001</v>
      </c>
      <c r="S430" s="10">
        <v>8</v>
      </c>
      <c r="T430" s="33"/>
      <c r="U430" s="22">
        <f t="shared" si="96"/>
        <v>62.61</v>
      </c>
      <c r="V430" s="24">
        <f t="shared" si="103"/>
        <v>5008.8</v>
      </c>
      <c r="AH430" t="b">
        <f t="shared" si="104"/>
        <v>0</v>
      </c>
      <c r="AL430" t="str">
        <f t="shared" si="105"/>
        <v>Low</v>
      </c>
      <c r="AM430" t="str">
        <f t="shared" si="97"/>
        <v>Bad Product</v>
      </c>
      <c r="AN430">
        <f t="shared" si="98"/>
        <v>65.740499999999997</v>
      </c>
      <c r="AO430">
        <f t="shared" si="99"/>
        <v>20.87</v>
      </c>
      <c r="AP430" s="29" t="str">
        <f t="shared" si="106"/>
        <v>Medium</v>
      </c>
      <c r="AQ430">
        <f t="shared" si="107"/>
        <v>63180.63150000004</v>
      </c>
      <c r="AR430">
        <f t="shared" ca="1" si="100"/>
        <v>0</v>
      </c>
      <c r="AS430">
        <f t="shared" si="101"/>
        <v>52928.295000000013</v>
      </c>
      <c r="AT430">
        <f t="shared" si="108"/>
        <v>184</v>
      </c>
    </row>
    <row r="431" spans="1:46" ht="15.75" customHeight="1" x14ac:dyDescent="0.2">
      <c r="A431" s="1"/>
      <c r="B431" s="6" t="s">
        <v>463</v>
      </c>
      <c r="C431" s="6" t="s">
        <v>39</v>
      </c>
      <c r="D431" s="6" t="s">
        <v>40</v>
      </c>
      <c r="E431" s="6" t="s">
        <v>24</v>
      </c>
      <c r="F431" s="6" t="s">
        <v>28</v>
      </c>
      <c r="G431" s="6" t="s">
        <v>33</v>
      </c>
      <c r="H431" s="21">
        <v>67.27</v>
      </c>
      <c r="I431" s="12">
        <v>5</v>
      </c>
      <c r="J431" s="8">
        <v>16.817499999999999</v>
      </c>
      <c r="K431" s="8">
        <v>353.16750000000002</v>
      </c>
      <c r="L431" s="14">
        <v>43523</v>
      </c>
      <c r="M431" s="32" t="str">
        <f t="shared" si="102"/>
        <v>Weekday</v>
      </c>
      <c r="N431" s="16">
        <v>0.7270833333333333</v>
      </c>
      <c r="O431" s="6" t="s">
        <v>26</v>
      </c>
      <c r="P431" s="18">
        <v>336.35</v>
      </c>
      <c r="Q431" s="2">
        <v>4.7619047620000003</v>
      </c>
      <c r="R431" s="8">
        <v>16.817499999999999</v>
      </c>
      <c r="S431" s="10">
        <v>6.9</v>
      </c>
      <c r="T431" s="33"/>
      <c r="U431" s="22">
        <f t="shared" si="96"/>
        <v>336.34999999999997</v>
      </c>
      <c r="V431" s="24">
        <f t="shared" si="103"/>
        <v>26907.999999999996</v>
      </c>
      <c r="AH431" t="b">
        <f t="shared" si="104"/>
        <v>0</v>
      </c>
      <c r="AL431" t="str">
        <f t="shared" si="105"/>
        <v>Low</v>
      </c>
      <c r="AM431" t="str">
        <f t="shared" si="97"/>
        <v>Bad Product</v>
      </c>
      <c r="AN431">
        <f t="shared" si="98"/>
        <v>353.16750000000002</v>
      </c>
      <c r="AO431">
        <f t="shared" si="99"/>
        <v>67.27</v>
      </c>
      <c r="AP431" s="29" t="str">
        <f t="shared" si="106"/>
        <v>Medium</v>
      </c>
      <c r="AQ431">
        <f t="shared" si="107"/>
        <v>63180.63150000004</v>
      </c>
      <c r="AR431">
        <f t="shared" ca="1" si="100"/>
        <v>0</v>
      </c>
      <c r="AS431">
        <f t="shared" si="101"/>
        <v>52928.295000000013</v>
      </c>
      <c r="AT431">
        <f t="shared" si="108"/>
        <v>184</v>
      </c>
    </row>
    <row r="432" spans="1:46" ht="15.75" customHeight="1" x14ac:dyDescent="0.2">
      <c r="A432" s="1"/>
      <c r="B432" s="6" t="s">
        <v>464</v>
      </c>
      <c r="C432" s="6" t="s">
        <v>16</v>
      </c>
      <c r="D432" s="6" t="s">
        <v>17</v>
      </c>
      <c r="E432" s="6" t="s">
        <v>18</v>
      </c>
      <c r="F432" s="6" t="s">
        <v>19</v>
      </c>
      <c r="G432" s="6" t="s">
        <v>29</v>
      </c>
      <c r="H432" s="21">
        <v>90.65</v>
      </c>
      <c r="I432" s="12">
        <v>10</v>
      </c>
      <c r="J432" s="8">
        <v>45.325000000000003</v>
      </c>
      <c r="K432" s="8">
        <v>951.82500000000005</v>
      </c>
      <c r="L432" s="14">
        <v>43532</v>
      </c>
      <c r="M432" s="32" t="str">
        <f t="shared" si="102"/>
        <v>Weekday</v>
      </c>
      <c r="N432" s="16">
        <v>0.45347222222222222</v>
      </c>
      <c r="O432" s="6" t="s">
        <v>21</v>
      </c>
      <c r="P432" s="18">
        <v>906.5</v>
      </c>
      <c r="Q432" s="2">
        <v>4.7619047620000003</v>
      </c>
      <c r="R432" s="8">
        <v>45.325000000000003</v>
      </c>
      <c r="S432" s="10">
        <v>7.3</v>
      </c>
      <c r="T432" s="33"/>
      <c r="U432" s="22">
        <f t="shared" si="96"/>
        <v>906.5</v>
      </c>
      <c r="V432" s="24">
        <f t="shared" si="103"/>
        <v>72520</v>
      </c>
      <c r="AH432" t="b">
        <f t="shared" si="104"/>
        <v>0</v>
      </c>
      <c r="AL432" t="str">
        <f t="shared" si="105"/>
        <v>Low</v>
      </c>
      <c r="AM432" t="str">
        <f t="shared" si="97"/>
        <v>Bad Product</v>
      </c>
      <c r="AN432">
        <f t="shared" si="98"/>
        <v>856.64250000000004</v>
      </c>
      <c r="AO432">
        <f t="shared" si="99"/>
        <v>86.117500000000007</v>
      </c>
      <c r="AP432" s="29" t="str">
        <f t="shared" si="106"/>
        <v>Medium</v>
      </c>
      <c r="AQ432">
        <f t="shared" si="107"/>
        <v>63114.89100000004</v>
      </c>
      <c r="AR432">
        <f t="shared" ca="1" si="100"/>
        <v>0</v>
      </c>
      <c r="AS432">
        <f t="shared" si="101"/>
        <v>52928.295000000013</v>
      </c>
      <c r="AT432">
        <f t="shared" si="108"/>
        <v>183</v>
      </c>
    </row>
    <row r="433" spans="1:46" ht="15.75" customHeight="1" x14ac:dyDescent="0.2">
      <c r="A433" s="1"/>
      <c r="B433" s="6" t="s">
        <v>465</v>
      </c>
      <c r="C433" s="6" t="s">
        <v>39</v>
      </c>
      <c r="D433" s="6" t="s">
        <v>40</v>
      </c>
      <c r="E433" s="6" t="s">
        <v>24</v>
      </c>
      <c r="F433" s="6" t="s">
        <v>28</v>
      </c>
      <c r="G433" s="6" t="s">
        <v>43</v>
      </c>
      <c r="H433" s="21">
        <v>69.08</v>
      </c>
      <c r="I433" s="12">
        <v>2</v>
      </c>
      <c r="J433" s="8">
        <v>6.9080000000000004</v>
      </c>
      <c r="K433" s="8">
        <v>145.06800000000001</v>
      </c>
      <c r="L433" s="14">
        <v>43496</v>
      </c>
      <c r="M433" s="32" t="str">
        <f t="shared" si="102"/>
        <v>Weekday</v>
      </c>
      <c r="N433" s="16">
        <v>0.82499999999999996</v>
      </c>
      <c r="O433" s="6" t="s">
        <v>30</v>
      </c>
      <c r="P433" s="18">
        <v>138.16</v>
      </c>
      <c r="Q433" s="2">
        <v>4.7619047620000003</v>
      </c>
      <c r="R433" s="8">
        <v>6.9080000000000004</v>
      </c>
      <c r="S433" s="10">
        <v>6.9</v>
      </c>
      <c r="T433" s="33"/>
      <c r="U433" s="22">
        <f t="shared" si="96"/>
        <v>138.16</v>
      </c>
      <c r="V433" s="24">
        <f t="shared" si="103"/>
        <v>11052.8</v>
      </c>
      <c r="AH433" t="b">
        <f t="shared" si="104"/>
        <v>0</v>
      </c>
      <c r="AL433" t="str">
        <f t="shared" si="105"/>
        <v>Low</v>
      </c>
      <c r="AM433" t="str">
        <f t="shared" si="97"/>
        <v>Bad Product</v>
      </c>
      <c r="AN433">
        <f t="shared" si="98"/>
        <v>145.06800000000001</v>
      </c>
      <c r="AO433">
        <f t="shared" si="99"/>
        <v>69.08</v>
      </c>
      <c r="AP433" s="29" t="str">
        <f t="shared" si="106"/>
        <v>Medium</v>
      </c>
      <c r="AQ433">
        <f t="shared" si="107"/>
        <v>62761.723500000044</v>
      </c>
      <c r="AR433">
        <f t="shared" ca="1" si="100"/>
        <v>0</v>
      </c>
      <c r="AS433">
        <f t="shared" si="101"/>
        <v>52928.295000000013</v>
      </c>
      <c r="AT433">
        <f t="shared" si="108"/>
        <v>183</v>
      </c>
    </row>
    <row r="434" spans="1:46" ht="15.75" customHeight="1" x14ac:dyDescent="0.2">
      <c r="A434" s="1"/>
      <c r="B434" s="6" t="s">
        <v>466</v>
      </c>
      <c r="C434" s="6" t="s">
        <v>22</v>
      </c>
      <c r="D434" s="6" t="s">
        <v>23</v>
      </c>
      <c r="E434" s="6" t="s">
        <v>24</v>
      </c>
      <c r="F434" s="6" t="s">
        <v>28</v>
      </c>
      <c r="G434" s="6" t="s">
        <v>41</v>
      </c>
      <c r="H434" s="21">
        <v>43.27</v>
      </c>
      <c r="I434" s="12">
        <v>2</v>
      </c>
      <c r="J434" s="8">
        <v>4.327</v>
      </c>
      <c r="K434" s="8">
        <v>90.867000000000004</v>
      </c>
      <c r="L434" s="14">
        <v>43532</v>
      </c>
      <c r="M434" s="32" t="str">
        <f t="shared" si="102"/>
        <v>Weekday</v>
      </c>
      <c r="N434" s="16">
        <v>0.70347222222222228</v>
      </c>
      <c r="O434" s="6" t="s">
        <v>21</v>
      </c>
      <c r="P434" s="18">
        <v>86.54</v>
      </c>
      <c r="Q434" s="2">
        <v>4.7619047620000003</v>
      </c>
      <c r="R434" s="8">
        <v>4.327</v>
      </c>
      <c r="S434" s="10">
        <v>5.7</v>
      </c>
      <c r="T434" s="33"/>
      <c r="U434" s="22">
        <f t="shared" si="96"/>
        <v>86.54</v>
      </c>
      <c r="V434" s="24">
        <f t="shared" si="103"/>
        <v>6923.2000000000007</v>
      </c>
      <c r="AH434" t="b">
        <f t="shared" si="104"/>
        <v>0</v>
      </c>
      <c r="AL434" t="str">
        <f t="shared" si="105"/>
        <v>Low</v>
      </c>
      <c r="AM434" t="str">
        <f t="shared" si="97"/>
        <v>Bad Product</v>
      </c>
      <c r="AN434">
        <f t="shared" si="98"/>
        <v>90.867000000000004</v>
      </c>
      <c r="AO434">
        <f t="shared" si="99"/>
        <v>43.27</v>
      </c>
      <c r="AP434" s="29" t="str">
        <f t="shared" si="106"/>
        <v>Low</v>
      </c>
      <c r="AQ434">
        <f t="shared" si="107"/>
        <v>62761.723500000044</v>
      </c>
      <c r="AR434">
        <f t="shared" ca="1" si="100"/>
        <v>0</v>
      </c>
      <c r="AS434">
        <f t="shared" si="101"/>
        <v>52928.295000000013</v>
      </c>
      <c r="AT434">
        <f t="shared" si="108"/>
        <v>183</v>
      </c>
    </row>
    <row r="435" spans="1:46" ht="15.75" customHeight="1" x14ac:dyDescent="0.2">
      <c r="A435" s="1"/>
      <c r="B435" s="6" t="s">
        <v>467</v>
      </c>
      <c r="C435" s="6" t="s">
        <v>16</v>
      </c>
      <c r="D435" s="6" t="s">
        <v>17</v>
      </c>
      <c r="E435" s="6" t="s">
        <v>24</v>
      </c>
      <c r="F435" s="6" t="s">
        <v>19</v>
      </c>
      <c r="G435" s="6" t="s">
        <v>25</v>
      </c>
      <c r="H435" s="21">
        <v>23.46</v>
      </c>
      <c r="I435" s="12">
        <v>6</v>
      </c>
      <c r="J435" s="8">
        <v>7.0380000000000003</v>
      </c>
      <c r="K435" s="8">
        <v>147.798</v>
      </c>
      <c r="L435" s="14">
        <v>43478</v>
      </c>
      <c r="M435" s="32" t="str">
        <f t="shared" si="102"/>
        <v>Weekend</v>
      </c>
      <c r="N435" s="16">
        <v>0.80138888888888893</v>
      </c>
      <c r="O435" s="6" t="s">
        <v>21</v>
      </c>
      <c r="P435" s="18">
        <v>140.76</v>
      </c>
      <c r="Q435" s="2">
        <v>4.7619047620000003</v>
      </c>
      <c r="R435" s="8">
        <v>7.0380000000000003</v>
      </c>
      <c r="S435" s="10">
        <v>6.4</v>
      </c>
      <c r="T435" s="33"/>
      <c r="U435" s="22">
        <f t="shared" si="96"/>
        <v>140.76</v>
      </c>
      <c r="V435" s="24">
        <f t="shared" si="103"/>
        <v>11260.8</v>
      </c>
      <c r="AH435" t="b">
        <f t="shared" si="104"/>
        <v>0</v>
      </c>
      <c r="AL435" t="str">
        <f t="shared" si="105"/>
        <v>Low</v>
      </c>
      <c r="AM435" t="str">
        <f t="shared" si="97"/>
        <v>Bad Product</v>
      </c>
      <c r="AN435">
        <f t="shared" si="98"/>
        <v>147.798</v>
      </c>
      <c r="AO435">
        <f t="shared" si="99"/>
        <v>23.46</v>
      </c>
      <c r="AP435" s="29" t="str">
        <f t="shared" si="106"/>
        <v>Low</v>
      </c>
      <c r="AQ435">
        <f t="shared" si="107"/>
        <v>62616.655500000037</v>
      </c>
      <c r="AR435">
        <f t="shared" ca="1" si="100"/>
        <v>0</v>
      </c>
      <c r="AS435">
        <f t="shared" si="101"/>
        <v>52928.295000000013</v>
      </c>
      <c r="AT435">
        <f t="shared" si="108"/>
        <v>183</v>
      </c>
    </row>
    <row r="436" spans="1:46" ht="15.75" customHeight="1" x14ac:dyDescent="0.2">
      <c r="A436" s="1"/>
      <c r="B436" s="6" t="s">
        <v>468</v>
      </c>
      <c r="C436" s="6" t="s">
        <v>39</v>
      </c>
      <c r="D436" s="6" t="s">
        <v>40</v>
      </c>
      <c r="E436" s="6" t="s">
        <v>24</v>
      </c>
      <c r="F436" s="6" t="s">
        <v>28</v>
      </c>
      <c r="G436" s="6" t="s">
        <v>43</v>
      </c>
      <c r="H436" s="21">
        <v>95.54</v>
      </c>
      <c r="I436" s="12">
        <v>7</v>
      </c>
      <c r="J436" s="8">
        <v>33.439</v>
      </c>
      <c r="K436" s="8">
        <v>702.21900000000005</v>
      </c>
      <c r="L436" s="14">
        <v>43533</v>
      </c>
      <c r="M436" s="32" t="str">
        <f t="shared" si="102"/>
        <v>Weekend</v>
      </c>
      <c r="N436" s="16">
        <v>0.60833333333333328</v>
      </c>
      <c r="O436" s="6" t="s">
        <v>30</v>
      </c>
      <c r="P436" s="18">
        <v>668.78</v>
      </c>
      <c r="Q436" s="2">
        <v>4.7619047620000003</v>
      </c>
      <c r="R436" s="8">
        <v>33.439</v>
      </c>
      <c r="S436" s="10">
        <v>9.6</v>
      </c>
      <c r="T436" s="33"/>
      <c r="U436" s="22">
        <f t="shared" si="96"/>
        <v>668.78000000000009</v>
      </c>
      <c r="V436" s="24">
        <f t="shared" si="103"/>
        <v>53502.400000000009</v>
      </c>
      <c r="AH436" t="b">
        <f t="shared" si="104"/>
        <v>1</v>
      </c>
      <c r="AL436" t="str">
        <f t="shared" si="105"/>
        <v>High</v>
      </c>
      <c r="AM436" t="str">
        <f t="shared" si="97"/>
        <v>Good Product</v>
      </c>
      <c r="AN436">
        <f t="shared" si="98"/>
        <v>631.99710000000005</v>
      </c>
      <c r="AO436">
        <f t="shared" si="99"/>
        <v>95.54</v>
      </c>
      <c r="AP436" s="29" t="str">
        <f t="shared" si="106"/>
        <v>High</v>
      </c>
      <c r="AQ436">
        <f t="shared" si="107"/>
        <v>62616.655500000037</v>
      </c>
      <c r="AR436">
        <f t="shared" ca="1" si="100"/>
        <v>0</v>
      </c>
      <c r="AS436">
        <f t="shared" si="101"/>
        <v>52928.295000000013</v>
      </c>
      <c r="AT436">
        <f t="shared" si="108"/>
        <v>183</v>
      </c>
    </row>
    <row r="437" spans="1:46" ht="15.75" customHeight="1" x14ac:dyDescent="0.2">
      <c r="A437" s="1"/>
      <c r="B437" s="6" t="s">
        <v>469</v>
      </c>
      <c r="C437" s="6" t="s">
        <v>39</v>
      </c>
      <c r="D437" s="6" t="s">
        <v>40</v>
      </c>
      <c r="E437" s="6" t="s">
        <v>24</v>
      </c>
      <c r="F437" s="6" t="s">
        <v>19</v>
      </c>
      <c r="G437" s="6" t="s">
        <v>43</v>
      </c>
      <c r="H437" s="21">
        <v>47.44</v>
      </c>
      <c r="I437" s="12">
        <v>1</v>
      </c>
      <c r="J437" s="8">
        <v>2.3719999999999999</v>
      </c>
      <c r="K437" s="8">
        <v>49.811999999999998</v>
      </c>
      <c r="L437" s="14">
        <v>43518</v>
      </c>
      <c r="M437" s="32" t="str">
        <f t="shared" si="102"/>
        <v>Weekday</v>
      </c>
      <c r="N437" s="16">
        <v>0.7631944444444444</v>
      </c>
      <c r="O437" s="6" t="s">
        <v>30</v>
      </c>
      <c r="P437" s="18">
        <v>47.44</v>
      </c>
      <c r="Q437" s="2">
        <v>4.7619047620000003</v>
      </c>
      <c r="R437" s="8">
        <v>2.3719999999999999</v>
      </c>
      <c r="S437" s="10">
        <v>6.8</v>
      </c>
      <c r="T437" s="33"/>
      <c r="U437" s="22">
        <f t="shared" si="96"/>
        <v>47.44</v>
      </c>
      <c r="V437" s="24">
        <f t="shared" si="103"/>
        <v>3795.2</v>
      </c>
      <c r="AH437" t="b">
        <f t="shared" si="104"/>
        <v>0</v>
      </c>
      <c r="AL437" t="str">
        <f t="shared" si="105"/>
        <v>Low</v>
      </c>
      <c r="AM437" t="str">
        <f t="shared" si="97"/>
        <v>Bad Product</v>
      </c>
      <c r="AN437">
        <f t="shared" si="98"/>
        <v>49.811999999999998</v>
      </c>
      <c r="AO437">
        <f t="shared" si="99"/>
        <v>47.44</v>
      </c>
      <c r="AP437" s="29" t="str">
        <f t="shared" si="106"/>
        <v>Medium</v>
      </c>
      <c r="AQ437">
        <f t="shared" si="107"/>
        <v>62616.655500000037</v>
      </c>
      <c r="AR437">
        <f t="shared" ca="1" si="100"/>
        <v>0</v>
      </c>
      <c r="AS437">
        <f t="shared" si="101"/>
        <v>52928.295000000013</v>
      </c>
      <c r="AT437">
        <f t="shared" si="108"/>
        <v>183</v>
      </c>
    </row>
    <row r="438" spans="1:46" ht="15.75" customHeight="1" x14ac:dyDescent="0.2">
      <c r="A438" s="1"/>
      <c r="B438" s="6" t="s">
        <v>470</v>
      </c>
      <c r="C438" s="6" t="s">
        <v>22</v>
      </c>
      <c r="D438" s="6" t="s">
        <v>23</v>
      </c>
      <c r="E438" s="6" t="s">
        <v>24</v>
      </c>
      <c r="F438" s="6" t="s">
        <v>28</v>
      </c>
      <c r="G438" s="6" t="s">
        <v>33</v>
      </c>
      <c r="H438" s="21">
        <v>99.24</v>
      </c>
      <c r="I438" s="12">
        <v>9</v>
      </c>
      <c r="J438" s="8">
        <v>44.658000000000001</v>
      </c>
      <c r="K438" s="8">
        <v>937.81799999999998</v>
      </c>
      <c r="L438" s="14">
        <v>43543</v>
      </c>
      <c r="M438" s="32" t="str">
        <f t="shared" si="102"/>
        <v>Weekday</v>
      </c>
      <c r="N438" s="16">
        <v>0.79791666666666672</v>
      </c>
      <c r="O438" s="6" t="s">
        <v>21</v>
      </c>
      <c r="P438" s="18">
        <v>893.16</v>
      </c>
      <c r="Q438" s="2">
        <v>4.7619047620000003</v>
      </c>
      <c r="R438" s="8">
        <v>44.658000000000001</v>
      </c>
      <c r="S438" s="10">
        <v>9</v>
      </c>
      <c r="T438" s="33"/>
      <c r="U438" s="22">
        <f t="shared" si="96"/>
        <v>893.16</v>
      </c>
      <c r="V438" s="24">
        <f t="shared" si="103"/>
        <v>71452.800000000003</v>
      </c>
      <c r="AH438" t="b">
        <f t="shared" si="104"/>
        <v>1</v>
      </c>
      <c r="AL438" t="str">
        <f t="shared" si="105"/>
        <v>High</v>
      </c>
      <c r="AM438" t="str">
        <f t="shared" si="97"/>
        <v>Good Product</v>
      </c>
      <c r="AN438">
        <f t="shared" si="98"/>
        <v>844.03620000000001</v>
      </c>
      <c r="AO438">
        <f t="shared" si="99"/>
        <v>94.277999999999992</v>
      </c>
      <c r="AP438" s="29" t="str">
        <f t="shared" si="106"/>
        <v>High</v>
      </c>
      <c r="AQ438">
        <f t="shared" si="107"/>
        <v>61914.43650000004</v>
      </c>
      <c r="AR438">
        <f t="shared" ca="1" si="100"/>
        <v>0</v>
      </c>
      <c r="AS438">
        <f t="shared" si="101"/>
        <v>52928.295000000013</v>
      </c>
      <c r="AT438">
        <f t="shared" si="108"/>
        <v>183</v>
      </c>
    </row>
    <row r="439" spans="1:46" ht="15.75" customHeight="1" x14ac:dyDescent="0.2">
      <c r="A439" s="1"/>
      <c r="B439" s="6" t="s">
        <v>471</v>
      </c>
      <c r="C439" s="6" t="s">
        <v>22</v>
      </c>
      <c r="D439" s="6" t="s">
        <v>23</v>
      </c>
      <c r="E439" s="6" t="s">
        <v>18</v>
      </c>
      <c r="F439" s="6" t="s">
        <v>28</v>
      </c>
      <c r="G439" s="6" t="s">
        <v>33</v>
      </c>
      <c r="H439" s="21">
        <v>82.93</v>
      </c>
      <c r="I439" s="12">
        <v>4</v>
      </c>
      <c r="J439" s="8">
        <v>16.585999999999999</v>
      </c>
      <c r="K439" s="8">
        <v>348.30599999999998</v>
      </c>
      <c r="L439" s="14">
        <v>43485</v>
      </c>
      <c r="M439" s="32" t="str">
        <f t="shared" si="102"/>
        <v>Weekend</v>
      </c>
      <c r="N439" s="16">
        <v>0.70208333333333328</v>
      </c>
      <c r="O439" s="6" t="s">
        <v>21</v>
      </c>
      <c r="P439" s="18">
        <v>331.72</v>
      </c>
      <c r="Q439" s="2">
        <v>4.7619047620000003</v>
      </c>
      <c r="R439" s="8">
        <v>16.585999999999999</v>
      </c>
      <c r="S439" s="10">
        <v>9.6</v>
      </c>
      <c r="T439" s="33"/>
      <c r="U439" s="22">
        <f t="shared" si="96"/>
        <v>331.72</v>
      </c>
      <c r="V439" s="24">
        <f t="shared" si="103"/>
        <v>26537.600000000002</v>
      </c>
      <c r="AH439" t="b">
        <f t="shared" si="104"/>
        <v>1</v>
      </c>
      <c r="AL439" t="str">
        <f t="shared" si="105"/>
        <v>High</v>
      </c>
      <c r="AM439" t="str">
        <f t="shared" si="97"/>
        <v>Bad Product</v>
      </c>
      <c r="AN439">
        <f t="shared" si="98"/>
        <v>348.30599999999998</v>
      </c>
      <c r="AO439">
        <f t="shared" si="99"/>
        <v>82.93</v>
      </c>
      <c r="AP439" s="29" t="str">
        <f t="shared" si="106"/>
        <v>High</v>
      </c>
      <c r="AQ439">
        <f t="shared" si="107"/>
        <v>61864.624500000042</v>
      </c>
      <c r="AR439">
        <f t="shared" ca="1" si="100"/>
        <v>0</v>
      </c>
      <c r="AS439">
        <f t="shared" si="101"/>
        <v>52928.295000000013</v>
      </c>
      <c r="AT439">
        <f t="shared" si="108"/>
        <v>183</v>
      </c>
    </row>
    <row r="440" spans="1:46" ht="15.75" customHeight="1" x14ac:dyDescent="0.2">
      <c r="A440" s="1"/>
      <c r="B440" s="6" t="s">
        <v>472</v>
      </c>
      <c r="C440" s="6" t="s">
        <v>16</v>
      </c>
      <c r="D440" s="6" t="s">
        <v>17</v>
      </c>
      <c r="E440" s="6" t="s">
        <v>24</v>
      </c>
      <c r="F440" s="6" t="s">
        <v>28</v>
      </c>
      <c r="G440" s="6" t="s">
        <v>29</v>
      </c>
      <c r="H440" s="21">
        <v>33.99</v>
      </c>
      <c r="I440" s="12">
        <v>6</v>
      </c>
      <c r="J440" s="8">
        <v>10.196999999999999</v>
      </c>
      <c r="K440" s="8">
        <v>214.137</v>
      </c>
      <c r="L440" s="14">
        <v>43532</v>
      </c>
      <c r="M440" s="32" t="str">
        <f t="shared" si="102"/>
        <v>Weekday</v>
      </c>
      <c r="N440" s="16">
        <v>0.65069444444444446</v>
      </c>
      <c r="O440" s="6" t="s">
        <v>30</v>
      </c>
      <c r="P440" s="18">
        <v>203.94</v>
      </c>
      <c r="Q440" s="2">
        <v>4.7619047620000003</v>
      </c>
      <c r="R440" s="8">
        <v>10.196999999999999</v>
      </c>
      <c r="S440" s="10">
        <v>7.7</v>
      </c>
      <c r="T440" s="33"/>
      <c r="U440" s="22">
        <f t="shared" si="96"/>
        <v>203.94</v>
      </c>
      <c r="V440" s="24">
        <f t="shared" si="103"/>
        <v>16315.2</v>
      </c>
      <c r="AH440" t="b">
        <f t="shared" si="104"/>
        <v>0</v>
      </c>
      <c r="AL440" t="str">
        <f t="shared" si="105"/>
        <v>Low</v>
      </c>
      <c r="AM440" t="str">
        <f t="shared" si="97"/>
        <v>Bad Product</v>
      </c>
      <c r="AN440">
        <f t="shared" si="98"/>
        <v>214.137</v>
      </c>
      <c r="AO440">
        <f t="shared" si="99"/>
        <v>33.99</v>
      </c>
      <c r="AP440" s="29" t="str">
        <f t="shared" si="106"/>
        <v>Medium</v>
      </c>
      <c r="AQ440">
        <f t="shared" si="107"/>
        <v>61864.624500000042</v>
      </c>
      <c r="AR440">
        <f t="shared" ca="1" si="100"/>
        <v>0</v>
      </c>
      <c r="AS440">
        <f t="shared" si="101"/>
        <v>52928.295000000013</v>
      </c>
      <c r="AT440">
        <f t="shared" si="108"/>
        <v>183</v>
      </c>
    </row>
    <row r="441" spans="1:46" ht="15.75" customHeight="1" x14ac:dyDescent="0.2">
      <c r="A441" s="1"/>
      <c r="B441" s="6" t="s">
        <v>473</v>
      </c>
      <c r="C441" s="6" t="s">
        <v>22</v>
      </c>
      <c r="D441" s="6" t="s">
        <v>23</v>
      </c>
      <c r="E441" s="6" t="s">
        <v>18</v>
      </c>
      <c r="F441" s="6" t="s">
        <v>28</v>
      </c>
      <c r="G441" s="6" t="s">
        <v>41</v>
      </c>
      <c r="H441" s="21">
        <v>17.04</v>
      </c>
      <c r="I441" s="12">
        <v>4</v>
      </c>
      <c r="J441" s="8">
        <v>3.4079999999999999</v>
      </c>
      <c r="K441" s="8">
        <v>71.567999999999998</v>
      </c>
      <c r="L441" s="14">
        <v>43532</v>
      </c>
      <c r="M441" s="32" t="str">
        <f t="shared" si="102"/>
        <v>Weekday</v>
      </c>
      <c r="N441" s="16">
        <v>0.84375</v>
      </c>
      <c r="O441" s="6" t="s">
        <v>21</v>
      </c>
      <c r="P441" s="18">
        <v>68.16</v>
      </c>
      <c r="Q441" s="2">
        <v>4.7619047620000003</v>
      </c>
      <c r="R441" s="8">
        <v>3.4079999999999999</v>
      </c>
      <c r="S441" s="10">
        <v>7</v>
      </c>
      <c r="T441" s="33"/>
      <c r="U441" s="22">
        <f t="shared" si="96"/>
        <v>68.16</v>
      </c>
      <c r="V441" s="24">
        <f t="shared" si="103"/>
        <v>5452.7999999999993</v>
      </c>
      <c r="AH441" t="b">
        <f t="shared" si="104"/>
        <v>0</v>
      </c>
      <c r="AL441" t="str">
        <f t="shared" si="105"/>
        <v>Low</v>
      </c>
      <c r="AM441" t="str">
        <f t="shared" si="97"/>
        <v>Bad Product</v>
      </c>
      <c r="AN441">
        <f t="shared" si="98"/>
        <v>71.567999999999998</v>
      </c>
      <c r="AO441">
        <f t="shared" si="99"/>
        <v>17.04</v>
      </c>
      <c r="AP441" s="29" t="str">
        <f t="shared" si="106"/>
        <v>Medium</v>
      </c>
      <c r="AQ441">
        <f t="shared" si="107"/>
        <v>61864.624500000042</v>
      </c>
      <c r="AR441">
        <f t="shared" ca="1" si="100"/>
        <v>0</v>
      </c>
      <c r="AS441">
        <f t="shared" si="101"/>
        <v>52928.295000000013</v>
      </c>
      <c r="AT441">
        <f t="shared" si="108"/>
        <v>183</v>
      </c>
    </row>
    <row r="442" spans="1:46" ht="15.75" customHeight="1" x14ac:dyDescent="0.2">
      <c r="A442" s="1"/>
      <c r="B442" s="6" t="s">
        <v>474</v>
      </c>
      <c r="C442" s="6" t="s">
        <v>22</v>
      </c>
      <c r="D442" s="6" t="s">
        <v>23</v>
      </c>
      <c r="E442" s="6" t="s">
        <v>24</v>
      </c>
      <c r="F442" s="6" t="s">
        <v>19</v>
      </c>
      <c r="G442" s="6" t="s">
        <v>25</v>
      </c>
      <c r="H442" s="21">
        <v>40.86</v>
      </c>
      <c r="I442" s="12">
        <v>8</v>
      </c>
      <c r="J442" s="8">
        <v>16.344000000000001</v>
      </c>
      <c r="K442" s="8">
        <v>343.22399999999999</v>
      </c>
      <c r="L442" s="14">
        <v>43503</v>
      </c>
      <c r="M442" s="32" t="str">
        <f t="shared" si="102"/>
        <v>Weekday</v>
      </c>
      <c r="N442" s="16">
        <v>0.60972222222222228</v>
      </c>
      <c r="O442" s="6" t="s">
        <v>30</v>
      </c>
      <c r="P442" s="18">
        <v>326.88</v>
      </c>
      <c r="Q442" s="2">
        <v>4.7619047620000003</v>
      </c>
      <c r="R442" s="8">
        <v>16.344000000000001</v>
      </c>
      <c r="S442" s="10">
        <v>6.5</v>
      </c>
      <c r="T442" s="33"/>
      <c r="U442" s="22">
        <f t="shared" si="96"/>
        <v>326.88</v>
      </c>
      <c r="V442" s="24">
        <f t="shared" si="103"/>
        <v>26150.400000000001</v>
      </c>
      <c r="AH442" t="b">
        <f t="shared" si="104"/>
        <v>0</v>
      </c>
      <c r="AL442" t="str">
        <f t="shared" si="105"/>
        <v>Low</v>
      </c>
      <c r="AM442" t="str">
        <f t="shared" si="97"/>
        <v>Bad Product</v>
      </c>
      <c r="AN442">
        <f t="shared" si="98"/>
        <v>343.22399999999999</v>
      </c>
      <c r="AO442">
        <f t="shared" si="99"/>
        <v>38.817</v>
      </c>
      <c r="AP442" s="29" t="str">
        <f t="shared" si="106"/>
        <v>Medium</v>
      </c>
      <c r="AQ442">
        <f t="shared" si="107"/>
        <v>61864.624500000042</v>
      </c>
      <c r="AR442">
        <f t="shared" ca="1" si="100"/>
        <v>0</v>
      </c>
      <c r="AS442">
        <f t="shared" si="101"/>
        <v>52928.295000000013</v>
      </c>
      <c r="AT442">
        <f t="shared" si="108"/>
        <v>183</v>
      </c>
    </row>
    <row r="443" spans="1:46" ht="15.75" customHeight="1" x14ac:dyDescent="0.2">
      <c r="A443" s="1"/>
      <c r="B443" s="6" t="s">
        <v>475</v>
      </c>
      <c r="C443" s="6" t="s">
        <v>22</v>
      </c>
      <c r="D443" s="6" t="s">
        <v>23</v>
      </c>
      <c r="E443" s="6" t="s">
        <v>18</v>
      </c>
      <c r="F443" s="6" t="s">
        <v>28</v>
      </c>
      <c r="G443" s="6" t="s">
        <v>41</v>
      </c>
      <c r="H443" s="21">
        <v>17.440000000000001</v>
      </c>
      <c r="I443" s="12">
        <v>5</v>
      </c>
      <c r="J443" s="8">
        <v>4.3600000000000003</v>
      </c>
      <c r="K443" s="8">
        <v>91.56</v>
      </c>
      <c r="L443" s="14">
        <v>43480</v>
      </c>
      <c r="M443" s="32" t="str">
        <f t="shared" si="102"/>
        <v>Weekday</v>
      </c>
      <c r="N443" s="16">
        <v>0.80902777777777779</v>
      </c>
      <c r="O443" s="6" t="s">
        <v>26</v>
      </c>
      <c r="P443" s="18">
        <v>87.2</v>
      </c>
      <c r="Q443" s="2">
        <v>4.7619047620000003</v>
      </c>
      <c r="R443" s="8">
        <v>4.3600000000000003</v>
      </c>
      <c r="S443" s="10">
        <v>8.1</v>
      </c>
      <c r="T443" s="33"/>
      <c r="U443" s="22">
        <f t="shared" si="96"/>
        <v>87.2</v>
      </c>
      <c r="V443" s="24">
        <f t="shared" si="103"/>
        <v>6976</v>
      </c>
      <c r="AH443" t="b">
        <f t="shared" si="104"/>
        <v>1</v>
      </c>
      <c r="AL443" t="str">
        <f t="shared" si="105"/>
        <v>High</v>
      </c>
      <c r="AM443" t="str">
        <f t="shared" si="97"/>
        <v>Bad Product</v>
      </c>
      <c r="AN443">
        <f t="shared" si="98"/>
        <v>91.56</v>
      </c>
      <c r="AO443">
        <f t="shared" si="99"/>
        <v>17.440000000000001</v>
      </c>
      <c r="AP443" s="29" t="str">
        <f t="shared" si="106"/>
        <v>High</v>
      </c>
      <c r="AQ443">
        <f t="shared" si="107"/>
        <v>61864.624500000042</v>
      </c>
      <c r="AR443">
        <f t="shared" ca="1" si="100"/>
        <v>0</v>
      </c>
      <c r="AS443">
        <f t="shared" si="101"/>
        <v>52928.295000000013</v>
      </c>
      <c r="AT443">
        <f t="shared" si="108"/>
        <v>183</v>
      </c>
    </row>
    <row r="444" spans="1:46" ht="15.75" customHeight="1" x14ac:dyDescent="0.2">
      <c r="A444" s="1"/>
      <c r="B444" s="6" t="s">
        <v>476</v>
      </c>
      <c r="C444" s="6" t="s">
        <v>39</v>
      </c>
      <c r="D444" s="6" t="s">
        <v>40</v>
      </c>
      <c r="E444" s="6" t="s">
        <v>18</v>
      </c>
      <c r="F444" s="6" t="s">
        <v>19</v>
      </c>
      <c r="G444" s="6" t="s">
        <v>33</v>
      </c>
      <c r="H444" s="21">
        <v>88.43</v>
      </c>
      <c r="I444" s="12">
        <v>8</v>
      </c>
      <c r="J444" s="8">
        <v>35.372</v>
      </c>
      <c r="K444" s="8">
        <v>742.81200000000001</v>
      </c>
      <c r="L444" s="14">
        <v>43546</v>
      </c>
      <c r="M444" s="32" t="str">
        <f t="shared" si="102"/>
        <v>Weekday</v>
      </c>
      <c r="N444" s="16">
        <v>0.81597222222222221</v>
      </c>
      <c r="O444" s="6" t="s">
        <v>30</v>
      </c>
      <c r="P444" s="18">
        <v>707.44</v>
      </c>
      <c r="Q444" s="2">
        <v>4.7619047620000003</v>
      </c>
      <c r="R444" s="8">
        <v>35.372</v>
      </c>
      <c r="S444" s="10">
        <v>4.3</v>
      </c>
      <c r="T444" s="33"/>
      <c r="U444" s="22">
        <f t="shared" si="96"/>
        <v>707.44</v>
      </c>
      <c r="V444" s="24">
        <f t="shared" si="103"/>
        <v>56595.200000000004</v>
      </c>
      <c r="AH444" t="b">
        <f t="shared" si="104"/>
        <v>0</v>
      </c>
      <c r="AL444" t="str">
        <f t="shared" si="105"/>
        <v>Low</v>
      </c>
      <c r="AM444" t="str">
        <f t="shared" si="97"/>
        <v>Bad Product</v>
      </c>
      <c r="AN444">
        <f t="shared" si="98"/>
        <v>668.5308</v>
      </c>
      <c r="AO444">
        <f t="shared" si="99"/>
        <v>84.008499999999998</v>
      </c>
      <c r="AP444" s="29" t="str">
        <f t="shared" si="106"/>
        <v>Low</v>
      </c>
      <c r="AQ444">
        <f t="shared" si="107"/>
        <v>61864.624500000042</v>
      </c>
      <c r="AR444">
        <f t="shared" ca="1" si="100"/>
        <v>0</v>
      </c>
      <c r="AS444">
        <f t="shared" si="101"/>
        <v>52928.295000000013</v>
      </c>
      <c r="AT444">
        <f t="shared" si="108"/>
        <v>182</v>
      </c>
    </row>
    <row r="445" spans="1:46" ht="15.75" customHeight="1" x14ac:dyDescent="0.2">
      <c r="A445" s="1"/>
      <c r="B445" s="6" t="s">
        <v>477</v>
      </c>
      <c r="C445" s="6" t="s">
        <v>16</v>
      </c>
      <c r="D445" s="6" t="s">
        <v>17</v>
      </c>
      <c r="E445" s="6" t="s">
        <v>18</v>
      </c>
      <c r="F445" s="6" t="s">
        <v>19</v>
      </c>
      <c r="G445" s="6" t="s">
        <v>29</v>
      </c>
      <c r="H445" s="21">
        <v>89.21</v>
      </c>
      <c r="I445" s="12">
        <v>9</v>
      </c>
      <c r="J445" s="8">
        <v>40.144500000000001</v>
      </c>
      <c r="K445" s="8">
        <v>843.03449999999998</v>
      </c>
      <c r="L445" s="14">
        <v>43480</v>
      </c>
      <c r="M445" s="32" t="str">
        <f t="shared" si="102"/>
        <v>Weekday</v>
      </c>
      <c r="N445" s="16">
        <v>0.65416666666666667</v>
      </c>
      <c r="O445" s="6" t="s">
        <v>30</v>
      </c>
      <c r="P445" s="18">
        <v>802.89</v>
      </c>
      <c r="Q445" s="2">
        <v>4.7619047620000003</v>
      </c>
      <c r="R445" s="8">
        <v>40.144500000000001</v>
      </c>
      <c r="S445" s="10">
        <v>6.5</v>
      </c>
      <c r="T445" s="33"/>
      <c r="U445" s="22">
        <f t="shared" si="96"/>
        <v>802.89</v>
      </c>
      <c r="V445" s="24">
        <f t="shared" si="103"/>
        <v>64231.199999999997</v>
      </c>
      <c r="AH445" t="b">
        <f t="shared" si="104"/>
        <v>0</v>
      </c>
      <c r="AL445" t="str">
        <f t="shared" si="105"/>
        <v>Low</v>
      </c>
      <c r="AM445" t="str">
        <f t="shared" si="97"/>
        <v>Bad Product</v>
      </c>
      <c r="AN445">
        <f t="shared" si="98"/>
        <v>758.73104999999998</v>
      </c>
      <c r="AO445">
        <f t="shared" si="99"/>
        <v>84.749499999999983</v>
      </c>
      <c r="AP445" s="29" t="str">
        <f t="shared" si="106"/>
        <v>Medium</v>
      </c>
      <c r="AQ445">
        <f t="shared" si="107"/>
        <v>61864.624500000042</v>
      </c>
      <c r="AR445">
        <f t="shared" ca="1" si="100"/>
        <v>0</v>
      </c>
      <c r="AS445">
        <f t="shared" si="101"/>
        <v>52928.295000000013</v>
      </c>
      <c r="AT445">
        <f t="shared" si="108"/>
        <v>182</v>
      </c>
    </row>
    <row r="446" spans="1:46" ht="15.75" customHeight="1" x14ac:dyDescent="0.2">
      <c r="A446" s="1"/>
      <c r="B446" s="6" t="s">
        <v>478</v>
      </c>
      <c r="C446" s="6" t="s">
        <v>22</v>
      </c>
      <c r="D446" s="6" t="s">
        <v>23</v>
      </c>
      <c r="E446" s="6" t="s">
        <v>24</v>
      </c>
      <c r="F446" s="6" t="s">
        <v>28</v>
      </c>
      <c r="G446" s="6" t="s">
        <v>43</v>
      </c>
      <c r="H446" s="21">
        <v>12.78</v>
      </c>
      <c r="I446" s="12">
        <v>1</v>
      </c>
      <c r="J446" s="8">
        <v>0.63900000000000001</v>
      </c>
      <c r="K446" s="8">
        <v>13.419</v>
      </c>
      <c r="L446" s="14">
        <v>43473</v>
      </c>
      <c r="M446" s="32" t="str">
        <f t="shared" si="102"/>
        <v>Weekday</v>
      </c>
      <c r="N446" s="16">
        <v>0.59097222222222223</v>
      </c>
      <c r="O446" s="6" t="s">
        <v>21</v>
      </c>
      <c r="P446" s="18">
        <v>12.78</v>
      </c>
      <c r="Q446" s="2">
        <v>4.7619047620000003</v>
      </c>
      <c r="R446" s="8">
        <v>0.63900000000000001</v>
      </c>
      <c r="S446" s="10">
        <v>9.5</v>
      </c>
      <c r="T446" s="33"/>
      <c r="U446" s="22">
        <f t="shared" si="96"/>
        <v>12.78</v>
      </c>
      <c r="V446" s="24">
        <f t="shared" si="103"/>
        <v>1022.4</v>
      </c>
      <c r="AH446" t="b">
        <f t="shared" si="104"/>
        <v>1</v>
      </c>
      <c r="AL446" t="str">
        <f t="shared" si="105"/>
        <v>High</v>
      </c>
      <c r="AM446" t="str">
        <f t="shared" si="97"/>
        <v>Bad Product</v>
      </c>
      <c r="AN446">
        <f t="shared" si="98"/>
        <v>13.419</v>
      </c>
      <c r="AO446">
        <f t="shared" si="99"/>
        <v>12.78</v>
      </c>
      <c r="AP446" s="29" t="str">
        <f t="shared" si="106"/>
        <v>High</v>
      </c>
      <c r="AQ446">
        <f t="shared" si="107"/>
        <v>61121.812500000044</v>
      </c>
      <c r="AR446">
        <f t="shared" ca="1" si="100"/>
        <v>0</v>
      </c>
      <c r="AS446">
        <f t="shared" si="101"/>
        <v>52928.295000000013</v>
      </c>
      <c r="AT446">
        <f t="shared" si="108"/>
        <v>182</v>
      </c>
    </row>
    <row r="447" spans="1:46" ht="15.75" customHeight="1" x14ac:dyDescent="0.2">
      <c r="A447" s="1"/>
      <c r="B447" s="6" t="s">
        <v>479</v>
      </c>
      <c r="C447" s="6" t="s">
        <v>16</v>
      </c>
      <c r="D447" s="6" t="s">
        <v>17</v>
      </c>
      <c r="E447" s="6" t="s">
        <v>24</v>
      </c>
      <c r="F447" s="6" t="s">
        <v>19</v>
      </c>
      <c r="G447" s="6" t="s">
        <v>33</v>
      </c>
      <c r="H447" s="21">
        <v>19.100000000000001</v>
      </c>
      <c r="I447" s="12">
        <v>7</v>
      </c>
      <c r="J447" s="8">
        <v>6.6849999999999996</v>
      </c>
      <c r="K447" s="8">
        <v>140.38499999999999</v>
      </c>
      <c r="L447" s="14">
        <v>43480</v>
      </c>
      <c r="M447" s="32" t="str">
        <f t="shared" si="102"/>
        <v>Weekday</v>
      </c>
      <c r="N447" s="16">
        <v>0.4465277777777778</v>
      </c>
      <c r="O447" s="6" t="s">
        <v>26</v>
      </c>
      <c r="P447" s="18">
        <v>133.69999999999999</v>
      </c>
      <c r="Q447" s="2">
        <v>4.7619047620000003</v>
      </c>
      <c r="R447" s="8">
        <v>6.6849999999999996</v>
      </c>
      <c r="S447" s="10">
        <v>9.6999999999999993</v>
      </c>
      <c r="T447" s="33"/>
      <c r="U447" s="22">
        <f t="shared" si="96"/>
        <v>133.70000000000002</v>
      </c>
      <c r="V447" s="24">
        <f t="shared" si="103"/>
        <v>10696.000000000002</v>
      </c>
      <c r="AH447" t="b">
        <f t="shared" si="104"/>
        <v>1</v>
      </c>
      <c r="AL447" t="str">
        <f t="shared" si="105"/>
        <v>High</v>
      </c>
      <c r="AM447" t="str">
        <f t="shared" si="97"/>
        <v>Bad Product</v>
      </c>
      <c r="AN447">
        <f t="shared" si="98"/>
        <v>140.38499999999999</v>
      </c>
      <c r="AO447">
        <f t="shared" si="99"/>
        <v>19.100000000000001</v>
      </c>
      <c r="AP447" s="29" t="str">
        <f t="shared" si="106"/>
        <v>High</v>
      </c>
      <c r="AQ447">
        <f t="shared" si="107"/>
        <v>61121.812500000044</v>
      </c>
      <c r="AR447">
        <f t="shared" ca="1" si="100"/>
        <v>0</v>
      </c>
      <c r="AS447">
        <f t="shared" si="101"/>
        <v>52928.295000000013</v>
      </c>
      <c r="AT447">
        <f t="shared" si="108"/>
        <v>182</v>
      </c>
    </row>
    <row r="448" spans="1:46" ht="15.75" customHeight="1" x14ac:dyDescent="0.2">
      <c r="A448" s="1"/>
      <c r="B448" s="6" t="s">
        <v>480</v>
      </c>
      <c r="C448" s="6" t="s">
        <v>39</v>
      </c>
      <c r="D448" s="6" t="s">
        <v>40</v>
      </c>
      <c r="E448" s="6" t="s">
        <v>18</v>
      </c>
      <c r="F448" s="6" t="s">
        <v>19</v>
      </c>
      <c r="G448" s="6" t="s">
        <v>20</v>
      </c>
      <c r="H448" s="21">
        <v>19.149999999999999</v>
      </c>
      <c r="I448" s="12">
        <v>1</v>
      </c>
      <c r="J448" s="8">
        <v>0.95750000000000002</v>
      </c>
      <c r="K448" s="8">
        <v>20.107500000000002</v>
      </c>
      <c r="L448" s="14">
        <v>43493</v>
      </c>
      <c r="M448" s="32" t="str">
        <f t="shared" si="102"/>
        <v>Weekday</v>
      </c>
      <c r="N448" s="16">
        <v>0.74861111111111112</v>
      </c>
      <c r="O448" s="6" t="s">
        <v>30</v>
      </c>
      <c r="P448" s="18">
        <v>19.149999999999999</v>
      </c>
      <c r="Q448" s="2">
        <v>4.7619047620000003</v>
      </c>
      <c r="R448" s="8">
        <v>0.95750000000000002</v>
      </c>
      <c r="S448" s="10">
        <v>9.5</v>
      </c>
      <c r="T448" s="33"/>
      <c r="U448" s="22">
        <f t="shared" si="96"/>
        <v>19.149999999999999</v>
      </c>
      <c r="V448" s="24">
        <f t="shared" si="103"/>
        <v>1532</v>
      </c>
      <c r="AH448" t="b">
        <f t="shared" si="104"/>
        <v>1</v>
      </c>
      <c r="AL448" t="str">
        <f t="shared" si="105"/>
        <v>High</v>
      </c>
      <c r="AM448" t="str">
        <f t="shared" si="97"/>
        <v>Bad Product</v>
      </c>
      <c r="AN448">
        <f t="shared" si="98"/>
        <v>20.107500000000002</v>
      </c>
      <c r="AO448">
        <f t="shared" si="99"/>
        <v>19.149999999999999</v>
      </c>
      <c r="AP448" s="29" t="str">
        <f t="shared" si="106"/>
        <v>High</v>
      </c>
      <c r="AQ448">
        <f t="shared" si="107"/>
        <v>61121.812500000044</v>
      </c>
      <c r="AR448">
        <f t="shared" ca="1" si="100"/>
        <v>0</v>
      </c>
      <c r="AS448">
        <f t="shared" si="101"/>
        <v>52928.295000000013</v>
      </c>
      <c r="AT448">
        <f t="shared" si="108"/>
        <v>181</v>
      </c>
    </row>
    <row r="449" spans="1:46" ht="15.75" customHeight="1" x14ac:dyDescent="0.2">
      <c r="A449" s="1"/>
      <c r="B449" s="6" t="s">
        <v>481</v>
      </c>
      <c r="C449" s="6" t="s">
        <v>22</v>
      </c>
      <c r="D449" s="6" t="s">
        <v>23</v>
      </c>
      <c r="E449" s="6" t="s">
        <v>18</v>
      </c>
      <c r="F449" s="6" t="s">
        <v>28</v>
      </c>
      <c r="G449" s="6" t="s">
        <v>41</v>
      </c>
      <c r="H449" s="21">
        <v>27.66</v>
      </c>
      <c r="I449" s="12">
        <v>10</v>
      </c>
      <c r="J449" s="8">
        <v>13.83</v>
      </c>
      <c r="K449" s="8">
        <v>290.43</v>
      </c>
      <c r="L449" s="14">
        <v>43510</v>
      </c>
      <c r="M449" s="32" t="str">
        <f t="shared" si="102"/>
        <v>Weekday</v>
      </c>
      <c r="N449" s="16">
        <v>0.47638888888888886</v>
      </c>
      <c r="O449" s="6" t="s">
        <v>30</v>
      </c>
      <c r="P449" s="18">
        <v>276.60000000000002</v>
      </c>
      <c r="Q449" s="2">
        <v>4.7619047620000003</v>
      </c>
      <c r="R449" s="8">
        <v>13.83</v>
      </c>
      <c r="S449" s="10">
        <v>8.9</v>
      </c>
      <c r="T449" s="33"/>
      <c r="U449" s="22">
        <f t="shared" si="96"/>
        <v>276.60000000000002</v>
      </c>
      <c r="V449" s="24">
        <f t="shared" si="103"/>
        <v>22128</v>
      </c>
      <c r="AH449" t="b">
        <f t="shared" si="104"/>
        <v>1</v>
      </c>
      <c r="AL449" t="str">
        <f t="shared" si="105"/>
        <v>High</v>
      </c>
      <c r="AM449" t="str">
        <f t="shared" si="97"/>
        <v>Bad Product</v>
      </c>
      <c r="AN449">
        <f t="shared" si="98"/>
        <v>290.43</v>
      </c>
      <c r="AO449">
        <f t="shared" si="99"/>
        <v>26.276999999999997</v>
      </c>
      <c r="AP449" s="29" t="str">
        <f t="shared" si="106"/>
        <v>High</v>
      </c>
      <c r="AQ449">
        <f t="shared" si="107"/>
        <v>61121.812500000044</v>
      </c>
      <c r="AR449">
        <f t="shared" ca="1" si="100"/>
        <v>0</v>
      </c>
      <c r="AS449">
        <f t="shared" si="101"/>
        <v>52928.295000000013</v>
      </c>
      <c r="AT449">
        <f t="shared" si="108"/>
        <v>181</v>
      </c>
    </row>
    <row r="450" spans="1:46" ht="15.75" customHeight="1" x14ac:dyDescent="0.2">
      <c r="A450" s="1"/>
      <c r="B450" s="6" t="s">
        <v>482</v>
      </c>
      <c r="C450" s="6" t="s">
        <v>22</v>
      </c>
      <c r="D450" s="6" t="s">
        <v>23</v>
      </c>
      <c r="E450" s="6" t="s">
        <v>24</v>
      </c>
      <c r="F450" s="6" t="s">
        <v>28</v>
      </c>
      <c r="G450" s="6" t="s">
        <v>43</v>
      </c>
      <c r="H450" s="21">
        <v>45.74</v>
      </c>
      <c r="I450" s="12">
        <v>3</v>
      </c>
      <c r="J450" s="8">
        <v>6.8609999999999998</v>
      </c>
      <c r="K450" s="8">
        <v>144.08099999999999</v>
      </c>
      <c r="L450" s="14">
        <v>43534</v>
      </c>
      <c r="M450" s="32" t="str">
        <f t="shared" si="102"/>
        <v>Weekend</v>
      </c>
      <c r="N450" s="16">
        <v>0.73472222222222228</v>
      </c>
      <c r="O450" s="6" t="s">
        <v>30</v>
      </c>
      <c r="P450" s="18">
        <v>137.22</v>
      </c>
      <c r="Q450" s="2">
        <v>4.7619047620000003</v>
      </c>
      <c r="R450" s="8">
        <v>6.8609999999999998</v>
      </c>
      <c r="S450" s="10">
        <v>6.5</v>
      </c>
      <c r="T450" s="33"/>
      <c r="U450" s="22">
        <f t="shared" si="96"/>
        <v>137.22</v>
      </c>
      <c r="V450" s="24">
        <f t="shared" si="103"/>
        <v>10977.6</v>
      </c>
      <c r="AH450" t="b">
        <f t="shared" si="104"/>
        <v>0</v>
      </c>
      <c r="AL450" t="str">
        <f t="shared" si="105"/>
        <v>Low</v>
      </c>
      <c r="AM450" t="str">
        <f t="shared" si="97"/>
        <v>Bad Product</v>
      </c>
      <c r="AN450">
        <f t="shared" si="98"/>
        <v>144.08099999999999</v>
      </c>
      <c r="AO450">
        <f t="shared" si="99"/>
        <v>45.74</v>
      </c>
      <c r="AP450" s="29" t="str">
        <f t="shared" si="106"/>
        <v>Medium</v>
      </c>
      <c r="AQ450">
        <f t="shared" si="107"/>
        <v>61101.705000000045</v>
      </c>
      <c r="AR450">
        <f t="shared" ca="1" si="100"/>
        <v>0</v>
      </c>
      <c r="AS450">
        <f t="shared" si="101"/>
        <v>52928.295000000013</v>
      </c>
      <c r="AT450">
        <f t="shared" si="108"/>
        <v>181</v>
      </c>
    </row>
    <row r="451" spans="1:46" ht="15.75" customHeight="1" x14ac:dyDescent="0.2">
      <c r="A451" s="1"/>
      <c r="B451" s="6" t="s">
        <v>483</v>
      </c>
      <c r="C451" s="6" t="s">
        <v>39</v>
      </c>
      <c r="D451" s="6" t="s">
        <v>40</v>
      </c>
      <c r="E451" s="6" t="s">
        <v>18</v>
      </c>
      <c r="F451" s="6" t="s">
        <v>19</v>
      </c>
      <c r="G451" s="6" t="s">
        <v>20</v>
      </c>
      <c r="H451" s="21">
        <v>27.07</v>
      </c>
      <c r="I451" s="12">
        <v>1</v>
      </c>
      <c r="J451" s="8">
        <v>1.3534999999999999</v>
      </c>
      <c r="K451" s="8">
        <v>28.423500000000001</v>
      </c>
      <c r="L451" s="14">
        <v>43477</v>
      </c>
      <c r="M451" s="32" t="str">
        <f t="shared" si="102"/>
        <v>Weekend</v>
      </c>
      <c r="N451" s="16">
        <v>0.83819444444444446</v>
      </c>
      <c r="O451" s="6" t="s">
        <v>30</v>
      </c>
      <c r="P451" s="18">
        <v>27.07</v>
      </c>
      <c r="Q451" s="2">
        <v>4.7619047620000003</v>
      </c>
      <c r="R451" s="8">
        <v>1.3534999999999999</v>
      </c>
      <c r="S451" s="10">
        <v>5.3</v>
      </c>
      <c r="T451" s="33"/>
      <c r="U451" s="22">
        <f t="shared" ref="U451:U514" si="109">H451*I451</f>
        <v>27.07</v>
      </c>
      <c r="V451" s="24">
        <f t="shared" si="103"/>
        <v>2165.6</v>
      </c>
      <c r="AH451" t="b">
        <f t="shared" si="104"/>
        <v>0</v>
      </c>
      <c r="AL451" t="str">
        <f t="shared" si="105"/>
        <v>Low</v>
      </c>
      <c r="AM451" t="str">
        <f t="shared" ref="AM451:AM514" si="110">IF(AND(S451&gt;8, K451&gt;500),"Good Product", "Bad Product")</f>
        <v>Bad Product</v>
      </c>
      <c r="AN451">
        <f t="shared" ref="AN451:AN514" si="111">IF(K451&gt;500, K451*0.9,K451)</f>
        <v>28.423500000000001</v>
      </c>
      <c r="AO451">
        <f t="shared" ref="AO451:AO514" si="112">IF(I451&gt;7, H451*0.95,H451)</f>
        <v>27.07</v>
      </c>
      <c r="AP451" s="29" t="str">
        <f t="shared" si="106"/>
        <v>Low</v>
      </c>
      <c r="AQ451">
        <f t="shared" si="107"/>
        <v>61101.705000000045</v>
      </c>
      <c r="AR451">
        <f t="shared" ref="AR451:AR514" ca="1" si="113">SUMIF(C451:C1450,"B",K1433:K1450)</f>
        <v>0</v>
      </c>
      <c r="AS451">
        <f t="shared" ref="AS451:AS514" si="114">SUMIFS(K:K,C:C,"B",F:F,"Female")</f>
        <v>52928.295000000013</v>
      </c>
      <c r="AT451">
        <f t="shared" si="108"/>
        <v>181</v>
      </c>
    </row>
    <row r="452" spans="1:46" ht="15.75" customHeight="1" x14ac:dyDescent="0.2">
      <c r="A452" s="1"/>
      <c r="B452" s="6" t="s">
        <v>484</v>
      </c>
      <c r="C452" s="6" t="s">
        <v>39</v>
      </c>
      <c r="D452" s="6" t="s">
        <v>40</v>
      </c>
      <c r="E452" s="6" t="s">
        <v>18</v>
      </c>
      <c r="F452" s="6" t="s">
        <v>19</v>
      </c>
      <c r="G452" s="6" t="s">
        <v>33</v>
      </c>
      <c r="H452" s="21">
        <v>39.119999999999997</v>
      </c>
      <c r="I452" s="12">
        <v>1</v>
      </c>
      <c r="J452" s="8">
        <v>1.956</v>
      </c>
      <c r="K452" s="8">
        <v>41.076000000000001</v>
      </c>
      <c r="L452" s="14">
        <v>43550</v>
      </c>
      <c r="M452" s="32" t="str">
        <f t="shared" ref="M452:M515" si="115">IF(WEEKDAY(L452,2)&gt;=6, "Weekend", "Weekday")</f>
        <v>Weekday</v>
      </c>
      <c r="N452" s="16">
        <v>0.4597222222222222</v>
      </c>
      <c r="O452" s="6" t="s">
        <v>30</v>
      </c>
      <c r="P452" s="18">
        <v>39.119999999999997</v>
      </c>
      <c r="Q452" s="2">
        <v>4.7619047620000003</v>
      </c>
      <c r="R452" s="8">
        <v>1.956</v>
      </c>
      <c r="S452" s="10">
        <v>9.6</v>
      </c>
      <c r="T452" s="33"/>
      <c r="U452" s="22">
        <f t="shared" si="109"/>
        <v>39.119999999999997</v>
      </c>
      <c r="V452" s="24">
        <f t="shared" ref="V452:V515" si="116">U452*$Y$5</f>
        <v>3129.6</v>
      </c>
      <c r="AH452" t="b">
        <f t="shared" ref="AH452:AH515" si="117">S452&gt;8</f>
        <v>1</v>
      </c>
      <c r="AL452" t="str">
        <f t="shared" ref="AL452:AL515" si="118">IF(S452&gt;8, "High", "Low")</f>
        <v>High</v>
      </c>
      <c r="AM452" t="str">
        <f t="shared" si="110"/>
        <v>Bad Product</v>
      </c>
      <c r="AN452">
        <f t="shared" si="111"/>
        <v>41.076000000000001</v>
      </c>
      <c r="AO452">
        <f t="shared" si="112"/>
        <v>39.119999999999997</v>
      </c>
      <c r="AP452" s="29" t="str">
        <f t="shared" ref="AP452:AP515" si="119">IF(S452&gt;8, "High", IF(S452&lt;6.5,"Low","Medium"))</f>
        <v>High</v>
      </c>
      <c r="AQ452">
        <f t="shared" ref="AQ452:AQ515" si="120">SUMIF(C451:C1450, "B",K451:K1450)</f>
        <v>61101.705000000045</v>
      </c>
      <c r="AR452">
        <f t="shared" ca="1" si="113"/>
        <v>0</v>
      </c>
      <c r="AS452">
        <f t="shared" si="114"/>
        <v>52928.295000000013</v>
      </c>
      <c r="AT452">
        <f t="shared" si="108"/>
        <v>181</v>
      </c>
    </row>
    <row r="453" spans="1:46" ht="15.75" customHeight="1" x14ac:dyDescent="0.2">
      <c r="A453" s="1"/>
      <c r="B453" s="6" t="s">
        <v>485</v>
      </c>
      <c r="C453" s="6" t="s">
        <v>39</v>
      </c>
      <c r="D453" s="6" t="s">
        <v>40</v>
      </c>
      <c r="E453" s="6" t="s">
        <v>24</v>
      </c>
      <c r="F453" s="6" t="s">
        <v>19</v>
      </c>
      <c r="G453" s="6" t="s">
        <v>25</v>
      </c>
      <c r="H453" s="21">
        <v>74.709999999999994</v>
      </c>
      <c r="I453" s="12">
        <v>6</v>
      </c>
      <c r="J453" s="8">
        <v>22.413</v>
      </c>
      <c r="K453" s="8">
        <v>470.673</v>
      </c>
      <c r="L453" s="14">
        <v>43466</v>
      </c>
      <c r="M453" s="32" t="str">
        <f t="shared" si="115"/>
        <v>Weekday</v>
      </c>
      <c r="N453" s="16">
        <v>0.79652777777777772</v>
      </c>
      <c r="O453" s="6" t="s">
        <v>26</v>
      </c>
      <c r="P453" s="18">
        <v>448.26</v>
      </c>
      <c r="Q453" s="2">
        <v>4.7619047620000003</v>
      </c>
      <c r="R453" s="8">
        <v>22.413</v>
      </c>
      <c r="S453" s="10">
        <v>6.7</v>
      </c>
      <c r="T453" s="33"/>
      <c r="U453" s="22">
        <f t="shared" si="109"/>
        <v>448.26</v>
      </c>
      <c r="V453" s="24">
        <f t="shared" si="116"/>
        <v>35860.800000000003</v>
      </c>
      <c r="AH453" t="b">
        <f t="shared" si="117"/>
        <v>0</v>
      </c>
      <c r="AL453" t="str">
        <f t="shared" si="118"/>
        <v>Low</v>
      </c>
      <c r="AM453" t="str">
        <f t="shared" si="110"/>
        <v>Bad Product</v>
      </c>
      <c r="AN453">
        <f t="shared" si="111"/>
        <v>470.673</v>
      </c>
      <c r="AO453">
        <f t="shared" si="112"/>
        <v>74.709999999999994</v>
      </c>
      <c r="AP453" s="29" t="str">
        <f t="shared" si="119"/>
        <v>Medium</v>
      </c>
      <c r="AQ453">
        <f t="shared" si="120"/>
        <v>61073.281500000048</v>
      </c>
      <c r="AR453">
        <f t="shared" ca="1" si="113"/>
        <v>0</v>
      </c>
      <c r="AS453">
        <f t="shared" si="114"/>
        <v>52928.295000000013</v>
      </c>
      <c r="AT453">
        <f t="shared" ref="AT453:AT516" si="121">COUNTIF(O453:O1451, "Cash")</f>
        <v>181</v>
      </c>
    </row>
    <row r="454" spans="1:46" ht="15.75" customHeight="1" x14ac:dyDescent="0.2">
      <c r="A454" s="1"/>
      <c r="B454" s="6" t="s">
        <v>486</v>
      </c>
      <c r="C454" s="6" t="s">
        <v>39</v>
      </c>
      <c r="D454" s="6" t="s">
        <v>40</v>
      </c>
      <c r="E454" s="6" t="s">
        <v>24</v>
      </c>
      <c r="F454" s="6" t="s">
        <v>28</v>
      </c>
      <c r="G454" s="6" t="s">
        <v>25</v>
      </c>
      <c r="H454" s="21">
        <v>22.01</v>
      </c>
      <c r="I454" s="12">
        <v>6</v>
      </c>
      <c r="J454" s="8">
        <v>6.6029999999999998</v>
      </c>
      <c r="K454" s="8">
        <v>138.66300000000001</v>
      </c>
      <c r="L454" s="14">
        <v>43467</v>
      </c>
      <c r="M454" s="32" t="str">
        <f t="shared" si="115"/>
        <v>Weekday</v>
      </c>
      <c r="N454" s="16">
        <v>0.78472222222222221</v>
      </c>
      <c r="O454" s="6" t="s">
        <v>26</v>
      </c>
      <c r="P454" s="18">
        <v>132.06</v>
      </c>
      <c r="Q454" s="2">
        <v>4.7619047620000003</v>
      </c>
      <c r="R454" s="8">
        <v>6.6029999999999998</v>
      </c>
      <c r="S454" s="10">
        <v>7.6</v>
      </c>
      <c r="T454" s="33"/>
      <c r="U454" s="22">
        <f t="shared" si="109"/>
        <v>132.06</v>
      </c>
      <c r="V454" s="24">
        <f t="shared" si="116"/>
        <v>10564.8</v>
      </c>
      <c r="AH454" t="b">
        <f t="shared" si="117"/>
        <v>0</v>
      </c>
      <c r="AL454" t="str">
        <f t="shared" si="118"/>
        <v>Low</v>
      </c>
      <c r="AM454" t="str">
        <f t="shared" si="110"/>
        <v>Bad Product</v>
      </c>
      <c r="AN454">
        <f t="shared" si="111"/>
        <v>138.66300000000001</v>
      </c>
      <c r="AO454">
        <f t="shared" si="112"/>
        <v>22.01</v>
      </c>
      <c r="AP454" s="29" t="str">
        <f t="shared" si="119"/>
        <v>Medium</v>
      </c>
      <c r="AQ454">
        <f t="shared" si="120"/>
        <v>61032.205500000047</v>
      </c>
      <c r="AR454">
        <f t="shared" ca="1" si="113"/>
        <v>0</v>
      </c>
      <c r="AS454">
        <f t="shared" si="114"/>
        <v>52928.295000000013</v>
      </c>
      <c r="AT454">
        <f t="shared" si="121"/>
        <v>180</v>
      </c>
    </row>
    <row r="455" spans="1:46" ht="15.75" customHeight="1" x14ac:dyDescent="0.2">
      <c r="A455" s="1"/>
      <c r="B455" s="6" t="s">
        <v>487</v>
      </c>
      <c r="C455" s="6" t="s">
        <v>16</v>
      </c>
      <c r="D455" s="6" t="s">
        <v>17</v>
      </c>
      <c r="E455" s="6" t="s">
        <v>24</v>
      </c>
      <c r="F455" s="6" t="s">
        <v>19</v>
      </c>
      <c r="G455" s="6" t="s">
        <v>41</v>
      </c>
      <c r="H455" s="21">
        <v>63.61</v>
      </c>
      <c r="I455" s="12">
        <v>5</v>
      </c>
      <c r="J455" s="8">
        <v>15.9025</v>
      </c>
      <c r="K455" s="8">
        <v>333.95249999999999</v>
      </c>
      <c r="L455" s="14">
        <v>43540</v>
      </c>
      <c r="M455" s="32" t="str">
        <f t="shared" si="115"/>
        <v>Weekend</v>
      </c>
      <c r="N455" s="16">
        <v>0.52986111111111112</v>
      </c>
      <c r="O455" s="6" t="s">
        <v>21</v>
      </c>
      <c r="P455" s="18">
        <v>318.05</v>
      </c>
      <c r="Q455" s="2">
        <v>4.7619047620000003</v>
      </c>
      <c r="R455" s="8">
        <v>15.9025</v>
      </c>
      <c r="S455" s="10">
        <v>4.8</v>
      </c>
      <c r="T455" s="33"/>
      <c r="U455" s="22">
        <f t="shared" si="109"/>
        <v>318.05</v>
      </c>
      <c r="V455" s="24">
        <f t="shared" si="116"/>
        <v>25444</v>
      </c>
      <c r="AH455" t="b">
        <f t="shared" si="117"/>
        <v>0</v>
      </c>
      <c r="AL455" t="str">
        <f t="shared" si="118"/>
        <v>Low</v>
      </c>
      <c r="AM455" t="str">
        <f t="shared" si="110"/>
        <v>Bad Product</v>
      </c>
      <c r="AN455">
        <f t="shared" si="111"/>
        <v>333.95249999999999</v>
      </c>
      <c r="AO455">
        <f t="shared" si="112"/>
        <v>63.61</v>
      </c>
      <c r="AP455" s="29" t="str">
        <f t="shared" si="119"/>
        <v>Low</v>
      </c>
      <c r="AQ455">
        <f t="shared" si="120"/>
        <v>60561.532500000045</v>
      </c>
      <c r="AR455">
        <f t="shared" ca="1" si="113"/>
        <v>0</v>
      </c>
      <c r="AS455">
        <f t="shared" si="114"/>
        <v>52928.295000000013</v>
      </c>
      <c r="AT455">
        <f t="shared" si="121"/>
        <v>179</v>
      </c>
    </row>
    <row r="456" spans="1:46" ht="15.75" customHeight="1" x14ac:dyDescent="0.2">
      <c r="A456" s="1"/>
      <c r="B456" s="6" t="s">
        <v>488</v>
      </c>
      <c r="C456" s="6" t="s">
        <v>16</v>
      </c>
      <c r="D456" s="6" t="s">
        <v>17</v>
      </c>
      <c r="E456" s="6" t="s">
        <v>24</v>
      </c>
      <c r="F456" s="6" t="s">
        <v>28</v>
      </c>
      <c r="G456" s="6" t="s">
        <v>20</v>
      </c>
      <c r="H456" s="21">
        <v>25</v>
      </c>
      <c r="I456" s="12">
        <v>1</v>
      </c>
      <c r="J456" s="8">
        <v>1.25</v>
      </c>
      <c r="K456" s="8">
        <v>26.25</v>
      </c>
      <c r="L456" s="14">
        <v>43527</v>
      </c>
      <c r="M456" s="32" t="str">
        <f t="shared" si="115"/>
        <v>Weekend</v>
      </c>
      <c r="N456" s="16">
        <v>0.63124999999999998</v>
      </c>
      <c r="O456" s="6" t="s">
        <v>21</v>
      </c>
      <c r="P456" s="18">
        <v>25</v>
      </c>
      <c r="Q456" s="2">
        <v>4.7619047620000003</v>
      </c>
      <c r="R456" s="8">
        <v>1.25</v>
      </c>
      <c r="S456" s="10">
        <v>5.5</v>
      </c>
      <c r="T456" s="33"/>
      <c r="U456" s="22">
        <f t="shared" si="109"/>
        <v>25</v>
      </c>
      <c r="V456" s="24">
        <f t="shared" si="116"/>
        <v>2000</v>
      </c>
      <c r="AH456" t="b">
        <f t="shared" si="117"/>
        <v>0</v>
      </c>
      <c r="AL456" t="str">
        <f t="shared" si="118"/>
        <v>Low</v>
      </c>
      <c r="AM456" t="str">
        <f t="shared" si="110"/>
        <v>Bad Product</v>
      </c>
      <c r="AN456">
        <f t="shared" si="111"/>
        <v>26.25</v>
      </c>
      <c r="AO456">
        <f t="shared" si="112"/>
        <v>25</v>
      </c>
      <c r="AP456" s="29" t="str">
        <f t="shared" si="119"/>
        <v>Low</v>
      </c>
      <c r="AQ456">
        <f t="shared" si="120"/>
        <v>60422.869500000044</v>
      </c>
      <c r="AR456">
        <f t="shared" ca="1" si="113"/>
        <v>0</v>
      </c>
      <c r="AS456">
        <f t="shared" si="114"/>
        <v>52928.295000000013</v>
      </c>
      <c r="AT456">
        <f t="shared" si="121"/>
        <v>179</v>
      </c>
    </row>
    <row r="457" spans="1:46" ht="15.75" customHeight="1" x14ac:dyDescent="0.2">
      <c r="A457" s="1"/>
      <c r="B457" s="6" t="s">
        <v>489</v>
      </c>
      <c r="C457" s="6" t="s">
        <v>16</v>
      </c>
      <c r="D457" s="6" t="s">
        <v>17</v>
      </c>
      <c r="E457" s="6" t="s">
        <v>18</v>
      </c>
      <c r="F457" s="6" t="s">
        <v>28</v>
      </c>
      <c r="G457" s="6" t="s">
        <v>25</v>
      </c>
      <c r="H457" s="21">
        <v>20.77</v>
      </c>
      <c r="I457" s="12">
        <v>4</v>
      </c>
      <c r="J457" s="8">
        <v>4.1539999999999999</v>
      </c>
      <c r="K457" s="8">
        <v>87.233999999999995</v>
      </c>
      <c r="L457" s="14">
        <v>43496</v>
      </c>
      <c r="M457" s="32" t="str">
        <f t="shared" si="115"/>
        <v>Weekday</v>
      </c>
      <c r="N457" s="16">
        <v>0.57430555555555551</v>
      </c>
      <c r="O457" s="6" t="s">
        <v>26</v>
      </c>
      <c r="P457" s="18">
        <v>83.08</v>
      </c>
      <c r="Q457" s="2">
        <v>4.7619047620000003</v>
      </c>
      <c r="R457" s="8">
        <v>4.1539999999999999</v>
      </c>
      <c r="S457" s="10">
        <v>4.7</v>
      </c>
      <c r="T457" s="33"/>
      <c r="U457" s="22">
        <f t="shared" si="109"/>
        <v>83.08</v>
      </c>
      <c r="V457" s="24">
        <f t="shared" si="116"/>
        <v>6646.4</v>
      </c>
      <c r="AH457" t="b">
        <f t="shared" si="117"/>
        <v>0</v>
      </c>
      <c r="AL457" t="str">
        <f t="shared" si="118"/>
        <v>Low</v>
      </c>
      <c r="AM457" t="str">
        <f t="shared" si="110"/>
        <v>Bad Product</v>
      </c>
      <c r="AN457">
        <f t="shared" si="111"/>
        <v>87.233999999999995</v>
      </c>
      <c r="AO457">
        <f t="shared" si="112"/>
        <v>20.77</v>
      </c>
      <c r="AP457" s="29" t="str">
        <f t="shared" si="119"/>
        <v>Low</v>
      </c>
      <c r="AQ457">
        <f t="shared" si="120"/>
        <v>60422.869500000044</v>
      </c>
      <c r="AR457">
        <f t="shared" ca="1" si="113"/>
        <v>0</v>
      </c>
      <c r="AS457">
        <f t="shared" si="114"/>
        <v>52928.295000000013</v>
      </c>
      <c r="AT457">
        <f t="shared" si="121"/>
        <v>179</v>
      </c>
    </row>
    <row r="458" spans="1:46" ht="15.75" customHeight="1" x14ac:dyDescent="0.2">
      <c r="A458" s="1"/>
      <c r="B458" s="6" t="s">
        <v>490</v>
      </c>
      <c r="C458" s="6" t="s">
        <v>39</v>
      </c>
      <c r="D458" s="6" t="s">
        <v>40</v>
      </c>
      <c r="E458" s="6" t="s">
        <v>18</v>
      </c>
      <c r="F458" s="6" t="s">
        <v>19</v>
      </c>
      <c r="G458" s="6" t="s">
        <v>43</v>
      </c>
      <c r="H458" s="21">
        <v>29.56</v>
      </c>
      <c r="I458" s="12">
        <v>5</v>
      </c>
      <c r="J458" s="8">
        <v>7.39</v>
      </c>
      <c r="K458" s="8">
        <v>155.19</v>
      </c>
      <c r="L458" s="14">
        <v>43509</v>
      </c>
      <c r="M458" s="32" t="str">
        <f t="shared" si="115"/>
        <v>Weekday</v>
      </c>
      <c r="N458" s="16">
        <v>0.70763888888888893</v>
      </c>
      <c r="O458" s="6" t="s">
        <v>26</v>
      </c>
      <c r="P458" s="18">
        <v>147.80000000000001</v>
      </c>
      <c r="Q458" s="2">
        <v>4.7619047620000003</v>
      </c>
      <c r="R458" s="8">
        <v>7.39</v>
      </c>
      <c r="S458" s="10">
        <v>6.9</v>
      </c>
      <c r="T458" s="33"/>
      <c r="U458" s="22">
        <f t="shared" si="109"/>
        <v>147.79999999999998</v>
      </c>
      <c r="V458" s="24">
        <f t="shared" si="116"/>
        <v>11823.999999999998</v>
      </c>
      <c r="AH458" t="b">
        <f t="shared" si="117"/>
        <v>0</v>
      </c>
      <c r="AL458" t="str">
        <f t="shared" si="118"/>
        <v>Low</v>
      </c>
      <c r="AM458" t="str">
        <f t="shared" si="110"/>
        <v>Bad Product</v>
      </c>
      <c r="AN458">
        <f t="shared" si="111"/>
        <v>155.19</v>
      </c>
      <c r="AO458">
        <f t="shared" si="112"/>
        <v>29.56</v>
      </c>
      <c r="AP458" s="29" t="str">
        <f t="shared" si="119"/>
        <v>Medium</v>
      </c>
      <c r="AQ458">
        <f t="shared" si="120"/>
        <v>60422.869500000044</v>
      </c>
      <c r="AR458">
        <f t="shared" ca="1" si="113"/>
        <v>0</v>
      </c>
      <c r="AS458">
        <f t="shared" si="114"/>
        <v>52928.295000000013</v>
      </c>
      <c r="AT458">
        <f t="shared" si="121"/>
        <v>178</v>
      </c>
    </row>
    <row r="459" spans="1:46" ht="15.75" customHeight="1" x14ac:dyDescent="0.2">
      <c r="A459" s="1"/>
      <c r="B459" s="6" t="s">
        <v>491</v>
      </c>
      <c r="C459" s="6" t="s">
        <v>39</v>
      </c>
      <c r="D459" s="6" t="s">
        <v>40</v>
      </c>
      <c r="E459" s="6" t="s">
        <v>18</v>
      </c>
      <c r="F459" s="6" t="s">
        <v>19</v>
      </c>
      <c r="G459" s="6" t="s">
        <v>41</v>
      </c>
      <c r="H459" s="21">
        <v>77.400000000000006</v>
      </c>
      <c r="I459" s="12">
        <v>9</v>
      </c>
      <c r="J459" s="8">
        <v>34.83</v>
      </c>
      <c r="K459" s="8">
        <v>731.43</v>
      </c>
      <c r="L459" s="14">
        <v>43511</v>
      </c>
      <c r="M459" s="32" t="str">
        <f t="shared" si="115"/>
        <v>Weekday</v>
      </c>
      <c r="N459" s="16">
        <v>0.59375</v>
      </c>
      <c r="O459" s="6" t="s">
        <v>30</v>
      </c>
      <c r="P459" s="18">
        <v>696.6</v>
      </c>
      <c r="Q459" s="2">
        <v>4.7619047620000003</v>
      </c>
      <c r="R459" s="8">
        <v>34.83</v>
      </c>
      <c r="S459" s="10">
        <v>4.5</v>
      </c>
      <c r="T459" s="33"/>
      <c r="U459" s="22">
        <f t="shared" si="109"/>
        <v>696.6</v>
      </c>
      <c r="V459" s="24">
        <f t="shared" si="116"/>
        <v>55728</v>
      </c>
      <c r="AH459" t="b">
        <f t="shared" si="117"/>
        <v>0</v>
      </c>
      <c r="AL459" t="str">
        <f t="shared" si="118"/>
        <v>Low</v>
      </c>
      <c r="AM459" t="str">
        <f t="shared" si="110"/>
        <v>Bad Product</v>
      </c>
      <c r="AN459">
        <f t="shared" si="111"/>
        <v>658.28699999999992</v>
      </c>
      <c r="AO459">
        <f t="shared" si="112"/>
        <v>73.53</v>
      </c>
      <c r="AP459" s="29" t="str">
        <f t="shared" si="119"/>
        <v>Low</v>
      </c>
      <c r="AQ459">
        <f t="shared" si="120"/>
        <v>60422.869500000044</v>
      </c>
      <c r="AR459">
        <f t="shared" ca="1" si="113"/>
        <v>0</v>
      </c>
      <c r="AS459">
        <f t="shared" si="114"/>
        <v>52928.295000000013</v>
      </c>
      <c r="AT459">
        <f t="shared" si="121"/>
        <v>177</v>
      </c>
    </row>
    <row r="460" spans="1:46" ht="15.75" customHeight="1" x14ac:dyDescent="0.2">
      <c r="A460" s="1"/>
      <c r="B460" s="6" t="s">
        <v>492</v>
      </c>
      <c r="C460" s="6" t="s">
        <v>39</v>
      </c>
      <c r="D460" s="6" t="s">
        <v>40</v>
      </c>
      <c r="E460" s="6" t="s">
        <v>24</v>
      </c>
      <c r="F460" s="6" t="s">
        <v>28</v>
      </c>
      <c r="G460" s="6" t="s">
        <v>25</v>
      </c>
      <c r="H460" s="21">
        <v>79.39</v>
      </c>
      <c r="I460" s="12">
        <v>10</v>
      </c>
      <c r="J460" s="8">
        <v>39.695</v>
      </c>
      <c r="K460" s="8">
        <v>833.59500000000003</v>
      </c>
      <c r="L460" s="14">
        <v>43503</v>
      </c>
      <c r="M460" s="32" t="str">
        <f t="shared" si="115"/>
        <v>Weekday</v>
      </c>
      <c r="N460" s="16">
        <v>0.85</v>
      </c>
      <c r="O460" s="6" t="s">
        <v>26</v>
      </c>
      <c r="P460" s="18">
        <v>793.9</v>
      </c>
      <c r="Q460" s="2">
        <v>4.7619047620000003</v>
      </c>
      <c r="R460" s="8">
        <v>39.695</v>
      </c>
      <c r="S460" s="10">
        <v>6.2</v>
      </c>
      <c r="T460" s="33"/>
      <c r="U460" s="22">
        <f t="shared" si="109"/>
        <v>793.9</v>
      </c>
      <c r="V460" s="24">
        <f t="shared" si="116"/>
        <v>63512</v>
      </c>
      <c r="AH460" t="b">
        <f t="shared" si="117"/>
        <v>0</v>
      </c>
      <c r="AL460" t="str">
        <f t="shared" si="118"/>
        <v>Low</v>
      </c>
      <c r="AM460" t="str">
        <f t="shared" si="110"/>
        <v>Bad Product</v>
      </c>
      <c r="AN460">
        <f t="shared" si="111"/>
        <v>750.2355</v>
      </c>
      <c r="AO460">
        <f t="shared" si="112"/>
        <v>75.420500000000004</v>
      </c>
      <c r="AP460" s="29" t="str">
        <f t="shared" si="119"/>
        <v>Low</v>
      </c>
      <c r="AQ460">
        <f t="shared" si="120"/>
        <v>60267.679500000049</v>
      </c>
      <c r="AR460">
        <f t="shared" ca="1" si="113"/>
        <v>0</v>
      </c>
      <c r="AS460">
        <f t="shared" si="114"/>
        <v>52928.295000000013</v>
      </c>
      <c r="AT460">
        <f t="shared" si="121"/>
        <v>177</v>
      </c>
    </row>
    <row r="461" spans="1:46" ht="15.75" customHeight="1" x14ac:dyDescent="0.2">
      <c r="A461" s="1"/>
      <c r="B461" s="6" t="s">
        <v>493</v>
      </c>
      <c r="C461" s="6" t="s">
        <v>22</v>
      </c>
      <c r="D461" s="6" t="s">
        <v>23</v>
      </c>
      <c r="E461" s="6" t="s">
        <v>18</v>
      </c>
      <c r="F461" s="6" t="s">
        <v>19</v>
      </c>
      <c r="G461" s="6" t="s">
        <v>25</v>
      </c>
      <c r="H461" s="21">
        <v>46.57</v>
      </c>
      <c r="I461" s="12">
        <v>10</v>
      </c>
      <c r="J461" s="8">
        <v>23.285</v>
      </c>
      <c r="K461" s="8">
        <v>488.98500000000001</v>
      </c>
      <c r="L461" s="14">
        <v>43492</v>
      </c>
      <c r="M461" s="32" t="str">
        <f t="shared" si="115"/>
        <v>Weekend</v>
      </c>
      <c r="N461" s="16">
        <v>0.58194444444444449</v>
      </c>
      <c r="O461" s="6" t="s">
        <v>26</v>
      </c>
      <c r="P461" s="18">
        <v>465.7</v>
      </c>
      <c r="Q461" s="2">
        <v>4.7619047620000003</v>
      </c>
      <c r="R461" s="8">
        <v>23.285</v>
      </c>
      <c r="S461" s="10">
        <v>7.6</v>
      </c>
      <c r="T461" s="33"/>
      <c r="U461" s="22">
        <f t="shared" si="109"/>
        <v>465.7</v>
      </c>
      <c r="V461" s="24">
        <f t="shared" si="116"/>
        <v>37256</v>
      </c>
      <c r="AH461" t="b">
        <f t="shared" si="117"/>
        <v>0</v>
      </c>
      <c r="AL461" t="str">
        <f t="shared" si="118"/>
        <v>Low</v>
      </c>
      <c r="AM461" t="str">
        <f t="shared" si="110"/>
        <v>Bad Product</v>
      </c>
      <c r="AN461">
        <f t="shared" si="111"/>
        <v>488.98500000000001</v>
      </c>
      <c r="AO461">
        <f t="shared" si="112"/>
        <v>44.241499999999995</v>
      </c>
      <c r="AP461" s="29" t="str">
        <f t="shared" si="119"/>
        <v>Medium</v>
      </c>
      <c r="AQ461">
        <f t="shared" si="120"/>
        <v>59536.249500000049</v>
      </c>
      <c r="AR461">
        <f t="shared" ca="1" si="113"/>
        <v>0</v>
      </c>
      <c r="AS461">
        <f t="shared" si="114"/>
        <v>52928.295000000013</v>
      </c>
      <c r="AT461">
        <f t="shared" si="121"/>
        <v>176</v>
      </c>
    </row>
    <row r="462" spans="1:46" ht="15.75" customHeight="1" x14ac:dyDescent="0.2">
      <c r="A462" s="1"/>
      <c r="B462" s="6" t="s">
        <v>494</v>
      </c>
      <c r="C462" s="6" t="s">
        <v>22</v>
      </c>
      <c r="D462" s="6" t="s">
        <v>23</v>
      </c>
      <c r="E462" s="6" t="s">
        <v>24</v>
      </c>
      <c r="F462" s="6" t="s">
        <v>28</v>
      </c>
      <c r="G462" s="6" t="s">
        <v>41</v>
      </c>
      <c r="H462" s="21">
        <v>35.89</v>
      </c>
      <c r="I462" s="12">
        <v>1</v>
      </c>
      <c r="J462" s="8">
        <v>1.7945</v>
      </c>
      <c r="K462" s="8">
        <v>37.6845</v>
      </c>
      <c r="L462" s="14">
        <v>43519</v>
      </c>
      <c r="M462" s="32" t="str">
        <f t="shared" si="115"/>
        <v>Weekend</v>
      </c>
      <c r="N462" s="16">
        <v>0.70277777777777772</v>
      </c>
      <c r="O462" s="6" t="s">
        <v>30</v>
      </c>
      <c r="P462" s="18">
        <v>35.89</v>
      </c>
      <c r="Q462" s="2">
        <v>4.7619047620000003</v>
      </c>
      <c r="R462" s="8">
        <v>1.7945</v>
      </c>
      <c r="S462" s="10">
        <v>7.9</v>
      </c>
      <c r="T462" s="33"/>
      <c r="U462" s="22">
        <f t="shared" si="109"/>
        <v>35.89</v>
      </c>
      <c r="V462" s="24">
        <f t="shared" si="116"/>
        <v>2871.2</v>
      </c>
      <c r="AH462" t="b">
        <f t="shared" si="117"/>
        <v>0</v>
      </c>
      <c r="AL462" t="str">
        <f t="shared" si="118"/>
        <v>Low</v>
      </c>
      <c r="AM462" t="str">
        <f t="shared" si="110"/>
        <v>Bad Product</v>
      </c>
      <c r="AN462">
        <f t="shared" si="111"/>
        <v>37.6845</v>
      </c>
      <c r="AO462">
        <f t="shared" si="112"/>
        <v>35.89</v>
      </c>
      <c r="AP462" s="29" t="str">
        <f t="shared" si="119"/>
        <v>Medium</v>
      </c>
      <c r="AQ462">
        <f t="shared" si="120"/>
        <v>58702.654500000048</v>
      </c>
      <c r="AR462">
        <f t="shared" ca="1" si="113"/>
        <v>0</v>
      </c>
      <c r="AS462">
        <f t="shared" si="114"/>
        <v>52928.295000000013</v>
      </c>
      <c r="AT462">
        <f t="shared" si="121"/>
        <v>175</v>
      </c>
    </row>
    <row r="463" spans="1:46" ht="15.75" customHeight="1" x14ac:dyDescent="0.2">
      <c r="A463" s="1"/>
      <c r="B463" s="6" t="s">
        <v>495</v>
      </c>
      <c r="C463" s="6" t="s">
        <v>22</v>
      </c>
      <c r="D463" s="6" t="s">
        <v>23</v>
      </c>
      <c r="E463" s="6" t="s">
        <v>24</v>
      </c>
      <c r="F463" s="6" t="s">
        <v>28</v>
      </c>
      <c r="G463" s="6" t="s">
        <v>41</v>
      </c>
      <c r="H463" s="21">
        <v>40.520000000000003</v>
      </c>
      <c r="I463" s="12">
        <v>5</v>
      </c>
      <c r="J463" s="8">
        <v>10.130000000000001</v>
      </c>
      <c r="K463" s="8">
        <v>212.73</v>
      </c>
      <c r="L463" s="14">
        <v>43499</v>
      </c>
      <c r="M463" s="32" t="str">
        <f t="shared" si="115"/>
        <v>Weekend</v>
      </c>
      <c r="N463" s="16">
        <v>0.6381944444444444</v>
      </c>
      <c r="O463" s="6" t="s">
        <v>26</v>
      </c>
      <c r="P463" s="18">
        <v>202.6</v>
      </c>
      <c r="Q463" s="2">
        <v>4.7619047620000003</v>
      </c>
      <c r="R463" s="8">
        <v>10.130000000000001</v>
      </c>
      <c r="S463" s="10">
        <v>4.5</v>
      </c>
      <c r="T463" s="33"/>
      <c r="U463" s="22">
        <f t="shared" si="109"/>
        <v>202.60000000000002</v>
      </c>
      <c r="V463" s="24">
        <f t="shared" si="116"/>
        <v>16208.000000000002</v>
      </c>
      <c r="AH463" t="b">
        <f t="shared" si="117"/>
        <v>0</v>
      </c>
      <c r="AL463" t="str">
        <f t="shared" si="118"/>
        <v>Low</v>
      </c>
      <c r="AM463" t="str">
        <f t="shared" si="110"/>
        <v>Bad Product</v>
      </c>
      <c r="AN463">
        <f t="shared" si="111"/>
        <v>212.73</v>
      </c>
      <c r="AO463">
        <f t="shared" si="112"/>
        <v>40.520000000000003</v>
      </c>
      <c r="AP463" s="29" t="str">
        <f t="shared" si="119"/>
        <v>Low</v>
      </c>
      <c r="AQ463">
        <f t="shared" si="120"/>
        <v>58702.654500000048</v>
      </c>
      <c r="AR463">
        <f t="shared" ca="1" si="113"/>
        <v>0</v>
      </c>
      <c r="AS463">
        <f t="shared" si="114"/>
        <v>52928.295000000013</v>
      </c>
      <c r="AT463">
        <f t="shared" si="121"/>
        <v>175</v>
      </c>
    </row>
    <row r="464" spans="1:46" ht="15.75" customHeight="1" x14ac:dyDescent="0.2">
      <c r="A464" s="1"/>
      <c r="B464" s="6" t="s">
        <v>496</v>
      </c>
      <c r="C464" s="6" t="s">
        <v>39</v>
      </c>
      <c r="D464" s="6" t="s">
        <v>40</v>
      </c>
      <c r="E464" s="6" t="s">
        <v>18</v>
      </c>
      <c r="F464" s="6" t="s">
        <v>19</v>
      </c>
      <c r="G464" s="6" t="s">
        <v>41</v>
      </c>
      <c r="H464" s="21">
        <v>73.05</v>
      </c>
      <c r="I464" s="12">
        <v>10</v>
      </c>
      <c r="J464" s="8">
        <v>36.524999999999999</v>
      </c>
      <c r="K464" s="8">
        <v>767.02499999999998</v>
      </c>
      <c r="L464" s="14">
        <v>43527</v>
      </c>
      <c r="M464" s="32" t="str">
        <f t="shared" si="115"/>
        <v>Weekend</v>
      </c>
      <c r="N464" s="16">
        <v>0.51736111111111116</v>
      </c>
      <c r="O464" s="6" t="s">
        <v>30</v>
      </c>
      <c r="P464" s="18">
        <v>730.5</v>
      </c>
      <c r="Q464" s="2">
        <v>4.7619047620000003</v>
      </c>
      <c r="R464" s="8">
        <v>36.524999999999999</v>
      </c>
      <c r="S464" s="10">
        <v>8.6999999999999993</v>
      </c>
      <c r="T464" s="33"/>
      <c r="U464" s="22">
        <f t="shared" si="109"/>
        <v>730.5</v>
      </c>
      <c r="V464" s="24">
        <f t="shared" si="116"/>
        <v>58440</v>
      </c>
      <c r="AH464" t="b">
        <f t="shared" si="117"/>
        <v>1</v>
      </c>
      <c r="AL464" t="str">
        <f t="shared" si="118"/>
        <v>High</v>
      </c>
      <c r="AM464" t="str">
        <f t="shared" si="110"/>
        <v>Good Product</v>
      </c>
      <c r="AN464">
        <f t="shared" si="111"/>
        <v>690.32249999999999</v>
      </c>
      <c r="AO464">
        <f t="shared" si="112"/>
        <v>69.397499999999994</v>
      </c>
      <c r="AP464" s="29" t="str">
        <f t="shared" si="119"/>
        <v>High</v>
      </c>
      <c r="AQ464">
        <f t="shared" si="120"/>
        <v>58702.654500000048</v>
      </c>
      <c r="AR464">
        <f t="shared" ca="1" si="113"/>
        <v>0</v>
      </c>
      <c r="AS464">
        <f t="shared" si="114"/>
        <v>52928.295000000013</v>
      </c>
      <c r="AT464">
        <f t="shared" si="121"/>
        <v>174</v>
      </c>
    </row>
    <row r="465" spans="1:46" ht="15.75" customHeight="1" x14ac:dyDescent="0.2">
      <c r="A465" s="1"/>
      <c r="B465" s="6" t="s">
        <v>497</v>
      </c>
      <c r="C465" s="6" t="s">
        <v>22</v>
      </c>
      <c r="D465" s="6" t="s">
        <v>23</v>
      </c>
      <c r="E465" s="6" t="s">
        <v>24</v>
      </c>
      <c r="F465" s="6" t="s">
        <v>19</v>
      </c>
      <c r="G465" s="6" t="s">
        <v>33</v>
      </c>
      <c r="H465" s="21">
        <v>73.95</v>
      </c>
      <c r="I465" s="12">
        <v>4</v>
      </c>
      <c r="J465" s="8">
        <v>14.79</v>
      </c>
      <c r="K465" s="8">
        <v>310.58999999999997</v>
      </c>
      <c r="L465" s="14">
        <v>43499</v>
      </c>
      <c r="M465" s="32" t="str">
        <f t="shared" si="115"/>
        <v>Weekend</v>
      </c>
      <c r="N465" s="16">
        <v>0.41805555555555557</v>
      </c>
      <c r="O465" s="6" t="s">
        <v>26</v>
      </c>
      <c r="P465" s="18">
        <v>295.8</v>
      </c>
      <c r="Q465" s="2">
        <v>4.7619047620000003</v>
      </c>
      <c r="R465" s="8">
        <v>14.79</v>
      </c>
      <c r="S465" s="10">
        <v>6.1</v>
      </c>
      <c r="T465" s="33"/>
      <c r="U465" s="22">
        <f t="shared" si="109"/>
        <v>295.8</v>
      </c>
      <c r="V465" s="24">
        <f t="shared" si="116"/>
        <v>23664</v>
      </c>
      <c r="AH465" t="b">
        <f t="shared" si="117"/>
        <v>0</v>
      </c>
      <c r="AL465" t="str">
        <f t="shared" si="118"/>
        <v>Low</v>
      </c>
      <c r="AM465" t="str">
        <f t="shared" si="110"/>
        <v>Bad Product</v>
      </c>
      <c r="AN465">
        <f t="shared" si="111"/>
        <v>310.58999999999997</v>
      </c>
      <c r="AO465">
        <f t="shared" si="112"/>
        <v>73.95</v>
      </c>
      <c r="AP465" s="29" t="str">
        <f t="shared" si="119"/>
        <v>Low</v>
      </c>
      <c r="AQ465">
        <f t="shared" si="120"/>
        <v>58702.654500000048</v>
      </c>
      <c r="AR465">
        <f t="shared" ca="1" si="113"/>
        <v>0</v>
      </c>
      <c r="AS465">
        <f t="shared" si="114"/>
        <v>52928.295000000013</v>
      </c>
      <c r="AT465">
        <f t="shared" si="121"/>
        <v>174</v>
      </c>
    </row>
    <row r="466" spans="1:46" ht="15.75" customHeight="1" x14ac:dyDescent="0.2">
      <c r="A466" s="1"/>
      <c r="B466" s="6" t="s">
        <v>498</v>
      </c>
      <c r="C466" s="6" t="s">
        <v>22</v>
      </c>
      <c r="D466" s="6" t="s">
        <v>23</v>
      </c>
      <c r="E466" s="6" t="s">
        <v>18</v>
      </c>
      <c r="F466" s="6" t="s">
        <v>19</v>
      </c>
      <c r="G466" s="6" t="s">
        <v>41</v>
      </c>
      <c r="H466" s="21">
        <v>22.62</v>
      </c>
      <c r="I466" s="12">
        <v>1</v>
      </c>
      <c r="J466" s="8">
        <v>1.131</v>
      </c>
      <c r="K466" s="8">
        <v>23.751000000000001</v>
      </c>
      <c r="L466" s="14">
        <v>43541</v>
      </c>
      <c r="M466" s="32" t="str">
        <f t="shared" si="115"/>
        <v>Weekend</v>
      </c>
      <c r="N466" s="16">
        <v>0.79027777777777775</v>
      </c>
      <c r="O466" s="6" t="s">
        <v>26</v>
      </c>
      <c r="P466" s="18">
        <v>22.62</v>
      </c>
      <c r="Q466" s="2">
        <v>4.7619047620000003</v>
      </c>
      <c r="R466" s="8">
        <v>1.131</v>
      </c>
      <c r="S466" s="10">
        <v>6.4</v>
      </c>
      <c r="T466" s="33"/>
      <c r="U466" s="22">
        <f t="shared" si="109"/>
        <v>22.62</v>
      </c>
      <c r="V466" s="24">
        <f t="shared" si="116"/>
        <v>1809.6000000000001</v>
      </c>
      <c r="AH466" t="b">
        <f t="shared" si="117"/>
        <v>0</v>
      </c>
      <c r="AL466" t="str">
        <f t="shared" si="118"/>
        <v>Low</v>
      </c>
      <c r="AM466" t="str">
        <f t="shared" si="110"/>
        <v>Bad Product</v>
      </c>
      <c r="AN466">
        <f t="shared" si="111"/>
        <v>23.751000000000001</v>
      </c>
      <c r="AO466">
        <f t="shared" si="112"/>
        <v>22.62</v>
      </c>
      <c r="AP466" s="29" t="str">
        <f t="shared" si="119"/>
        <v>Low</v>
      </c>
      <c r="AQ466">
        <f t="shared" si="120"/>
        <v>57935.629500000046</v>
      </c>
      <c r="AR466">
        <f t="shared" ca="1" si="113"/>
        <v>0</v>
      </c>
      <c r="AS466">
        <f t="shared" si="114"/>
        <v>52928.295000000013</v>
      </c>
      <c r="AT466">
        <f t="shared" si="121"/>
        <v>173</v>
      </c>
    </row>
    <row r="467" spans="1:46" ht="15.75" customHeight="1" x14ac:dyDescent="0.2">
      <c r="A467" s="1"/>
      <c r="B467" s="6" t="s">
        <v>499</v>
      </c>
      <c r="C467" s="6" t="s">
        <v>16</v>
      </c>
      <c r="D467" s="6" t="s">
        <v>17</v>
      </c>
      <c r="E467" s="6" t="s">
        <v>18</v>
      </c>
      <c r="F467" s="6" t="s">
        <v>28</v>
      </c>
      <c r="G467" s="6" t="s">
        <v>41</v>
      </c>
      <c r="H467" s="21">
        <v>51.34</v>
      </c>
      <c r="I467" s="12">
        <v>5</v>
      </c>
      <c r="J467" s="8">
        <v>12.835000000000001</v>
      </c>
      <c r="K467" s="8">
        <v>269.53500000000003</v>
      </c>
      <c r="L467" s="14">
        <v>43552</v>
      </c>
      <c r="M467" s="32" t="str">
        <f t="shared" si="115"/>
        <v>Weekday</v>
      </c>
      <c r="N467" s="16">
        <v>0.64652777777777781</v>
      </c>
      <c r="O467" s="6" t="s">
        <v>30</v>
      </c>
      <c r="P467" s="18">
        <v>256.7</v>
      </c>
      <c r="Q467" s="2">
        <v>4.7619047620000003</v>
      </c>
      <c r="R467" s="8">
        <v>12.835000000000001</v>
      </c>
      <c r="S467" s="10">
        <v>9.1</v>
      </c>
      <c r="T467" s="33"/>
      <c r="U467" s="22">
        <f t="shared" si="109"/>
        <v>256.70000000000005</v>
      </c>
      <c r="V467" s="24">
        <f t="shared" si="116"/>
        <v>20536.000000000004</v>
      </c>
      <c r="AH467" t="b">
        <f t="shared" si="117"/>
        <v>1</v>
      </c>
      <c r="AL467" t="str">
        <f t="shared" si="118"/>
        <v>High</v>
      </c>
      <c r="AM467" t="str">
        <f t="shared" si="110"/>
        <v>Bad Product</v>
      </c>
      <c r="AN467">
        <f t="shared" si="111"/>
        <v>269.53500000000003</v>
      </c>
      <c r="AO467">
        <f t="shared" si="112"/>
        <v>51.34</v>
      </c>
      <c r="AP467" s="29" t="str">
        <f t="shared" si="119"/>
        <v>High</v>
      </c>
      <c r="AQ467">
        <f t="shared" si="120"/>
        <v>57935.629500000046</v>
      </c>
      <c r="AR467">
        <f t="shared" ca="1" si="113"/>
        <v>0</v>
      </c>
      <c r="AS467">
        <f t="shared" si="114"/>
        <v>52928.295000000013</v>
      </c>
      <c r="AT467">
        <f t="shared" si="121"/>
        <v>172</v>
      </c>
    </row>
    <row r="468" spans="1:46" ht="15.75" customHeight="1" x14ac:dyDescent="0.2">
      <c r="A468" s="1"/>
      <c r="B468" s="6" t="s">
        <v>500</v>
      </c>
      <c r="C468" s="6" t="s">
        <v>22</v>
      </c>
      <c r="D468" s="6" t="s">
        <v>23</v>
      </c>
      <c r="E468" s="6" t="s">
        <v>18</v>
      </c>
      <c r="F468" s="6" t="s">
        <v>19</v>
      </c>
      <c r="G468" s="6" t="s">
        <v>33</v>
      </c>
      <c r="H468" s="21">
        <v>54.55</v>
      </c>
      <c r="I468" s="12">
        <v>10</v>
      </c>
      <c r="J468" s="8">
        <v>27.274999999999999</v>
      </c>
      <c r="K468" s="8">
        <v>572.77499999999998</v>
      </c>
      <c r="L468" s="14">
        <v>43526</v>
      </c>
      <c r="M468" s="32" t="str">
        <f t="shared" si="115"/>
        <v>Weekend</v>
      </c>
      <c r="N468" s="16">
        <v>0.47361111111111109</v>
      </c>
      <c r="O468" s="6" t="s">
        <v>30</v>
      </c>
      <c r="P468" s="18">
        <v>545.5</v>
      </c>
      <c r="Q468" s="2">
        <v>4.7619047620000003</v>
      </c>
      <c r="R468" s="8">
        <v>27.274999999999999</v>
      </c>
      <c r="S468" s="10">
        <v>7.1</v>
      </c>
      <c r="T468" s="33"/>
      <c r="U468" s="22">
        <f t="shared" si="109"/>
        <v>545.5</v>
      </c>
      <c r="V468" s="24">
        <f t="shared" si="116"/>
        <v>43640</v>
      </c>
      <c r="AH468" t="b">
        <f t="shared" si="117"/>
        <v>0</v>
      </c>
      <c r="AL468" t="str">
        <f t="shared" si="118"/>
        <v>Low</v>
      </c>
      <c r="AM468" t="str">
        <f t="shared" si="110"/>
        <v>Bad Product</v>
      </c>
      <c r="AN468">
        <f t="shared" si="111"/>
        <v>515.49749999999995</v>
      </c>
      <c r="AO468">
        <f t="shared" si="112"/>
        <v>51.822499999999998</v>
      </c>
      <c r="AP468" s="29" t="str">
        <f t="shared" si="119"/>
        <v>Medium</v>
      </c>
      <c r="AQ468">
        <f t="shared" si="120"/>
        <v>57935.629500000046</v>
      </c>
      <c r="AR468">
        <f t="shared" ca="1" si="113"/>
        <v>0</v>
      </c>
      <c r="AS468">
        <f t="shared" si="114"/>
        <v>52928.295000000013</v>
      </c>
      <c r="AT468">
        <f t="shared" si="121"/>
        <v>172</v>
      </c>
    </row>
    <row r="469" spans="1:46" ht="15.75" customHeight="1" x14ac:dyDescent="0.2">
      <c r="A469" s="1"/>
      <c r="B469" s="6" t="s">
        <v>501</v>
      </c>
      <c r="C469" s="6" t="s">
        <v>22</v>
      </c>
      <c r="D469" s="6" t="s">
        <v>23</v>
      </c>
      <c r="E469" s="6" t="s">
        <v>18</v>
      </c>
      <c r="F469" s="6" t="s">
        <v>19</v>
      </c>
      <c r="G469" s="6" t="s">
        <v>20</v>
      </c>
      <c r="H469" s="21">
        <v>37.15</v>
      </c>
      <c r="I469" s="12">
        <v>7</v>
      </c>
      <c r="J469" s="8">
        <v>13.0025</v>
      </c>
      <c r="K469" s="8">
        <v>273.05250000000001</v>
      </c>
      <c r="L469" s="14">
        <v>43504</v>
      </c>
      <c r="M469" s="32" t="str">
        <f t="shared" si="115"/>
        <v>Weekday</v>
      </c>
      <c r="N469" s="16">
        <v>0.55000000000000004</v>
      </c>
      <c r="O469" s="6" t="s">
        <v>30</v>
      </c>
      <c r="P469" s="18">
        <v>260.05</v>
      </c>
      <c r="Q469" s="2">
        <v>4.7619047620000003</v>
      </c>
      <c r="R469" s="8">
        <v>13.0025</v>
      </c>
      <c r="S469" s="10">
        <v>7.7</v>
      </c>
      <c r="T469" s="33"/>
      <c r="U469" s="22">
        <f t="shared" si="109"/>
        <v>260.05</v>
      </c>
      <c r="V469" s="24">
        <f t="shared" si="116"/>
        <v>20804</v>
      </c>
      <c r="AH469" t="b">
        <f t="shared" si="117"/>
        <v>0</v>
      </c>
      <c r="AL469" t="str">
        <f t="shared" si="118"/>
        <v>Low</v>
      </c>
      <c r="AM469" t="str">
        <f t="shared" si="110"/>
        <v>Bad Product</v>
      </c>
      <c r="AN469">
        <f t="shared" si="111"/>
        <v>273.05250000000001</v>
      </c>
      <c r="AO469">
        <f t="shared" si="112"/>
        <v>37.15</v>
      </c>
      <c r="AP469" s="29" t="str">
        <f t="shared" si="119"/>
        <v>Medium</v>
      </c>
      <c r="AQ469">
        <f t="shared" si="120"/>
        <v>57935.629500000046</v>
      </c>
      <c r="AR469">
        <f t="shared" ca="1" si="113"/>
        <v>0</v>
      </c>
      <c r="AS469">
        <f t="shared" si="114"/>
        <v>52928.295000000013</v>
      </c>
      <c r="AT469">
        <f t="shared" si="121"/>
        <v>172</v>
      </c>
    </row>
    <row r="470" spans="1:46" ht="15.75" customHeight="1" x14ac:dyDescent="0.2">
      <c r="A470" s="1"/>
      <c r="B470" s="6" t="s">
        <v>502</v>
      </c>
      <c r="C470" s="6" t="s">
        <v>39</v>
      </c>
      <c r="D470" s="6" t="s">
        <v>40</v>
      </c>
      <c r="E470" s="6" t="s">
        <v>24</v>
      </c>
      <c r="F470" s="6" t="s">
        <v>28</v>
      </c>
      <c r="G470" s="6" t="s">
        <v>33</v>
      </c>
      <c r="H470" s="21">
        <v>37.020000000000003</v>
      </c>
      <c r="I470" s="12">
        <v>6</v>
      </c>
      <c r="J470" s="8">
        <v>11.106</v>
      </c>
      <c r="K470" s="8">
        <v>233.226</v>
      </c>
      <c r="L470" s="14">
        <v>43546</v>
      </c>
      <c r="M470" s="32" t="str">
        <f t="shared" si="115"/>
        <v>Weekday</v>
      </c>
      <c r="N470" s="16">
        <v>0.7729166666666667</v>
      </c>
      <c r="O470" s="6" t="s">
        <v>26</v>
      </c>
      <c r="P470" s="18">
        <v>222.12</v>
      </c>
      <c r="Q470" s="2">
        <v>4.7619047620000003</v>
      </c>
      <c r="R470" s="8">
        <v>11.106</v>
      </c>
      <c r="S470" s="10">
        <v>4.5</v>
      </c>
      <c r="T470" s="33"/>
      <c r="U470" s="22">
        <f t="shared" si="109"/>
        <v>222.12</v>
      </c>
      <c r="V470" s="24">
        <f t="shared" si="116"/>
        <v>17769.599999999999</v>
      </c>
      <c r="AH470" t="b">
        <f t="shared" si="117"/>
        <v>0</v>
      </c>
      <c r="AL470" t="str">
        <f t="shared" si="118"/>
        <v>Low</v>
      </c>
      <c r="AM470" t="str">
        <f t="shared" si="110"/>
        <v>Bad Product</v>
      </c>
      <c r="AN470">
        <f t="shared" si="111"/>
        <v>233.226</v>
      </c>
      <c r="AO470">
        <f t="shared" si="112"/>
        <v>37.020000000000003</v>
      </c>
      <c r="AP470" s="29" t="str">
        <f t="shared" si="119"/>
        <v>Low</v>
      </c>
      <c r="AQ470">
        <f t="shared" si="120"/>
        <v>57935.629500000046</v>
      </c>
      <c r="AR470">
        <f t="shared" ca="1" si="113"/>
        <v>0</v>
      </c>
      <c r="AS470">
        <f t="shared" si="114"/>
        <v>52928.295000000013</v>
      </c>
      <c r="AT470">
        <f t="shared" si="121"/>
        <v>172</v>
      </c>
    </row>
    <row r="471" spans="1:46" ht="15.75" customHeight="1" x14ac:dyDescent="0.2">
      <c r="A471" s="1"/>
      <c r="B471" s="6" t="s">
        <v>503</v>
      </c>
      <c r="C471" s="6" t="s">
        <v>22</v>
      </c>
      <c r="D471" s="6" t="s">
        <v>23</v>
      </c>
      <c r="E471" s="6" t="s">
        <v>24</v>
      </c>
      <c r="F471" s="6" t="s">
        <v>28</v>
      </c>
      <c r="G471" s="6" t="s">
        <v>41</v>
      </c>
      <c r="H471" s="21">
        <v>21.58</v>
      </c>
      <c r="I471" s="12">
        <v>1</v>
      </c>
      <c r="J471" s="8">
        <v>1.079</v>
      </c>
      <c r="K471" s="8">
        <v>22.658999999999999</v>
      </c>
      <c r="L471" s="14">
        <v>43505</v>
      </c>
      <c r="M471" s="32" t="str">
        <f t="shared" si="115"/>
        <v>Weekend</v>
      </c>
      <c r="N471" s="16">
        <v>0.41805555555555557</v>
      </c>
      <c r="O471" s="6" t="s">
        <v>21</v>
      </c>
      <c r="P471" s="18">
        <v>21.58</v>
      </c>
      <c r="Q471" s="2">
        <v>4.7619047620000003</v>
      </c>
      <c r="R471" s="8">
        <v>1.079</v>
      </c>
      <c r="S471" s="10">
        <v>7.2</v>
      </c>
      <c r="T471" s="33"/>
      <c r="U471" s="22">
        <f t="shared" si="109"/>
        <v>21.58</v>
      </c>
      <c r="V471" s="24">
        <f t="shared" si="116"/>
        <v>1726.3999999999999</v>
      </c>
      <c r="AH471" t="b">
        <f t="shared" si="117"/>
        <v>0</v>
      </c>
      <c r="AL471" t="str">
        <f t="shared" si="118"/>
        <v>Low</v>
      </c>
      <c r="AM471" t="str">
        <f t="shared" si="110"/>
        <v>Bad Product</v>
      </c>
      <c r="AN471">
        <f t="shared" si="111"/>
        <v>22.658999999999999</v>
      </c>
      <c r="AO471">
        <f t="shared" si="112"/>
        <v>21.58</v>
      </c>
      <c r="AP471" s="29" t="str">
        <f t="shared" si="119"/>
        <v>Medium</v>
      </c>
      <c r="AQ471">
        <f t="shared" si="120"/>
        <v>57935.629500000046</v>
      </c>
      <c r="AR471">
        <f t="shared" ca="1" si="113"/>
        <v>0</v>
      </c>
      <c r="AS471">
        <f t="shared" si="114"/>
        <v>52928.295000000013</v>
      </c>
      <c r="AT471">
        <f t="shared" si="121"/>
        <v>171</v>
      </c>
    </row>
    <row r="472" spans="1:46" ht="15.75" customHeight="1" x14ac:dyDescent="0.2">
      <c r="A472" s="1"/>
      <c r="B472" s="6" t="s">
        <v>504</v>
      </c>
      <c r="C472" s="6" t="s">
        <v>22</v>
      </c>
      <c r="D472" s="6" t="s">
        <v>23</v>
      </c>
      <c r="E472" s="6" t="s">
        <v>18</v>
      </c>
      <c r="F472" s="6" t="s">
        <v>19</v>
      </c>
      <c r="G472" s="6" t="s">
        <v>25</v>
      </c>
      <c r="H472" s="21">
        <v>98.84</v>
      </c>
      <c r="I472" s="12">
        <v>1</v>
      </c>
      <c r="J472" s="8">
        <v>4.9420000000000002</v>
      </c>
      <c r="K472" s="8">
        <v>103.782</v>
      </c>
      <c r="L472" s="14">
        <v>43511</v>
      </c>
      <c r="M472" s="32" t="str">
        <f t="shared" si="115"/>
        <v>Weekday</v>
      </c>
      <c r="N472" s="16">
        <v>0.47291666666666665</v>
      </c>
      <c r="O472" s="6" t="s">
        <v>26</v>
      </c>
      <c r="P472" s="18">
        <v>98.84</v>
      </c>
      <c r="Q472" s="2">
        <v>4.7619047620000003</v>
      </c>
      <c r="R472" s="8">
        <v>4.9420000000000002</v>
      </c>
      <c r="S472" s="10">
        <v>8.4</v>
      </c>
      <c r="T472" s="33"/>
      <c r="U472" s="22">
        <f t="shared" si="109"/>
        <v>98.84</v>
      </c>
      <c r="V472" s="24">
        <f t="shared" si="116"/>
        <v>7907.2000000000007</v>
      </c>
      <c r="AH472" t="b">
        <f t="shared" si="117"/>
        <v>1</v>
      </c>
      <c r="AL472" t="str">
        <f t="shared" si="118"/>
        <v>High</v>
      </c>
      <c r="AM472" t="str">
        <f t="shared" si="110"/>
        <v>Bad Product</v>
      </c>
      <c r="AN472">
        <f t="shared" si="111"/>
        <v>103.782</v>
      </c>
      <c r="AO472">
        <f t="shared" si="112"/>
        <v>98.84</v>
      </c>
      <c r="AP472" s="29" t="str">
        <f t="shared" si="119"/>
        <v>High</v>
      </c>
      <c r="AQ472">
        <f t="shared" si="120"/>
        <v>57702.403500000051</v>
      </c>
      <c r="AR472">
        <f t="shared" ca="1" si="113"/>
        <v>0</v>
      </c>
      <c r="AS472">
        <f t="shared" si="114"/>
        <v>52928.295000000013</v>
      </c>
      <c r="AT472">
        <f t="shared" si="121"/>
        <v>171</v>
      </c>
    </row>
    <row r="473" spans="1:46" ht="15.75" customHeight="1" x14ac:dyDescent="0.2">
      <c r="A473" s="1"/>
      <c r="B473" s="6" t="s">
        <v>505</v>
      </c>
      <c r="C473" s="6" t="s">
        <v>22</v>
      </c>
      <c r="D473" s="6" t="s">
        <v>23</v>
      </c>
      <c r="E473" s="6" t="s">
        <v>18</v>
      </c>
      <c r="F473" s="6" t="s">
        <v>19</v>
      </c>
      <c r="G473" s="6" t="s">
        <v>29</v>
      </c>
      <c r="H473" s="21">
        <v>83.77</v>
      </c>
      <c r="I473" s="12">
        <v>6</v>
      </c>
      <c r="J473" s="8">
        <v>25.131</v>
      </c>
      <c r="K473" s="8">
        <v>527.75099999999998</v>
      </c>
      <c r="L473" s="14">
        <v>43488</v>
      </c>
      <c r="M473" s="32" t="str">
        <f t="shared" si="115"/>
        <v>Weekday</v>
      </c>
      <c r="N473" s="16">
        <v>0.50694444444444442</v>
      </c>
      <c r="O473" s="6" t="s">
        <v>21</v>
      </c>
      <c r="P473" s="18">
        <v>502.62</v>
      </c>
      <c r="Q473" s="2">
        <v>4.7619047620000003</v>
      </c>
      <c r="R473" s="8">
        <v>25.131</v>
      </c>
      <c r="S473" s="10">
        <v>5.4</v>
      </c>
      <c r="T473" s="33"/>
      <c r="U473" s="22">
        <f t="shared" si="109"/>
        <v>502.62</v>
      </c>
      <c r="V473" s="24">
        <f t="shared" si="116"/>
        <v>40209.599999999999</v>
      </c>
      <c r="AH473" t="b">
        <f t="shared" si="117"/>
        <v>0</v>
      </c>
      <c r="AL473" t="str">
        <f t="shared" si="118"/>
        <v>Low</v>
      </c>
      <c r="AM473" t="str">
        <f t="shared" si="110"/>
        <v>Bad Product</v>
      </c>
      <c r="AN473">
        <f t="shared" si="111"/>
        <v>474.97589999999997</v>
      </c>
      <c r="AO473">
        <f t="shared" si="112"/>
        <v>83.77</v>
      </c>
      <c r="AP473" s="29" t="str">
        <f t="shared" si="119"/>
        <v>Low</v>
      </c>
      <c r="AQ473">
        <f t="shared" si="120"/>
        <v>57702.403500000051</v>
      </c>
      <c r="AR473">
        <f t="shared" ca="1" si="113"/>
        <v>0</v>
      </c>
      <c r="AS473">
        <f t="shared" si="114"/>
        <v>52928.295000000013</v>
      </c>
      <c r="AT473">
        <f t="shared" si="121"/>
        <v>170</v>
      </c>
    </row>
    <row r="474" spans="1:46" ht="15.75" customHeight="1" x14ac:dyDescent="0.2">
      <c r="A474" s="1"/>
      <c r="B474" s="6" t="s">
        <v>506</v>
      </c>
      <c r="C474" s="6" t="s">
        <v>16</v>
      </c>
      <c r="D474" s="6" t="s">
        <v>17</v>
      </c>
      <c r="E474" s="6" t="s">
        <v>18</v>
      </c>
      <c r="F474" s="6" t="s">
        <v>19</v>
      </c>
      <c r="G474" s="6" t="s">
        <v>33</v>
      </c>
      <c r="H474" s="21">
        <v>40.049999999999997</v>
      </c>
      <c r="I474" s="12">
        <v>4</v>
      </c>
      <c r="J474" s="8">
        <v>8.01</v>
      </c>
      <c r="K474" s="8">
        <v>168.21</v>
      </c>
      <c r="L474" s="14">
        <v>43490</v>
      </c>
      <c r="M474" s="32" t="str">
        <f t="shared" si="115"/>
        <v>Weekday</v>
      </c>
      <c r="N474" s="16">
        <v>0.4861111111111111</v>
      </c>
      <c r="O474" s="6" t="s">
        <v>26</v>
      </c>
      <c r="P474" s="18">
        <v>160.19999999999999</v>
      </c>
      <c r="Q474" s="2">
        <v>4.7619047620000003</v>
      </c>
      <c r="R474" s="8">
        <v>8.01</v>
      </c>
      <c r="S474" s="10">
        <v>9.6999999999999993</v>
      </c>
      <c r="T474" s="33"/>
      <c r="U474" s="22">
        <f t="shared" si="109"/>
        <v>160.19999999999999</v>
      </c>
      <c r="V474" s="24">
        <f t="shared" si="116"/>
        <v>12816</v>
      </c>
      <c r="AH474" t="b">
        <f t="shared" si="117"/>
        <v>1</v>
      </c>
      <c r="AL474" t="str">
        <f t="shared" si="118"/>
        <v>High</v>
      </c>
      <c r="AM474" t="str">
        <f t="shared" si="110"/>
        <v>Bad Product</v>
      </c>
      <c r="AN474">
        <f t="shared" si="111"/>
        <v>168.21</v>
      </c>
      <c r="AO474">
        <f t="shared" si="112"/>
        <v>40.049999999999997</v>
      </c>
      <c r="AP474" s="29" t="str">
        <f t="shared" si="119"/>
        <v>High</v>
      </c>
      <c r="AQ474">
        <f t="shared" si="120"/>
        <v>57702.403500000051</v>
      </c>
      <c r="AR474">
        <f t="shared" ca="1" si="113"/>
        <v>0</v>
      </c>
      <c r="AS474">
        <f t="shared" si="114"/>
        <v>52928.295000000013</v>
      </c>
      <c r="AT474">
        <f t="shared" si="121"/>
        <v>170</v>
      </c>
    </row>
    <row r="475" spans="1:46" ht="15.75" customHeight="1" x14ac:dyDescent="0.2">
      <c r="A475" s="1"/>
      <c r="B475" s="6" t="s">
        <v>507</v>
      </c>
      <c r="C475" s="6" t="s">
        <v>16</v>
      </c>
      <c r="D475" s="6" t="s">
        <v>17</v>
      </c>
      <c r="E475" s="6" t="s">
        <v>18</v>
      </c>
      <c r="F475" s="6" t="s">
        <v>28</v>
      </c>
      <c r="G475" s="6" t="s">
        <v>43</v>
      </c>
      <c r="H475" s="21">
        <v>43.13</v>
      </c>
      <c r="I475" s="12">
        <v>10</v>
      </c>
      <c r="J475" s="8">
        <v>21.565000000000001</v>
      </c>
      <c r="K475" s="8">
        <v>452.86500000000001</v>
      </c>
      <c r="L475" s="14">
        <v>43498</v>
      </c>
      <c r="M475" s="32" t="str">
        <f t="shared" si="115"/>
        <v>Weekend</v>
      </c>
      <c r="N475" s="16">
        <v>0.77152777777777781</v>
      </c>
      <c r="O475" s="6" t="s">
        <v>30</v>
      </c>
      <c r="P475" s="18">
        <v>431.3</v>
      </c>
      <c r="Q475" s="2">
        <v>4.7619047620000003</v>
      </c>
      <c r="R475" s="8">
        <v>21.565000000000001</v>
      </c>
      <c r="S475" s="10">
        <v>5.5</v>
      </c>
      <c r="T475" s="33"/>
      <c r="U475" s="22">
        <f t="shared" si="109"/>
        <v>431.3</v>
      </c>
      <c r="V475" s="24">
        <f t="shared" si="116"/>
        <v>34504</v>
      </c>
      <c r="AH475" t="b">
        <f t="shared" si="117"/>
        <v>0</v>
      </c>
      <c r="AL475" t="str">
        <f t="shared" si="118"/>
        <v>Low</v>
      </c>
      <c r="AM475" t="str">
        <f t="shared" si="110"/>
        <v>Bad Product</v>
      </c>
      <c r="AN475">
        <f t="shared" si="111"/>
        <v>452.86500000000001</v>
      </c>
      <c r="AO475">
        <f t="shared" si="112"/>
        <v>40.973500000000001</v>
      </c>
      <c r="AP475" s="29" t="str">
        <f t="shared" si="119"/>
        <v>Low</v>
      </c>
      <c r="AQ475">
        <f t="shared" si="120"/>
        <v>57702.403500000051</v>
      </c>
      <c r="AR475">
        <f t="shared" ca="1" si="113"/>
        <v>0</v>
      </c>
      <c r="AS475">
        <f t="shared" si="114"/>
        <v>52928.295000000013</v>
      </c>
      <c r="AT475">
        <f t="shared" si="121"/>
        <v>169</v>
      </c>
    </row>
    <row r="476" spans="1:46" ht="15.75" customHeight="1" x14ac:dyDescent="0.2">
      <c r="A476" s="1"/>
      <c r="B476" s="6" t="s">
        <v>508</v>
      </c>
      <c r="C476" s="6" t="s">
        <v>39</v>
      </c>
      <c r="D476" s="6" t="s">
        <v>40</v>
      </c>
      <c r="E476" s="6" t="s">
        <v>18</v>
      </c>
      <c r="F476" s="6" t="s">
        <v>28</v>
      </c>
      <c r="G476" s="6" t="s">
        <v>20</v>
      </c>
      <c r="H476" s="21">
        <v>72.569999999999993</v>
      </c>
      <c r="I476" s="12">
        <v>8</v>
      </c>
      <c r="J476" s="8">
        <v>29.027999999999999</v>
      </c>
      <c r="K476" s="8">
        <v>609.58799999999997</v>
      </c>
      <c r="L476" s="14">
        <v>43554</v>
      </c>
      <c r="M476" s="32" t="str">
        <f t="shared" si="115"/>
        <v>Weekend</v>
      </c>
      <c r="N476" s="16">
        <v>0.74861111111111112</v>
      </c>
      <c r="O476" s="6" t="s">
        <v>26</v>
      </c>
      <c r="P476" s="18">
        <v>580.55999999999995</v>
      </c>
      <c r="Q476" s="2">
        <v>4.7619047620000003</v>
      </c>
      <c r="R476" s="8">
        <v>29.027999999999999</v>
      </c>
      <c r="S476" s="10">
        <v>4.5999999999999996</v>
      </c>
      <c r="T476" s="33"/>
      <c r="U476" s="22">
        <f t="shared" si="109"/>
        <v>580.55999999999995</v>
      </c>
      <c r="V476" s="24">
        <f t="shared" si="116"/>
        <v>46444.799999999996</v>
      </c>
      <c r="AH476" t="b">
        <f t="shared" si="117"/>
        <v>0</v>
      </c>
      <c r="AL476" t="str">
        <f t="shared" si="118"/>
        <v>Low</v>
      </c>
      <c r="AM476" t="str">
        <f t="shared" si="110"/>
        <v>Bad Product</v>
      </c>
      <c r="AN476">
        <f t="shared" si="111"/>
        <v>548.62919999999997</v>
      </c>
      <c r="AO476">
        <f t="shared" si="112"/>
        <v>68.941499999999991</v>
      </c>
      <c r="AP476" s="29" t="str">
        <f t="shared" si="119"/>
        <v>Low</v>
      </c>
      <c r="AQ476">
        <f t="shared" si="120"/>
        <v>57702.403500000051</v>
      </c>
      <c r="AR476">
        <f t="shared" ca="1" si="113"/>
        <v>0</v>
      </c>
      <c r="AS476">
        <f t="shared" si="114"/>
        <v>52928.295000000013</v>
      </c>
      <c r="AT476">
        <f t="shared" si="121"/>
        <v>169</v>
      </c>
    </row>
    <row r="477" spans="1:46" ht="15.75" customHeight="1" x14ac:dyDescent="0.2">
      <c r="A477" s="1"/>
      <c r="B477" s="6" t="s">
        <v>509</v>
      </c>
      <c r="C477" s="6" t="s">
        <v>16</v>
      </c>
      <c r="D477" s="6" t="s">
        <v>17</v>
      </c>
      <c r="E477" s="6" t="s">
        <v>18</v>
      </c>
      <c r="F477" s="6" t="s">
        <v>19</v>
      </c>
      <c r="G477" s="6" t="s">
        <v>25</v>
      </c>
      <c r="H477" s="21">
        <v>64.44</v>
      </c>
      <c r="I477" s="12">
        <v>5</v>
      </c>
      <c r="J477" s="8">
        <v>16.11</v>
      </c>
      <c r="K477" s="8">
        <v>338.31</v>
      </c>
      <c r="L477" s="14">
        <v>43554</v>
      </c>
      <c r="M477" s="32" t="str">
        <f t="shared" si="115"/>
        <v>Weekend</v>
      </c>
      <c r="N477" s="16">
        <v>0.71111111111111114</v>
      </c>
      <c r="O477" s="6" t="s">
        <v>26</v>
      </c>
      <c r="P477" s="18">
        <v>322.2</v>
      </c>
      <c r="Q477" s="2">
        <v>4.7619047620000003</v>
      </c>
      <c r="R477" s="8">
        <v>16.11</v>
      </c>
      <c r="S477" s="10">
        <v>6.6</v>
      </c>
      <c r="T477" s="33"/>
      <c r="U477" s="22">
        <f t="shared" si="109"/>
        <v>322.2</v>
      </c>
      <c r="V477" s="24">
        <f t="shared" si="116"/>
        <v>25776</v>
      </c>
      <c r="AH477" t="b">
        <f t="shared" si="117"/>
        <v>0</v>
      </c>
      <c r="AL477" t="str">
        <f t="shared" si="118"/>
        <v>Low</v>
      </c>
      <c r="AM477" t="str">
        <f t="shared" si="110"/>
        <v>Bad Product</v>
      </c>
      <c r="AN477">
        <f t="shared" si="111"/>
        <v>338.31</v>
      </c>
      <c r="AO477">
        <f t="shared" si="112"/>
        <v>64.44</v>
      </c>
      <c r="AP477" s="29" t="str">
        <f t="shared" si="119"/>
        <v>Medium</v>
      </c>
      <c r="AQ477">
        <f t="shared" si="120"/>
        <v>57702.403500000051</v>
      </c>
      <c r="AR477">
        <f t="shared" ca="1" si="113"/>
        <v>0</v>
      </c>
      <c r="AS477">
        <f t="shared" si="114"/>
        <v>52928.295000000013</v>
      </c>
      <c r="AT477">
        <f t="shared" si="121"/>
        <v>168</v>
      </c>
    </row>
    <row r="478" spans="1:46" ht="15.75" customHeight="1" x14ac:dyDescent="0.2">
      <c r="A478" s="1"/>
      <c r="B478" s="6" t="s">
        <v>510</v>
      </c>
      <c r="C478" s="6" t="s">
        <v>16</v>
      </c>
      <c r="D478" s="6" t="s">
        <v>17</v>
      </c>
      <c r="E478" s="6" t="s">
        <v>24</v>
      </c>
      <c r="F478" s="6" t="s">
        <v>28</v>
      </c>
      <c r="G478" s="6" t="s">
        <v>20</v>
      </c>
      <c r="H478" s="21">
        <v>65.180000000000007</v>
      </c>
      <c r="I478" s="12">
        <v>3</v>
      </c>
      <c r="J478" s="8">
        <v>9.7769999999999992</v>
      </c>
      <c r="K478" s="8">
        <v>205.31700000000001</v>
      </c>
      <c r="L478" s="14">
        <v>43521</v>
      </c>
      <c r="M478" s="32" t="str">
        <f t="shared" si="115"/>
        <v>Weekday</v>
      </c>
      <c r="N478" s="16">
        <v>0.85763888888888884</v>
      </c>
      <c r="O478" s="6" t="s">
        <v>30</v>
      </c>
      <c r="P478" s="18">
        <v>195.54</v>
      </c>
      <c r="Q478" s="2">
        <v>4.7619047620000003</v>
      </c>
      <c r="R478" s="8">
        <v>9.7769999999999992</v>
      </c>
      <c r="S478" s="10">
        <v>6.3</v>
      </c>
      <c r="T478" s="33"/>
      <c r="U478" s="22">
        <f t="shared" si="109"/>
        <v>195.54000000000002</v>
      </c>
      <c r="V478" s="24">
        <f t="shared" si="116"/>
        <v>15643.2</v>
      </c>
      <c r="AH478" t="b">
        <f t="shared" si="117"/>
        <v>0</v>
      </c>
      <c r="AL478" t="str">
        <f t="shared" si="118"/>
        <v>Low</v>
      </c>
      <c r="AM478" t="str">
        <f t="shared" si="110"/>
        <v>Bad Product</v>
      </c>
      <c r="AN478">
        <f t="shared" si="111"/>
        <v>205.31700000000001</v>
      </c>
      <c r="AO478">
        <f t="shared" si="112"/>
        <v>65.180000000000007</v>
      </c>
      <c r="AP478" s="29" t="str">
        <f t="shared" si="119"/>
        <v>Low</v>
      </c>
      <c r="AQ478">
        <f t="shared" si="120"/>
        <v>57092.815500000048</v>
      </c>
      <c r="AR478">
        <f t="shared" ca="1" si="113"/>
        <v>0</v>
      </c>
      <c r="AS478">
        <f t="shared" si="114"/>
        <v>52928.295000000013</v>
      </c>
      <c r="AT478">
        <f t="shared" si="121"/>
        <v>167</v>
      </c>
    </row>
    <row r="479" spans="1:46" ht="15.75" customHeight="1" x14ac:dyDescent="0.2">
      <c r="A479" s="1"/>
      <c r="B479" s="6" t="s">
        <v>511</v>
      </c>
      <c r="C479" s="6" t="s">
        <v>16</v>
      </c>
      <c r="D479" s="6" t="s">
        <v>17</v>
      </c>
      <c r="E479" s="6" t="s">
        <v>24</v>
      </c>
      <c r="F479" s="6" t="s">
        <v>19</v>
      </c>
      <c r="G479" s="6" t="s">
        <v>33</v>
      </c>
      <c r="H479" s="21">
        <v>33.26</v>
      </c>
      <c r="I479" s="12">
        <v>5</v>
      </c>
      <c r="J479" s="8">
        <v>8.3149999999999995</v>
      </c>
      <c r="K479" s="8">
        <v>174.61500000000001</v>
      </c>
      <c r="L479" s="14">
        <v>43542</v>
      </c>
      <c r="M479" s="32" t="str">
        <f t="shared" si="115"/>
        <v>Weekday</v>
      </c>
      <c r="N479" s="16">
        <v>0.67361111111111116</v>
      </c>
      <c r="O479" s="6" t="s">
        <v>30</v>
      </c>
      <c r="P479" s="18">
        <v>166.3</v>
      </c>
      <c r="Q479" s="2">
        <v>4.7619047620000003</v>
      </c>
      <c r="R479" s="8">
        <v>8.3149999999999995</v>
      </c>
      <c r="S479" s="10">
        <v>4.2</v>
      </c>
      <c r="T479" s="33"/>
      <c r="U479" s="22">
        <f t="shared" si="109"/>
        <v>166.29999999999998</v>
      </c>
      <c r="V479" s="24">
        <f t="shared" si="116"/>
        <v>13303.999999999998</v>
      </c>
      <c r="AH479" t="b">
        <f t="shared" si="117"/>
        <v>0</v>
      </c>
      <c r="AL479" t="str">
        <f t="shared" si="118"/>
        <v>Low</v>
      </c>
      <c r="AM479" t="str">
        <f t="shared" si="110"/>
        <v>Bad Product</v>
      </c>
      <c r="AN479">
        <f t="shared" si="111"/>
        <v>174.61500000000001</v>
      </c>
      <c r="AO479">
        <f t="shared" si="112"/>
        <v>33.26</v>
      </c>
      <c r="AP479" s="29" t="str">
        <f t="shared" si="119"/>
        <v>Low</v>
      </c>
      <c r="AQ479">
        <f t="shared" si="120"/>
        <v>57092.815500000048</v>
      </c>
      <c r="AR479">
        <f t="shared" ca="1" si="113"/>
        <v>0</v>
      </c>
      <c r="AS479">
        <f t="shared" si="114"/>
        <v>52928.295000000013</v>
      </c>
      <c r="AT479">
        <f t="shared" si="121"/>
        <v>167</v>
      </c>
    </row>
    <row r="480" spans="1:46" ht="15.75" customHeight="1" x14ac:dyDescent="0.2">
      <c r="A480" s="1"/>
      <c r="B480" s="6" t="s">
        <v>512</v>
      </c>
      <c r="C480" s="6" t="s">
        <v>22</v>
      </c>
      <c r="D480" s="6" t="s">
        <v>23</v>
      </c>
      <c r="E480" s="6" t="s">
        <v>24</v>
      </c>
      <c r="F480" s="6" t="s">
        <v>28</v>
      </c>
      <c r="G480" s="6" t="s">
        <v>25</v>
      </c>
      <c r="H480" s="21">
        <v>84.07</v>
      </c>
      <c r="I480" s="12">
        <v>4</v>
      </c>
      <c r="J480" s="8">
        <v>16.814</v>
      </c>
      <c r="K480" s="8">
        <v>353.09399999999999</v>
      </c>
      <c r="L480" s="14">
        <v>43531</v>
      </c>
      <c r="M480" s="32" t="str">
        <f t="shared" si="115"/>
        <v>Weekday</v>
      </c>
      <c r="N480" s="16">
        <v>0.70416666666666672</v>
      </c>
      <c r="O480" s="6" t="s">
        <v>21</v>
      </c>
      <c r="P480" s="18">
        <v>336.28</v>
      </c>
      <c r="Q480" s="2">
        <v>4.7619047620000003</v>
      </c>
      <c r="R480" s="8">
        <v>16.814</v>
      </c>
      <c r="S480" s="10">
        <v>4.4000000000000004</v>
      </c>
      <c r="T480" s="33"/>
      <c r="U480" s="22">
        <f t="shared" si="109"/>
        <v>336.28</v>
      </c>
      <c r="V480" s="24">
        <f t="shared" si="116"/>
        <v>26902.399999999998</v>
      </c>
      <c r="AH480" t="b">
        <f t="shared" si="117"/>
        <v>0</v>
      </c>
      <c r="AL480" t="str">
        <f t="shared" si="118"/>
        <v>Low</v>
      </c>
      <c r="AM480" t="str">
        <f t="shared" si="110"/>
        <v>Bad Product</v>
      </c>
      <c r="AN480">
        <f t="shared" si="111"/>
        <v>353.09399999999999</v>
      </c>
      <c r="AO480">
        <f t="shared" si="112"/>
        <v>84.07</v>
      </c>
      <c r="AP480" s="29" t="str">
        <f t="shared" si="119"/>
        <v>Low</v>
      </c>
      <c r="AQ480">
        <f t="shared" si="120"/>
        <v>57092.815500000048</v>
      </c>
      <c r="AR480">
        <f t="shared" ca="1" si="113"/>
        <v>0</v>
      </c>
      <c r="AS480">
        <f t="shared" si="114"/>
        <v>52928.295000000013</v>
      </c>
      <c r="AT480">
        <f t="shared" si="121"/>
        <v>167</v>
      </c>
    </row>
    <row r="481" spans="1:46" ht="15.75" customHeight="1" x14ac:dyDescent="0.2">
      <c r="A481" s="1"/>
      <c r="B481" s="6" t="s">
        <v>513</v>
      </c>
      <c r="C481" s="6" t="s">
        <v>39</v>
      </c>
      <c r="D481" s="6" t="s">
        <v>40</v>
      </c>
      <c r="E481" s="6" t="s">
        <v>24</v>
      </c>
      <c r="F481" s="6" t="s">
        <v>28</v>
      </c>
      <c r="G481" s="6" t="s">
        <v>33</v>
      </c>
      <c r="H481" s="21">
        <v>34.369999999999997</v>
      </c>
      <c r="I481" s="12">
        <v>10</v>
      </c>
      <c r="J481" s="8">
        <v>17.184999999999999</v>
      </c>
      <c r="K481" s="8">
        <v>360.88499999999999</v>
      </c>
      <c r="L481" s="14">
        <v>43540</v>
      </c>
      <c r="M481" s="32" t="str">
        <f t="shared" si="115"/>
        <v>Weekend</v>
      </c>
      <c r="N481" s="16">
        <v>0.42430555555555555</v>
      </c>
      <c r="O481" s="6" t="s">
        <v>21</v>
      </c>
      <c r="P481" s="18">
        <v>343.7</v>
      </c>
      <c r="Q481" s="2">
        <v>4.7619047620000003</v>
      </c>
      <c r="R481" s="8">
        <v>17.184999999999999</v>
      </c>
      <c r="S481" s="10">
        <v>6.7</v>
      </c>
      <c r="T481" s="33"/>
      <c r="U481" s="22">
        <f t="shared" si="109"/>
        <v>343.7</v>
      </c>
      <c r="V481" s="24">
        <f t="shared" si="116"/>
        <v>27496</v>
      </c>
      <c r="AH481" t="b">
        <f t="shared" si="117"/>
        <v>0</v>
      </c>
      <c r="AL481" t="str">
        <f t="shared" si="118"/>
        <v>Low</v>
      </c>
      <c r="AM481" t="str">
        <f t="shared" si="110"/>
        <v>Bad Product</v>
      </c>
      <c r="AN481">
        <f t="shared" si="111"/>
        <v>360.88499999999999</v>
      </c>
      <c r="AO481">
        <f t="shared" si="112"/>
        <v>32.651499999999999</v>
      </c>
      <c r="AP481" s="29" t="str">
        <f t="shared" si="119"/>
        <v>Medium</v>
      </c>
      <c r="AQ481">
        <f t="shared" si="120"/>
        <v>57092.815500000048</v>
      </c>
      <c r="AR481">
        <f t="shared" ca="1" si="113"/>
        <v>0</v>
      </c>
      <c r="AS481">
        <f t="shared" si="114"/>
        <v>52928.295000000013</v>
      </c>
      <c r="AT481">
        <f t="shared" si="121"/>
        <v>167</v>
      </c>
    </row>
    <row r="482" spans="1:46" ht="15.75" customHeight="1" x14ac:dyDescent="0.2">
      <c r="A482" s="1"/>
      <c r="B482" s="6" t="s">
        <v>514</v>
      </c>
      <c r="C482" s="6" t="s">
        <v>16</v>
      </c>
      <c r="D482" s="6" t="s">
        <v>17</v>
      </c>
      <c r="E482" s="6" t="s">
        <v>24</v>
      </c>
      <c r="F482" s="6" t="s">
        <v>28</v>
      </c>
      <c r="G482" s="6" t="s">
        <v>25</v>
      </c>
      <c r="H482" s="21">
        <v>38.6</v>
      </c>
      <c r="I482" s="12">
        <v>1</v>
      </c>
      <c r="J482" s="8">
        <v>1.93</v>
      </c>
      <c r="K482" s="8">
        <v>40.53</v>
      </c>
      <c r="L482" s="14">
        <v>43494</v>
      </c>
      <c r="M482" s="32" t="str">
        <f t="shared" si="115"/>
        <v>Weekday</v>
      </c>
      <c r="N482" s="16">
        <v>0.47638888888888886</v>
      </c>
      <c r="O482" s="6" t="s">
        <v>21</v>
      </c>
      <c r="P482" s="18">
        <v>38.6</v>
      </c>
      <c r="Q482" s="2">
        <v>4.7619047620000003</v>
      </c>
      <c r="R482" s="8">
        <v>1.93</v>
      </c>
      <c r="S482" s="10">
        <v>6.7</v>
      </c>
      <c r="T482" s="33"/>
      <c r="U482" s="22">
        <f t="shared" si="109"/>
        <v>38.6</v>
      </c>
      <c r="V482" s="24">
        <f t="shared" si="116"/>
        <v>3088</v>
      </c>
      <c r="AH482" t="b">
        <f t="shared" si="117"/>
        <v>0</v>
      </c>
      <c r="AL482" t="str">
        <f t="shared" si="118"/>
        <v>Low</v>
      </c>
      <c r="AM482" t="str">
        <f t="shared" si="110"/>
        <v>Bad Product</v>
      </c>
      <c r="AN482">
        <f t="shared" si="111"/>
        <v>40.53</v>
      </c>
      <c r="AO482">
        <f t="shared" si="112"/>
        <v>38.6</v>
      </c>
      <c r="AP482" s="29" t="str">
        <f t="shared" si="119"/>
        <v>Medium</v>
      </c>
      <c r="AQ482">
        <f t="shared" si="120"/>
        <v>57092.815500000048</v>
      </c>
      <c r="AR482">
        <f t="shared" ca="1" si="113"/>
        <v>0</v>
      </c>
      <c r="AS482">
        <f t="shared" si="114"/>
        <v>52928.295000000013</v>
      </c>
      <c r="AT482">
        <f t="shared" si="121"/>
        <v>167</v>
      </c>
    </row>
    <row r="483" spans="1:46" ht="15.75" customHeight="1" x14ac:dyDescent="0.2">
      <c r="A483" s="1"/>
      <c r="B483" s="6" t="s">
        <v>515</v>
      </c>
      <c r="C483" s="6" t="s">
        <v>22</v>
      </c>
      <c r="D483" s="6" t="s">
        <v>23</v>
      </c>
      <c r="E483" s="6" t="s">
        <v>24</v>
      </c>
      <c r="F483" s="6" t="s">
        <v>28</v>
      </c>
      <c r="G483" s="6" t="s">
        <v>41</v>
      </c>
      <c r="H483" s="21">
        <v>65.97</v>
      </c>
      <c r="I483" s="12">
        <v>8</v>
      </c>
      <c r="J483" s="8">
        <v>26.388000000000002</v>
      </c>
      <c r="K483" s="8">
        <v>554.14800000000002</v>
      </c>
      <c r="L483" s="14">
        <v>43498</v>
      </c>
      <c r="M483" s="32" t="str">
        <f t="shared" si="115"/>
        <v>Weekend</v>
      </c>
      <c r="N483" s="16">
        <v>0.85347222222222219</v>
      </c>
      <c r="O483" s="6" t="s">
        <v>26</v>
      </c>
      <c r="P483" s="18">
        <v>527.76</v>
      </c>
      <c r="Q483" s="2">
        <v>4.7619047620000003</v>
      </c>
      <c r="R483" s="8">
        <v>26.388000000000002</v>
      </c>
      <c r="S483" s="10">
        <v>8.4</v>
      </c>
      <c r="T483" s="33"/>
      <c r="U483" s="22">
        <f t="shared" si="109"/>
        <v>527.76</v>
      </c>
      <c r="V483" s="24">
        <f t="shared" si="116"/>
        <v>42220.800000000003</v>
      </c>
      <c r="AH483" t="b">
        <f t="shared" si="117"/>
        <v>1</v>
      </c>
      <c r="AL483" t="str">
        <f t="shared" si="118"/>
        <v>High</v>
      </c>
      <c r="AM483" t="str">
        <f t="shared" si="110"/>
        <v>Good Product</v>
      </c>
      <c r="AN483">
        <f t="shared" si="111"/>
        <v>498.73320000000001</v>
      </c>
      <c r="AO483">
        <f t="shared" si="112"/>
        <v>62.671499999999995</v>
      </c>
      <c r="AP483" s="29" t="str">
        <f t="shared" si="119"/>
        <v>High</v>
      </c>
      <c r="AQ483">
        <f t="shared" si="120"/>
        <v>56731.930500000046</v>
      </c>
      <c r="AR483">
        <f t="shared" ca="1" si="113"/>
        <v>0</v>
      </c>
      <c r="AS483">
        <f t="shared" si="114"/>
        <v>52928.295000000013</v>
      </c>
      <c r="AT483">
        <f t="shared" si="121"/>
        <v>167</v>
      </c>
    </row>
    <row r="484" spans="1:46" ht="15.75" customHeight="1" x14ac:dyDescent="0.2">
      <c r="A484" s="1"/>
      <c r="B484" s="6" t="s">
        <v>516</v>
      </c>
      <c r="C484" s="6" t="s">
        <v>22</v>
      </c>
      <c r="D484" s="6" t="s">
        <v>23</v>
      </c>
      <c r="E484" s="6" t="s">
        <v>24</v>
      </c>
      <c r="F484" s="6" t="s">
        <v>19</v>
      </c>
      <c r="G484" s="6" t="s">
        <v>25</v>
      </c>
      <c r="H484" s="21">
        <v>32.799999999999997</v>
      </c>
      <c r="I484" s="12">
        <v>10</v>
      </c>
      <c r="J484" s="8">
        <v>16.399999999999999</v>
      </c>
      <c r="K484" s="8">
        <v>344.4</v>
      </c>
      <c r="L484" s="14">
        <v>43511</v>
      </c>
      <c r="M484" s="32" t="str">
        <f t="shared" si="115"/>
        <v>Weekday</v>
      </c>
      <c r="N484" s="16">
        <v>0.5083333333333333</v>
      </c>
      <c r="O484" s="6" t="s">
        <v>26</v>
      </c>
      <c r="P484" s="18">
        <v>328</v>
      </c>
      <c r="Q484" s="2">
        <v>4.7619047620000003</v>
      </c>
      <c r="R484" s="8">
        <v>16.399999999999999</v>
      </c>
      <c r="S484" s="10">
        <v>6.2</v>
      </c>
      <c r="T484" s="33"/>
      <c r="U484" s="22">
        <f t="shared" si="109"/>
        <v>328</v>
      </c>
      <c r="V484" s="24">
        <f t="shared" si="116"/>
        <v>26240</v>
      </c>
      <c r="AH484" t="b">
        <f t="shared" si="117"/>
        <v>0</v>
      </c>
      <c r="AL484" t="str">
        <f t="shared" si="118"/>
        <v>Low</v>
      </c>
      <c r="AM484" t="str">
        <f t="shared" si="110"/>
        <v>Bad Product</v>
      </c>
      <c r="AN484">
        <f t="shared" si="111"/>
        <v>344.4</v>
      </c>
      <c r="AO484">
        <f t="shared" si="112"/>
        <v>31.159999999999997</v>
      </c>
      <c r="AP484" s="29" t="str">
        <f t="shared" si="119"/>
        <v>Low</v>
      </c>
      <c r="AQ484">
        <f t="shared" si="120"/>
        <v>56731.930500000046</v>
      </c>
      <c r="AR484">
        <f t="shared" ca="1" si="113"/>
        <v>0</v>
      </c>
      <c r="AS484">
        <f t="shared" si="114"/>
        <v>52928.295000000013</v>
      </c>
      <c r="AT484">
        <f t="shared" si="121"/>
        <v>166</v>
      </c>
    </row>
    <row r="485" spans="1:46" ht="15.75" customHeight="1" x14ac:dyDescent="0.2">
      <c r="A485" s="1"/>
      <c r="B485" s="6" t="s">
        <v>517</v>
      </c>
      <c r="C485" s="6" t="s">
        <v>16</v>
      </c>
      <c r="D485" s="6" t="s">
        <v>17</v>
      </c>
      <c r="E485" s="6" t="s">
        <v>24</v>
      </c>
      <c r="F485" s="6" t="s">
        <v>28</v>
      </c>
      <c r="G485" s="6" t="s">
        <v>33</v>
      </c>
      <c r="H485" s="21">
        <v>37.14</v>
      </c>
      <c r="I485" s="12">
        <v>5</v>
      </c>
      <c r="J485" s="8">
        <v>9.2850000000000001</v>
      </c>
      <c r="K485" s="8">
        <v>194.98500000000001</v>
      </c>
      <c r="L485" s="14">
        <v>43473</v>
      </c>
      <c r="M485" s="32" t="str">
        <f t="shared" si="115"/>
        <v>Weekday</v>
      </c>
      <c r="N485" s="16">
        <v>0.54513888888888884</v>
      </c>
      <c r="O485" s="6" t="s">
        <v>21</v>
      </c>
      <c r="P485" s="18">
        <v>185.7</v>
      </c>
      <c r="Q485" s="2">
        <v>4.7619047620000003</v>
      </c>
      <c r="R485" s="8">
        <v>9.2850000000000001</v>
      </c>
      <c r="S485" s="10">
        <v>5</v>
      </c>
      <c r="T485" s="33"/>
      <c r="U485" s="22">
        <f t="shared" si="109"/>
        <v>185.7</v>
      </c>
      <c r="V485" s="24">
        <f t="shared" si="116"/>
        <v>14856</v>
      </c>
      <c r="AH485" t="b">
        <f t="shared" si="117"/>
        <v>0</v>
      </c>
      <c r="AL485" t="str">
        <f t="shared" si="118"/>
        <v>Low</v>
      </c>
      <c r="AM485" t="str">
        <f t="shared" si="110"/>
        <v>Bad Product</v>
      </c>
      <c r="AN485">
        <f t="shared" si="111"/>
        <v>194.98500000000001</v>
      </c>
      <c r="AO485">
        <f t="shared" si="112"/>
        <v>37.14</v>
      </c>
      <c r="AP485" s="29" t="str">
        <f t="shared" si="119"/>
        <v>Low</v>
      </c>
      <c r="AQ485">
        <f t="shared" si="120"/>
        <v>56731.930500000046</v>
      </c>
      <c r="AR485">
        <f t="shared" ca="1" si="113"/>
        <v>0</v>
      </c>
      <c r="AS485">
        <f t="shared" si="114"/>
        <v>52928.295000000013</v>
      </c>
      <c r="AT485">
        <f t="shared" si="121"/>
        <v>165</v>
      </c>
    </row>
    <row r="486" spans="1:46" ht="15.75" customHeight="1" x14ac:dyDescent="0.2">
      <c r="A486" s="1"/>
      <c r="B486" s="6" t="s">
        <v>518</v>
      </c>
      <c r="C486" s="6" t="s">
        <v>39</v>
      </c>
      <c r="D486" s="6" t="s">
        <v>40</v>
      </c>
      <c r="E486" s="6" t="s">
        <v>18</v>
      </c>
      <c r="F486" s="6" t="s">
        <v>28</v>
      </c>
      <c r="G486" s="6" t="s">
        <v>29</v>
      </c>
      <c r="H486" s="21">
        <v>60.38</v>
      </c>
      <c r="I486" s="12">
        <v>10</v>
      </c>
      <c r="J486" s="8">
        <v>30.19</v>
      </c>
      <c r="K486" s="8">
        <v>633.99</v>
      </c>
      <c r="L486" s="14">
        <v>43508</v>
      </c>
      <c r="M486" s="32" t="str">
        <f t="shared" si="115"/>
        <v>Weekday</v>
      </c>
      <c r="N486" s="16">
        <v>0.67986111111111114</v>
      </c>
      <c r="O486" s="6" t="s">
        <v>26</v>
      </c>
      <c r="P486" s="18">
        <v>603.79999999999995</v>
      </c>
      <c r="Q486" s="2">
        <v>4.7619047620000003</v>
      </c>
      <c r="R486" s="8">
        <v>30.19</v>
      </c>
      <c r="S486" s="10">
        <v>6</v>
      </c>
      <c r="T486" s="33"/>
      <c r="U486" s="22">
        <f t="shared" si="109"/>
        <v>603.80000000000007</v>
      </c>
      <c r="V486" s="24">
        <f t="shared" si="116"/>
        <v>48304.000000000007</v>
      </c>
      <c r="AH486" t="b">
        <f t="shared" si="117"/>
        <v>0</v>
      </c>
      <c r="AL486" t="str">
        <f t="shared" si="118"/>
        <v>Low</v>
      </c>
      <c r="AM486" t="str">
        <f t="shared" si="110"/>
        <v>Bad Product</v>
      </c>
      <c r="AN486">
        <f t="shared" si="111"/>
        <v>570.59100000000001</v>
      </c>
      <c r="AO486">
        <f t="shared" si="112"/>
        <v>57.360999999999997</v>
      </c>
      <c r="AP486" s="29" t="str">
        <f t="shared" si="119"/>
        <v>Low</v>
      </c>
      <c r="AQ486">
        <f t="shared" si="120"/>
        <v>56731.930500000046</v>
      </c>
      <c r="AR486">
        <f t="shared" ca="1" si="113"/>
        <v>0</v>
      </c>
      <c r="AS486">
        <f t="shared" si="114"/>
        <v>52928.295000000013</v>
      </c>
      <c r="AT486">
        <f t="shared" si="121"/>
        <v>165</v>
      </c>
    </row>
    <row r="487" spans="1:46" ht="15.75" customHeight="1" x14ac:dyDescent="0.2">
      <c r="A487" s="1"/>
      <c r="B487" s="6" t="s">
        <v>519</v>
      </c>
      <c r="C487" s="6" t="s">
        <v>22</v>
      </c>
      <c r="D487" s="6" t="s">
        <v>23</v>
      </c>
      <c r="E487" s="6" t="s">
        <v>18</v>
      </c>
      <c r="F487" s="6" t="s">
        <v>19</v>
      </c>
      <c r="G487" s="6" t="s">
        <v>33</v>
      </c>
      <c r="H487" s="21">
        <v>36.979999999999997</v>
      </c>
      <c r="I487" s="12">
        <v>10</v>
      </c>
      <c r="J487" s="8">
        <v>18.489999999999998</v>
      </c>
      <c r="K487" s="8">
        <v>388.29</v>
      </c>
      <c r="L487" s="14">
        <v>43466</v>
      </c>
      <c r="M487" s="32" t="str">
        <f t="shared" si="115"/>
        <v>Weekday</v>
      </c>
      <c r="N487" s="16">
        <v>0.82499999999999996</v>
      </c>
      <c r="O487" s="6" t="s">
        <v>30</v>
      </c>
      <c r="P487" s="18">
        <v>369.8</v>
      </c>
      <c r="Q487" s="2">
        <v>4.7619047620000003</v>
      </c>
      <c r="R487" s="8">
        <v>18.489999999999998</v>
      </c>
      <c r="S487" s="10">
        <v>7</v>
      </c>
      <c r="T487" s="33"/>
      <c r="U487" s="22">
        <f t="shared" si="109"/>
        <v>369.79999999999995</v>
      </c>
      <c r="V487" s="24">
        <f t="shared" si="116"/>
        <v>29583.999999999996</v>
      </c>
      <c r="AH487" t="b">
        <f t="shared" si="117"/>
        <v>0</v>
      </c>
      <c r="AL487" t="str">
        <f t="shared" si="118"/>
        <v>Low</v>
      </c>
      <c r="AM487" t="str">
        <f t="shared" si="110"/>
        <v>Bad Product</v>
      </c>
      <c r="AN487">
        <f t="shared" si="111"/>
        <v>388.29</v>
      </c>
      <c r="AO487">
        <f t="shared" si="112"/>
        <v>35.130999999999993</v>
      </c>
      <c r="AP487" s="29" t="str">
        <f t="shared" si="119"/>
        <v>Medium</v>
      </c>
      <c r="AQ487">
        <f t="shared" si="120"/>
        <v>56731.930500000046</v>
      </c>
      <c r="AR487">
        <f t="shared" ca="1" si="113"/>
        <v>0</v>
      </c>
      <c r="AS487">
        <f t="shared" si="114"/>
        <v>52928.295000000013</v>
      </c>
      <c r="AT487">
        <f t="shared" si="121"/>
        <v>164</v>
      </c>
    </row>
    <row r="488" spans="1:46" ht="15.75" customHeight="1" x14ac:dyDescent="0.2">
      <c r="A488" s="1"/>
      <c r="B488" s="6" t="s">
        <v>520</v>
      </c>
      <c r="C488" s="6" t="s">
        <v>39</v>
      </c>
      <c r="D488" s="6" t="s">
        <v>40</v>
      </c>
      <c r="E488" s="6" t="s">
        <v>18</v>
      </c>
      <c r="F488" s="6" t="s">
        <v>19</v>
      </c>
      <c r="G488" s="6" t="s">
        <v>33</v>
      </c>
      <c r="H488" s="21">
        <v>49.49</v>
      </c>
      <c r="I488" s="12">
        <v>4</v>
      </c>
      <c r="J488" s="8">
        <v>9.8979999999999997</v>
      </c>
      <c r="K488" s="8">
        <v>207.858</v>
      </c>
      <c r="L488" s="14">
        <v>43545</v>
      </c>
      <c r="M488" s="32" t="str">
        <f t="shared" si="115"/>
        <v>Weekday</v>
      </c>
      <c r="N488" s="16">
        <v>0.64236111111111116</v>
      </c>
      <c r="O488" s="6" t="s">
        <v>21</v>
      </c>
      <c r="P488" s="18">
        <v>197.96</v>
      </c>
      <c r="Q488" s="2">
        <v>4.7619047620000003</v>
      </c>
      <c r="R488" s="8">
        <v>9.8979999999999997</v>
      </c>
      <c r="S488" s="10">
        <v>6.6</v>
      </c>
      <c r="T488" s="33"/>
      <c r="U488" s="22">
        <f t="shared" si="109"/>
        <v>197.96</v>
      </c>
      <c r="V488" s="24">
        <f t="shared" si="116"/>
        <v>15836.800000000001</v>
      </c>
      <c r="AH488" t="b">
        <f t="shared" si="117"/>
        <v>0</v>
      </c>
      <c r="AL488" t="str">
        <f t="shared" si="118"/>
        <v>Low</v>
      </c>
      <c r="AM488" t="str">
        <f t="shared" si="110"/>
        <v>Bad Product</v>
      </c>
      <c r="AN488">
        <f t="shared" si="111"/>
        <v>207.858</v>
      </c>
      <c r="AO488">
        <f t="shared" si="112"/>
        <v>49.49</v>
      </c>
      <c r="AP488" s="29" t="str">
        <f t="shared" si="119"/>
        <v>Medium</v>
      </c>
      <c r="AQ488">
        <f t="shared" si="120"/>
        <v>56097.940500000048</v>
      </c>
      <c r="AR488">
        <f t="shared" ca="1" si="113"/>
        <v>0</v>
      </c>
      <c r="AS488">
        <f t="shared" si="114"/>
        <v>52928.295000000013</v>
      </c>
      <c r="AT488">
        <f t="shared" si="121"/>
        <v>164</v>
      </c>
    </row>
    <row r="489" spans="1:46" ht="15.75" customHeight="1" x14ac:dyDescent="0.2">
      <c r="A489" s="1"/>
      <c r="B489" s="6" t="s">
        <v>521</v>
      </c>
      <c r="C489" s="6" t="s">
        <v>39</v>
      </c>
      <c r="D489" s="6" t="s">
        <v>40</v>
      </c>
      <c r="E489" s="6" t="s">
        <v>24</v>
      </c>
      <c r="F489" s="6" t="s">
        <v>19</v>
      </c>
      <c r="G489" s="6" t="s">
        <v>43</v>
      </c>
      <c r="H489" s="21">
        <v>41.09</v>
      </c>
      <c r="I489" s="12">
        <v>10</v>
      </c>
      <c r="J489" s="8">
        <v>20.545000000000002</v>
      </c>
      <c r="K489" s="8">
        <v>431.44499999999999</v>
      </c>
      <c r="L489" s="14">
        <v>43524</v>
      </c>
      <c r="M489" s="32" t="str">
        <f t="shared" si="115"/>
        <v>Weekday</v>
      </c>
      <c r="N489" s="16">
        <v>0.61250000000000004</v>
      </c>
      <c r="O489" s="6" t="s">
        <v>26</v>
      </c>
      <c r="P489" s="18">
        <v>410.9</v>
      </c>
      <c r="Q489" s="2">
        <v>4.7619047620000003</v>
      </c>
      <c r="R489" s="8">
        <v>20.545000000000002</v>
      </c>
      <c r="S489" s="10">
        <v>7.3</v>
      </c>
      <c r="T489" s="33"/>
      <c r="U489" s="22">
        <f t="shared" si="109"/>
        <v>410.90000000000003</v>
      </c>
      <c r="V489" s="24">
        <f t="shared" si="116"/>
        <v>32872</v>
      </c>
      <c r="AH489" t="b">
        <f t="shared" si="117"/>
        <v>0</v>
      </c>
      <c r="AL489" t="str">
        <f t="shared" si="118"/>
        <v>Low</v>
      </c>
      <c r="AM489" t="str">
        <f t="shared" si="110"/>
        <v>Bad Product</v>
      </c>
      <c r="AN489">
        <f t="shared" si="111"/>
        <v>431.44499999999999</v>
      </c>
      <c r="AO489">
        <f t="shared" si="112"/>
        <v>39.035499999999999</v>
      </c>
      <c r="AP489" s="29" t="str">
        <f t="shared" si="119"/>
        <v>Medium</v>
      </c>
      <c r="AQ489">
        <f t="shared" si="120"/>
        <v>56097.940500000048</v>
      </c>
      <c r="AR489">
        <f t="shared" ca="1" si="113"/>
        <v>0</v>
      </c>
      <c r="AS489">
        <f t="shared" si="114"/>
        <v>52928.295000000013</v>
      </c>
      <c r="AT489">
        <f t="shared" si="121"/>
        <v>164</v>
      </c>
    </row>
    <row r="490" spans="1:46" ht="15.75" customHeight="1" x14ac:dyDescent="0.2">
      <c r="A490" s="1"/>
      <c r="B490" s="6" t="s">
        <v>522</v>
      </c>
      <c r="C490" s="6" t="s">
        <v>16</v>
      </c>
      <c r="D490" s="6" t="s">
        <v>17</v>
      </c>
      <c r="E490" s="6" t="s">
        <v>24</v>
      </c>
      <c r="F490" s="6" t="s">
        <v>28</v>
      </c>
      <c r="G490" s="6" t="s">
        <v>43</v>
      </c>
      <c r="H490" s="21">
        <v>37.15</v>
      </c>
      <c r="I490" s="12">
        <v>4</v>
      </c>
      <c r="J490" s="8">
        <v>7.43</v>
      </c>
      <c r="K490" s="8">
        <v>156.03</v>
      </c>
      <c r="L490" s="14">
        <v>43547</v>
      </c>
      <c r="M490" s="32" t="str">
        <f t="shared" si="115"/>
        <v>Weekend</v>
      </c>
      <c r="N490" s="16">
        <v>0.79097222222222219</v>
      </c>
      <c r="O490" s="6" t="s">
        <v>21</v>
      </c>
      <c r="P490" s="18">
        <v>148.6</v>
      </c>
      <c r="Q490" s="2">
        <v>4.7619047620000003</v>
      </c>
      <c r="R490" s="8">
        <v>7.43</v>
      </c>
      <c r="S490" s="10">
        <v>8.3000000000000007</v>
      </c>
      <c r="T490" s="33"/>
      <c r="U490" s="22">
        <f t="shared" si="109"/>
        <v>148.6</v>
      </c>
      <c r="V490" s="24">
        <f t="shared" si="116"/>
        <v>11888</v>
      </c>
      <c r="AH490" t="b">
        <f t="shared" si="117"/>
        <v>1</v>
      </c>
      <c r="AL490" t="str">
        <f t="shared" si="118"/>
        <v>High</v>
      </c>
      <c r="AM490" t="str">
        <f t="shared" si="110"/>
        <v>Bad Product</v>
      </c>
      <c r="AN490">
        <f t="shared" si="111"/>
        <v>156.03</v>
      </c>
      <c r="AO490">
        <f t="shared" si="112"/>
        <v>37.15</v>
      </c>
      <c r="AP490" s="29" t="str">
        <f t="shared" si="119"/>
        <v>High</v>
      </c>
      <c r="AQ490">
        <f t="shared" si="120"/>
        <v>55890.082500000048</v>
      </c>
      <c r="AR490">
        <f t="shared" ca="1" si="113"/>
        <v>0</v>
      </c>
      <c r="AS490">
        <f t="shared" si="114"/>
        <v>52928.295000000013</v>
      </c>
      <c r="AT490">
        <f t="shared" si="121"/>
        <v>163</v>
      </c>
    </row>
    <row r="491" spans="1:46" ht="15.75" customHeight="1" x14ac:dyDescent="0.2">
      <c r="A491" s="1"/>
      <c r="B491" s="6" t="s">
        <v>523</v>
      </c>
      <c r="C491" s="6" t="s">
        <v>22</v>
      </c>
      <c r="D491" s="6" t="s">
        <v>23</v>
      </c>
      <c r="E491" s="6" t="s">
        <v>24</v>
      </c>
      <c r="F491" s="6" t="s">
        <v>28</v>
      </c>
      <c r="G491" s="6" t="s">
        <v>29</v>
      </c>
      <c r="H491" s="21">
        <v>22.96</v>
      </c>
      <c r="I491" s="12">
        <v>1</v>
      </c>
      <c r="J491" s="8">
        <v>1.1479999999999999</v>
      </c>
      <c r="K491" s="8">
        <v>24.108000000000001</v>
      </c>
      <c r="L491" s="14">
        <v>43495</v>
      </c>
      <c r="M491" s="32" t="str">
        <f t="shared" si="115"/>
        <v>Weekday</v>
      </c>
      <c r="N491" s="16">
        <v>0.86597222222222225</v>
      </c>
      <c r="O491" s="6" t="s">
        <v>26</v>
      </c>
      <c r="P491" s="18">
        <v>22.96</v>
      </c>
      <c r="Q491" s="2">
        <v>4.7619047620000003</v>
      </c>
      <c r="R491" s="8">
        <v>1.1479999999999999</v>
      </c>
      <c r="S491" s="10">
        <v>4.3</v>
      </c>
      <c r="T491" s="33"/>
      <c r="U491" s="22">
        <f t="shared" si="109"/>
        <v>22.96</v>
      </c>
      <c r="V491" s="24">
        <f t="shared" si="116"/>
        <v>1836.8000000000002</v>
      </c>
      <c r="AH491" t="b">
        <f t="shared" si="117"/>
        <v>0</v>
      </c>
      <c r="AL491" t="str">
        <f t="shared" si="118"/>
        <v>Low</v>
      </c>
      <c r="AM491" t="str">
        <f t="shared" si="110"/>
        <v>Bad Product</v>
      </c>
      <c r="AN491">
        <f t="shared" si="111"/>
        <v>24.108000000000001</v>
      </c>
      <c r="AO491">
        <f t="shared" si="112"/>
        <v>22.96</v>
      </c>
      <c r="AP491" s="29" t="str">
        <f t="shared" si="119"/>
        <v>Low</v>
      </c>
      <c r="AQ491">
        <f t="shared" si="120"/>
        <v>55458.637500000048</v>
      </c>
      <c r="AR491">
        <f t="shared" ca="1" si="113"/>
        <v>0</v>
      </c>
      <c r="AS491">
        <f t="shared" si="114"/>
        <v>52928.295000000013</v>
      </c>
      <c r="AT491">
        <f t="shared" si="121"/>
        <v>163</v>
      </c>
    </row>
    <row r="492" spans="1:46" ht="15.75" customHeight="1" x14ac:dyDescent="0.2">
      <c r="A492" s="1"/>
      <c r="B492" s="6" t="s">
        <v>524</v>
      </c>
      <c r="C492" s="6" t="s">
        <v>39</v>
      </c>
      <c r="D492" s="6" t="s">
        <v>40</v>
      </c>
      <c r="E492" s="6" t="s">
        <v>18</v>
      </c>
      <c r="F492" s="6" t="s">
        <v>19</v>
      </c>
      <c r="G492" s="6" t="s">
        <v>29</v>
      </c>
      <c r="H492" s="21">
        <v>77.680000000000007</v>
      </c>
      <c r="I492" s="12">
        <v>9</v>
      </c>
      <c r="J492" s="8">
        <v>34.956000000000003</v>
      </c>
      <c r="K492" s="8">
        <v>734.07600000000002</v>
      </c>
      <c r="L492" s="14">
        <v>43500</v>
      </c>
      <c r="M492" s="32" t="str">
        <f t="shared" si="115"/>
        <v>Weekday</v>
      </c>
      <c r="N492" s="16">
        <v>0.55625000000000002</v>
      </c>
      <c r="O492" s="6" t="s">
        <v>21</v>
      </c>
      <c r="P492" s="18">
        <v>699.12</v>
      </c>
      <c r="Q492" s="2">
        <v>4.7619047620000003</v>
      </c>
      <c r="R492" s="8">
        <v>34.956000000000003</v>
      </c>
      <c r="S492" s="10">
        <v>9.8000000000000007</v>
      </c>
      <c r="T492" s="33"/>
      <c r="U492" s="22">
        <f t="shared" si="109"/>
        <v>699.12000000000012</v>
      </c>
      <c r="V492" s="24">
        <f t="shared" si="116"/>
        <v>55929.600000000006</v>
      </c>
      <c r="AH492" t="b">
        <f t="shared" si="117"/>
        <v>1</v>
      </c>
      <c r="AL492" t="str">
        <f t="shared" si="118"/>
        <v>High</v>
      </c>
      <c r="AM492" t="str">
        <f t="shared" si="110"/>
        <v>Good Product</v>
      </c>
      <c r="AN492">
        <f t="shared" si="111"/>
        <v>660.66840000000002</v>
      </c>
      <c r="AO492">
        <f t="shared" si="112"/>
        <v>73.796000000000006</v>
      </c>
      <c r="AP492" s="29" t="str">
        <f t="shared" si="119"/>
        <v>High</v>
      </c>
      <c r="AQ492">
        <f t="shared" si="120"/>
        <v>55458.637500000048</v>
      </c>
      <c r="AR492">
        <f t="shared" ca="1" si="113"/>
        <v>0</v>
      </c>
      <c r="AS492">
        <f t="shared" si="114"/>
        <v>52928.295000000013</v>
      </c>
      <c r="AT492">
        <f t="shared" si="121"/>
        <v>162</v>
      </c>
    </row>
    <row r="493" spans="1:46" ht="15.75" customHeight="1" x14ac:dyDescent="0.2">
      <c r="A493" s="1"/>
      <c r="B493" s="6" t="s">
        <v>525</v>
      </c>
      <c r="C493" s="6" t="s">
        <v>39</v>
      </c>
      <c r="D493" s="6" t="s">
        <v>40</v>
      </c>
      <c r="E493" s="6" t="s">
        <v>24</v>
      </c>
      <c r="F493" s="6" t="s">
        <v>19</v>
      </c>
      <c r="G493" s="6" t="s">
        <v>43</v>
      </c>
      <c r="H493" s="21">
        <v>34.700000000000003</v>
      </c>
      <c r="I493" s="12">
        <v>2</v>
      </c>
      <c r="J493" s="8">
        <v>3.47</v>
      </c>
      <c r="K493" s="8">
        <v>72.87</v>
      </c>
      <c r="L493" s="14">
        <v>43537</v>
      </c>
      <c r="M493" s="32" t="str">
        <f t="shared" si="115"/>
        <v>Weekday</v>
      </c>
      <c r="N493" s="16">
        <v>0.82499999999999996</v>
      </c>
      <c r="O493" s="6" t="s">
        <v>21</v>
      </c>
      <c r="P493" s="18">
        <v>69.400000000000006</v>
      </c>
      <c r="Q493" s="2">
        <v>4.7619047620000003</v>
      </c>
      <c r="R493" s="8">
        <v>3.47</v>
      </c>
      <c r="S493" s="10">
        <v>8.1999999999999993</v>
      </c>
      <c r="T493" s="33"/>
      <c r="U493" s="22">
        <f t="shared" si="109"/>
        <v>69.400000000000006</v>
      </c>
      <c r="V493" s="24">
        <f t="shared" si="116"/>
        <v>5552</v>
      </c>
      <c r="AH493" t="b">
        <f t="shared" si="117"/>
        <v>1</v>
      </c>
      <c r="AL493" t="str">
        <f t="shared" si="118"/>
        <v>High</v>
      </c>
      <c r="AM493" t="str">
        <f t="shared" si="110"/>
        <v>Bad Product</v>
      </c>
      <c r="AN493">
        <f t="shared" si="111"/>
        <v>72.87</v>
      </c>
      <c r="AO493">
        <f t="shared" si="112"/>
        <v>34.700000000000003</v>
      </c>
      <c r="AP493" s="29" t="str">
        <f t="shared" si="119"/>
        <v>High</v>
      </c>
      <c r="AQ493">
        <f t="shared" si="120"/>
        <v>55458.637500000048</v>
      </c>
      <c r="AR493">
        <f t="shared" ca="1" si="113"/>
        <v>0</v>
      </c>
      <c r="AS493">
        <f t="shared" si="114"/>
        <v>52928.295000000013</v>
      </c>
      <c r="AT493">
        <f t="shared" si="121"/>
        <v>162</v>
      </c>
    </row>
    <row r="494" spans="1:46" ht="15.75" customHeight="1" x14ac:dyDescent="0.2">
      <c r="A494" s="1"/>
      <c r="B494" s="6" t="s">
        <v>526</v>
      </c>
      <c r="C494" s="6" t="s">
        <v>16</v>
      </c>
      <c r="D494" s="6" t="s">
        <v>17</v>
      </c>
      <c r="E494" s="6" t="s">
        <v>18</v>
      </c>
      <c r="F494" s="6" t="s">
        <v>19</v>
      </c>
      <c r="G494" s="6" t="s">
        <v>43</v>
      </c>
      <c r="H494" s="21">
        <v>19.66</v>
      </c>
      <c r="I494" s="12">
        <v>10</v>
      </c>
      <c r="J494" s="8">
        <v>9.83</v>
      </c>
      <c r="K494" s="8">
        <v>206.43</v>
      </c>
      <c r="L494" s="14">
        <v>43539</v>
      </c>
      <c r="M494" s="32" t="str">
        <f t="shared" si="115"/>
        <v>Weekday</v>
      </c>
      <c r="N494" s="16">
        <v>0.76388888888888884</v>
      </c>
      <c r="O494" s="6" t="s">
        <v>30</v>
      </c>
      <c r="P494" s="18">
        <v>196.6</v>
      </c>
      <c r="Q494" s="2">
        <v>4.7619047620000003</v>
      </c>
      <c r="R494" s="8">
        <v>9.83</v>
      </c>
      <c r="S494" s="10">
        <v>7.2</v>
      </c>
      <c r="T494" s="33"/>
      <c r="U494" s="22">
        <f t="shared" si="109"/>
        <v>196.6</v>
      </c>
      <c r="V494" s="24">
        <f t="shared" si="116"/>
        <v>15728</v>
      </c>
      <c r="AH494" t="b">
        <f t="shared" si="117"/>
        <v>0</v>
      </c>
      <c r="AL494" t="str">
        <f t="shared" si="118"/>
        <v>Low</v>
      </c>
      <c r="AM494" t="str">
        <f t="shared" si="110"/>
        <v>Bad Product</v>
      </c>
      <c r="AN494">
        <f t="shared" si="111"/>
        <v>206.43</v>
      </c>
      <c r="AO494">
        <f t="shared" si="112"/>
        <v>18.677</v>
      </c>
      <c r="AP494" s="29" t="str">
        <f t="shared" si="119"/>
        <v>Medium</v>
      </c>
      <c r="AQ494">
        <f t="shared" si="120"/>
        <v>54724.561500000047</v>
      </c>
      <c r="AR494">
        <f t="shared" ca="1" si="113"/>
        <v>0</v>
      </c>
      <c r="AS494">
        <f t="shared" si="114"/>
        <v>52928.295000000013</v>
      </c>
      <c r="AT494">
        <f t="shared" si="121"/>
        <v>162</v>
      </c>
    </row>
    <row r="495" spans="1:46" ht="15.75" customHeight="1" x14ac:dyDescent="0.2">
      <c r="A495" s="1"/>
      <c r="B495" s="6" t="s">
        <v>527</v>
      </c>
      <c r="C495" s="6" t="s">
        <v>39</v>
      </c>
      <c r="D495" s="6" t="s">
        <v>40</v>
      </c>
      <c r="E495" s="6" t="s">
        <v>18</v>
      </c>
      <c r="F495" s="6" t="s">
        <v>19</v>
      </c>
      <c r="G495" s="6" t="s">
        <v>20</v>
      </c>
      <c r="H495" s="21">
        <v>25.32</v>
      </c>
      <c r="I495" s="12">
        <v>8</v>
      </c>
      <c r="J495" s="8">
        <v>10.128</v>
      </c>
      <c r="K495" s="8">
        <v>212.68799999999999</v>
      </c>
      <c r="L495" s="14">
        <v>43529</v>
      </c>
      <c r="M495" s="32" t="str">
        <f t="shared" si="115"/>
        <v>Weekday</v>
      </c>
      <c r="N495" s="16">
        <v>0.85</v>
      </c>
      <c r="O495" s="6" t="s">
        <v>21</v>
      </c>
      <c r="P495" s="18">
        <v>202.56</v>
      </c>
      <c r="Q495" s="2">
        <v>4.7619047620000003</v>
      </c>
      <c r="R495" s="8">
        <v>10.128</v>
      </c>
      <c r="S495" s="10">
        <v>8.6999999999999993</v>
      </c>
      <c r="T495" s="33"/>
      <c r="U495" s="22">
        <f t="shared" si="109"/>
        <v>202.56</v>
      </c>
      <c r="V495" s="24">
        <f t="shared" si="116"/>
        <v>16204.8</v>
      </c>
      <c r="AH495" t="b">
        <f t="shared" si="117"/>
        <v>1</v>
      </c>
      <c r="AL495" t="str">
        <f t="shared" si="118"/>
        <v>High</v>
      </c>
      <c r="AM495" t="str">
        <f t="shared" si="110"/>
        <v>Bad Product</v>
      </c>
      <c r="AN495">
        <f t="shared" si="111"/>
        <v>212.68799999999999</v>
      </c>
      <c r="AO495">
        <f t="shared" si="112"/>
        <v>24.053999999999998</v>
      </c>
      <c r="AP495" s="29" t="str">
        <f t="shared" si="119"/>
        <v>High</v>
      </c>
      <c r="AQ495">
        <f t="shared" si="120"/>
        <v>54651.691500000052</v>
      </c>
      <c r="AR495">
        <f t="shared" ca="1" si="113"/>
        <v>0</v>
      </c>
      <c r="AS495">
        <f t="shared" si="114"/>
        <v>52928.295000000013</v>
      </c>
      <c r="AT495">
        <f t="shared" si="121"/>
        <v>162</v>
      </c>
    </row>
    <row r="496" spans="1:46" ht="15.75" customHeight="1" x14ac:dyDescent="0.2">
      <c r="A496" s="1"/>
      <c r="B496" s="6" t="s">
        <v>528</v>
      </c>
      <c r="C496" s="6" t="s">
        <v>22</v>
      </c>
      <c r="D496" s="6" t="s">
        <v>23</v>
      </c>
      <c r="E496" s="6" t="s">
        <v>18</v>
      </c>
      <c r="F496" s="6" t="s">
        <v>19</v>
      </c>
      <c r="G496" s="6" t="s">
        <v>29</v>
      </c>
      <c r="H496" s="21">
        <v>12.12</v>
      </c>
      <c r="I496" s="12">
        <v>10</v>
      </c>
      <c r="J496" s="8">
        <v>6.06</v>
      </c>
      <c r="K496" s="8">
        <v>127.26</v>
      </c>
      <c r="L496" s="14">
        <v>43529</v>
      </c>
      <c r="M496" s="32" t="str">
        <f t="shared" si="115"/>
        <v>Weekday</v>
      </c>
      <c r="N496" s="16">
        <v>0.57222222222222219</v>
      </c>
      <c r="O496" s="6" t="s">
        <v>30</v>
      </c>
      <c r="P496" s="18">
        <v>121.2</v>
      </c>
      <c r="Q496" s="2">
        <v>4.7619047620000003</v>
      </c>
      <c r="R496" s="8">
        <v>6.06</v>
      </c>
      <c r="S496" s="10">
        <v>8.4</v>
      </c>
      <c r="T496" s="33"/>
      <c r="U496" s="22">
        <f t="shared" si="109"/>
        <v>121.19999999999999</v>
      </c>
      <c r="V496" s="24">
        <f t="shared" si="116"/>
        <v>9696</v>
      </c>
      <c r="AH496" t="b">
        <f t="shared" si="117"/>
        <v>1</v>
      </c>
      <c r="AL496" t="str">
        <f t="shared" si="118"/>
        <v>High</v>
      </c>
      <c r="AM496" t="str">
        <f t="shared" si="110"/>
        <v>Bad Product</v>
      </c>
      <c r="AN496">
        <f t="shared" si="111"/>
        <v>127.26</v>
      </c>
      <c r="AO496">
        <f t="shared" si="112"/>
        <v>11.513999999999999</v>
      </c>
      <c r="AP496" s="29" t="str">
        <f t="shared" si="119"/>
        <v>High</v>
      </c>
      <c r="AQ496">
        <f t="shared" si="120"/>
        <v>54651.691500000052</v>
      </c>
      <c r="AR496">
        <f t="shared" ca="1" si="113"/>
        <v>0</v>
      </c>
      <c r="AS496">
        <f t="shared" si="114"/>
        <v>52928.295000000013</v>
      </c>
      <c r="AT496">
        <f t="shared" si="121"/>
        <v>162</v>
      </c>
    </row>
    <row r="497" spans="1:46" ht="15.75" customHeight="1" x14ac:dyDescent="0.2">
      <c r="A497" s="1"/>
      <c r="B497" s="6" t="s">
        <v>529</v>
      </c>
      <c r="C497" s="6" t="s">
        <v>39</v>
      </c>
      <c r="D497" s="6" t="s">
        <v>40</v>
      </c>
      <c r="E497" s="6" t="s">
        <v>24</v>
      </c>
      <c r="F497" s="6" t="s">
        <v>28</v>
      </c>
      <c r="G497" s="6" t="s">
        <v>43</v>
      </c>
      <c r="H497" s="21">
        <v>99.89</v>
      </c>
      <c r="I497" s="12">
        <v>2</v>
      </c>
      <c r="J497" s="8">
        <v>9.9890000000000008</v>
      </c>
      <c r="K497" s="8">
        <v>209.76900000000001</v>
      </c>
      <c r="L497" s="14">
        <v>43522</v>
      </c>
      <c r="M497" s="32" t="str">
        <f t="shared" si="115"/>
        <v>Weekday</v>
      </c>
      <c r="N497" s="16">
        <v>0.49166666666666664</v>
      </c>
      <c r="O497" s="6" t="s">
        <v>21</v>
      </c>
      <c r="P497" s="18">
        <v>199.78</v>
      </c>
      <c r="Q497" s="2">
        <v>4.7619047620000003</v>
      </c>
      <c r="R497" s="8">
        <v>9.9890000000000008</v>
      </c>
      <c r="S497" s="10">
        <v>7.1</v>
      </c>
      <c r="T497" s="33"/>
      <c r="U497" s="22">
        <f t="shared" si="109"/>
        <v>199.78</v>
      </c>
      <c r="V497" s="24">
        <f t="shared" si="116"/>
        <v>15982.4</v>
      </c>
      <c r="AH497" t="b">
        <f t="shared" si="117"/>
        <v>0</v>
      </c>
      <c r="AL497" t="str">
        <f t="shared" si="118"/>
        <v>Low</v>
      </c>
      <c r="AM497" t="str">
        <f t="shared" si="110"/>
        <v>Bad Product</v>
      </c>
      <c r="AN497">
        <f t="shared" si="111"/>
        <v>209.76900000000001</v>
      </c>
      <c r="AO497">
        <f t="shared" si="112"/>
        <v>99.89</v>
      </c>
      <c r="AP497" s="29" t="str">
        <f t="shared" si="119"/>
        <v>Medium</v>
      </c>
      <c r="AQ497">
        <f t="shared" si="120"/>
        <v>54439.00350000005</v>
      </c>
      <c r="AR497">
        <f t="shared" ca="1" si="113"/>
        <v>0</v>
      </c>
      <c r="AS497">
        <f t="shared" si="114"/>
        <v>52928.295000000013</v>
      </c>
      <c r="AT497">
        <f t="shared" si="121"/>
        <v>162</v>
      </c>
    </row>
    <row r="498" spans="1:46" ht="15.75" customHeight="1" x14ac:dyDescent="0.2">
      <c r="A498" s="1"/>
      <c r="B498" s="6" t="s">
        <v>530</v>
      </c>
      <c r="C498" s="6" t="s">
        <v>39</v>
      </c>
      <c r="D498" s="6" t="s">
        <v>40</v>
      </c>
      <c r="E498" s="6" t="s">
        <v>24</v>
      </c>
      <c r="F498" s="6" t="s">
        <v>28</v>
      </c>
      <c r="G498" s="6" t="s">
        <v>33</v>
      </c>
      <c r="H498" s="21">
        <v>75.92</v>
      </c>
      <c r="I498" s="12">
        <v>8</v>
      </c>
      <c r="J498" s="8">
        <v>30.367999999999999</v>
      </c>
      <c r="K498" s="8">
        <v>637.72799999999995</v>
      </c>
      <c r="L498" s="14">
        <v>43544</v>
      </c>
      <c r="M498" s="32" t="str">
        <f t="shared" si="115"/>
        <v>Weekday</v>
      </c>
      <c r="N498" s="16">
        <v>0.59305555555555556</v>
      </c>
      <c r="O498" s="6" t="s">
        <v>26</v>
      </c>
      <c r="P498" s="18">
        <v>607.36</v>
      </c>
      <c r="Q498" s="2">
        <v>4.7619047620000003</v>
      </c>
      <c r="R498" s="8">
        <v>30.367999999999999</v>
      </c>
      <c r="S498" s="10">
        <v>5.5</v>
      </c>
      <c r="T498" s="33"/>
      <c r="U498" s="22">
        <f t="shared" si="109"/>
        <v>607.36</v>
      </c>
      <c r="V498" s="24">
        <f t="shared" si="116"/>
        <v>48588.800000000003</v>
      </c>
      <c r="AH498" t="b">
        <f t="shared" si="117"/>
        <v>0</v>
      </c>
      <c r="AL498" t="str">
        <f t="shared" si="118"/>
        <v>Low</v>
      </c>
      <c r="AM498" t="str">
        <f t="shared" si="110"/>
        <v>Bad Product</v>
      </c>
      <c r="AN498">
        <f t="shared" si="111"/>
        <v>573.95519999999999</v>
      </c>
      <c r="AO498">
        <f t="shared" si="112"/>
        <v>72.123999999999995</v>
      </c>
      <c r="AP498" s="29" t="str">
        <f t="shared" si="119"/>
        <v>Low</v>
      </c>
      <c r="AQ498">
        <f t="shared" si="120"/>
        <v>54439.00350000005</v>
      </c>
      <c r="AR498">
        <f t="shared" ca="1" si="113"/>
        <v>0</v>
      </c>
      <c r="AS498">
        <f t="shared" si="114"/>
        <v>52928.295000000013</v>
      </c>
      <c r="AT498">
        <f t="shared" si="121"/>
        <v>162</v>
      </c>
    </row>
    <row r="499" spans="1:46" ht="15.75" customHeight="1" x14ac:dyDescent="0.2">
      <c r="A499" s="1"/>
      <c r="B499" s="6" t="s">
        <v>531</v>
      </c>
      <c r="C499" s="6" t="s">
        <v>22</v>
      </c>
      <c r="D499" s="6" t="s">
        <v>23</v>
      </c>
      <c r="E499" s="6" t="s">
        <v>24</v>
      </c>
      <c r="F499" s="6" t="s">
        <v>19</v>
      </c>
      <c r="G499" s="6" t="s">
        <v>25</v>
      </c>
      <c r="H499" s="21">
        <v>63.22</v>
      </c>
      <c r="I499" s="12">
        <v>2</v>
      </c>
      <c r="J499" s="8">
        <v>6.3220000000000001</v>
      </c>
      <c r="K499" s="8">
        <v>132.762</v>
      </c>
      <c r="L499" s="14">
        <v>43466</v>
      </c>
      <c r="M499" s="32" t="str">
        <f t="shared" si="115"/>
        <v>Weekday</v>
      </c>
      <c r="N499" s="16">
        <v>0.66041666666666665</v>
      </c>
      <c r="O499" s="6" t="s">
        <v>26</v>
      </c>
      <c r="P499" s="18">
        <v>126.44</v>
      </c>
      <c r="Q499" s="2">
        <v>4.7619047620000003</v>
      </c>
      <c r="R499" s="8">
        <v>6.3220000000000001</v>
      </c>
      <c r="S499" s="10">
        <v>8.5</v>
      </c>
      <c r="T499" s="33"/>
      <c r="U499" s="22">
        <f t="shared" si="109"/>
        <v>126.44</v>
      </c>
      <c r="V499" s="24">
        <f t="shared" si="116"/>
        <v>10115.200000000001</v>
      </c>
      <c r="AH499" t="b">
        <f t="shared" si="117"/>
        <v>1</v>
      </c>
      <c r="AL499" t="str">
        <f t="shared" si="118"/>
        <v>High</v>
      </c>
      <c r="AM499" t="str">
        <f t="shared" si="110"/>
        <v>Bad Product</v>
      </c>
      <c r="AN499">
        <f t="shared" si="111"/>
        <v>132.762</v>
      </c>
      <c r="AO499">
        <f t="shared" si="112"/>
        <v>63.22</v>
      </c>
      <c r="AP499" s="29" t="str">
        <f t="shared" si="119"/>
        <v>High</v>
      </c>
      <c r="AQ499">
        <f t="shared" si="120"/>
        <v>54229.23450000005</v>
      </c>
      <c r="AR499">
        <f t="shared" ca="1" si="113"/>
        <v>0</v>
      </c>
      <c r="AS499">
        <f t="shared" si="114"/>
        <v>52928.295000000013</v>
      </c>
      <c r="AT499">
        <f t="shared" si="121"/>
        <v>161</v>
      </c>
    </row>
    <row r="500" spans="1:46" ht="15.75" customHeight="1" x14ac:dyDescent="0.2">
      <c r="A500" s="1"/>
      <c r="B500" s="6" t="s">
        <v>532</v>
      </c>
      <c r="C500" s="6" t="s">
        <v>22</v>
      </c>
      <c r="D500" s="6" t="s">
        <v>23</v>
      </c>
      <c r="E500" s="6" t="s">
        <v>24</v>
      </c>
      <c r="F500" s="6" t="s">
        <v>19</v>
      </c>
      <c r="G500" s="6" t="s">
        <v>41</v>
      </c>
      <c r="H500" s="21">
        <v>90.24</v>
      </c>
      <c r="I500" s="12">
        <v>6</v>
      </c>
      <c r="J500" s="8">
        <v>27.071999999999999</v>
      </c>
      <c r="K500" s="8">
        <v>568.51199999999994</v>
      </c>
      <c r="L500" s="14">
        <v>43492</v>
      </c>
      <c r="M500" s="32" t="str">
        <f t="shared" si="115"/>
        <v>Weekend</v>
      </c>
      <c r="N500" s="16">
        <v>0.47013888888888888</v>
      </c>
      <c r="O500" s="6" t="s">
        <v>26</v>
      </c>
      <c r="P500" s="18">
        <v>541.44000000000005</v>
      </c>
      <c r="Q500" s="2">
        <v>4.7619047620000003</v>
      </c>
      <c r="R500" s="8">
        <v>27.071999999999999</v>
      </c>
      <c r="S500" s="10">
        <v>6.2</v>
      </c>
      <c r="T500" s="33"/>
      <c r="U500" s="22">
        <f t="shared" si="109"/>
        <v>541.43999999999994</v>
      </c>
      <c r="V500" s="24">
        <f t="shared" si="116"/>
        <v>43315.199999999997</v>
      </c>
      <c r="AH500" t="b">
        <f t="shared" si="117"/>
        <v>0</v>
      </c>
      <c r="AL500" t="str">
        <f t="shared" si="118"/>
        <v>Low</v>
      </c>
      <c r="AM500" t="str">
        <f t="shared" si="110"/>
        <v>Bad Product</v>
      </c>
      <c r="AN500">
        <f t="shared" si="111"/>
        <v>511.66079999999994</v>
      </c>
      <c r="AO500">
        <f t="shared" si="112"/>
        <v>90.24</v>
      </c>
      <c r="AP500" s="29" t="str">
        <f t="shared" si="119"/>
        <v>Low</v>
      </c>
      <c r="AQ500">
        <f t="shared" si="120"/>
        <v>53591.50650000004</v>
      </c>
      <c r="AR500">
        <f t="shared" ca="1" si="113"/>
        <v>0</v>
      </c>
      <c r="AS500">
        <f t="shared" si="114"/>
        <v>52928.295000000013</v>
      </c>
      <c r="AT500">
        <f t="shared" si="121"/>
        <v>160</v>
      </c>
    </row>
    <row r="501" spans="1:46" ht="15.75" customHeight="1" x14ac:dyDescent="0.2">
      <c r="A501" s="1"/>
      <c r="B501" s="6" t="s">
        <v>533</v>
      </c>
      <c r="C501" s="6" t="s">
        <v>39</v>
      </c>
      <c r="D501" s="6" t="s">
        <v>40</v>
      </c>
      <c r="E501" s="6" t="s">
        <v>18</v>
      </c>
      <c r="F501" s="6" t="s">
        <v>19</v>
      </c>
      <c r="G501" s="6" t="s">
        <v>33</v>
      </c>
      <c r="H501" s="21">
        <v>98.13</v>
      </c>
      <c r="I501" s="12">
        <v>1</v>
      </c>
      <c r="J501" s="8">
        <v>4.9065000000000003</v>
      </c>
      <c r="K501" s="8">
        <v>103.0365</v>
      </c>
      <c r="L501" s="14">
        <v>43486</v>
      </c>
      <c r="M501" s="32" t="str">
        <f t="shared" si="115"/>
        <v>Weekday</v>
      </c>
      <c r="N501" s="16">
        <v>0.73333333333333328</v>
      </c>
      <c r="O501" s="6" t="s">
        <v>26</v>
      </c>
      <c r="P501" s="18">
        <v>98.13</v>
      </c>
      <c r="Q501" s="2">
        <v>4.7619047620000003</v>
      </c>
      <c r="R501" s="8">
        <v>4.9065000000000003</v>
      </c>
      <c r="S501" s="10">
        <v>8.9</v>
      </c>
      <c r="T501" s="33"/>
      <c r="U501" s="22">
        <f t="shared" si="109"/>
        <v>98.13</v>
      </c>
      <c r="V501" s="24">
        <f t="shared" si="116"/>
        <v>7850.4</v>
      </c>
      <c r="AH501" t="b">
        <f t="shared" si="117"/>
        <v>1</v>
      </c>
      <c r="AL501" t="str">
        <f t="shared" si="118"/>
        <v>High</v>
      </c>
      <c r="AM501" t="str">
        <f t="shared" si="110"/>
        <v>Bad Product</v>
      </c>
      <c r="AN501">
        <f t="shared" si="111"/>
        <v>103.0365</v>
      </c>
      <c r="AO501">
        <f t="shared" si="112"/>
        <v>98.13</v>
      </c>
      <c r="AP501" s="29" t="str">
        <f t="shared" si="119"/>
        <v>High</v>
      </c>
      <c r="AQ501">
        <f t="shared" si="120"/>
        <v>53591.50650000004</v>
      </c>
      <c r="AR501">
        <f t="shared" ca="1" si="113"/>
        <v>0</v>
      </c>
      <c r="AS501">
        <f t="shared" si="114"/>
        <v>52928.295000000013</v>
      </c>
      <c r="AT501">
        <f t="shared" si="121"/>
        <v>159</v>
      </c>
    </row>
    <row r="502" spans="1:46" ht="15.75" customHeight="1" x14ac:dyDescent="0.2">
      <c r="A502" s="1"/>
      <c r="B502" s="6" t="s">
        <v>534</v>
      </c>
      <c r="C502" s="6" t="s">
        <v>16</v>
      </c>
      <c r="D502" s="6" t="s">
        <v>17</v>
      </c>
      <c r="E502" s="6" t="s">
        <v>18</v>
      </c>
      <c r="F502" s="6" t="s">
        <v>19</v>
      </c>
      <c r="G502" s="6" t="s">
        <v>33</v>
      </c>
      <c r="H502" s="21">
        <v>51.52</v>
      </c>
      <c r="I502" s="12">
        <v>8</v>
      </c>
      <c r="J502" s="8">
        <v>20.608000000000001</v>
      </c>
      <c r="K502" s="8">
        <v>432.76799999999997</v>
      </c>
      <c r="L502" s="14">
        <v>43498</v>
      </c>
      <c r="M502" s="32" t="str">
        <f t="shared" si="115"/>
        <v>Weekend</v>
      </c>
      <c r="N502" s="16">
        <v>0.65763888888888888</v>
      </c>
      <c r="O502" s="6" t="s">
        <v>26</v>
      </c>
      <c r="P502" s="18">
        <v>412.16</v>
      </c>
      <c r="Q502" s="2">
        <v>4.7619047620000003</v>
      </c>
      <c r="R502" s="8">
        <v>20.608000000000001</v>
      </c>
      <c r="S502" s="10">
        <v>9.6</v>
      </c>
      <c r="T502" s="33"/>
      <c r="U502" s="22">
        <f t="shared" si="109"/>
        <v>412.16</v>
      </c>
      <c r="V502" s="24">
        <f t="shared" si="116"/>
        <v>32972.800000000003</v>
      </c>
      <c r="AH502" t="b">
        <f t="shared" si="117"/>
        <v>1</v>
      </c>
      <c r="AL502" t="str">
        <f t="shared" si="118"/>
        <v>High</v>
      </c>
      <c r="AM502" t="str">
        <f t="shared" si="110"/>
        <v>Bad Product</v>
      </c>
      <c r="AN502">
        <f t="shared" si="111"/>
        <v>432.76799999999997</v>
      </c>
      <c r="AO502">
        <f t="shared" si="112"/>
        <v>48.944000000000003</v>
      </c>
      <c r="AP502" s="29" t="str">
        <f t="shared" si="119"/>
        <v>High</v>
      </c>
      <c r="AQ502">
        <f t="shared" si="120"/>
        <v>53591.50650000004</v>
      </c>
      <c r="AR502">
        <f t="shared" ca="1" si="113"/>
        <v>0</v>
      </c>
      <c r="AS502">
        <f t="shared" si="114"/>
        <v>52928.295000000013</v>
      </c>
      <c r="AT502">
        <f t="shared" si="121"/>
        <v>158</v>
      </c>
    </row>
    <row r="503" spans="1:46" ht="15.75" customHeight="1" x14ac:dyDescent="0.2">
      <c r="A503" s="1"/>
      <c r="B503" s="6" t="s">
        <v>535</v>
      </c>
      <c r="C503" s="6" t="s">
        <v>39</v>
      </c>
      <c r="D503" s="6" t="s">
        <v>40</v>
      </c>
      <c r="E503" s="6" t="s">
        <v>18</v>
      </c>
      <c r="F503" s="6" t="s">
        <v>28</v>
      </c>
      <c r="G503" s="6" t="s">
        <v>33</v>
      </c>
      <c r="H503" s="21">
        <v>73.97</v>
      </c>
      <c r="I503" s="12">
        <v>1</v>
      </c>
      <c r="J503" s="8">
        <v>3.6985000000000001</v>
      </c>
      <c r="K503" s="8">
        <v>77.668499999999995</v>
      </c>
      <c r="L503" s="14">
        <v>43499</v>
      </c>
      <c r="M503" s="32" t="str">
        <f t="shared" si="115"/>
        <v>Weekend</v>
      </c>
      <c r="N503" s="16">
        <v>0.66180555555555554</v>
      </c>
      <c r="O503" s="6" t="s">
        <v>30</v>
      </c>
      <c r="P503" s="18">
        <v>73.97</v>
      </c>
      <c r="Q503" s="2">
        <v>4.7619047620000003</v>
      </c>
      <c r="R503" s="8">
        <v>3.6985000000000001</v>
      </c>
      <c r="S503" s="10">
        <v>5.4</v>
      </c>
      <c r="T503" s="33"/>
      <c r="U503" s="22">
        <f t="shared" si="109"/>
        <v>73.97</v>
      </c>
      <c r="V503" s="24">
        <f t="shared" si="116"/>
        <v>5917.6</v>
      </c>
      <c r="AH503" t="b">
        <f t="shared" si="117"/>
        <v>0</v>
      </c>
      <c r="AL503" t="str">
        <f t="shared" si="118"/>
        <v>Low</v>
      </c>
      <c r="AM503" t="str">
        <f t="shared" si="110"/>
        <v>Bad Product</v>
      </c>
      <c r="AN503">
        <f t="shared" si="111"/>
        <v>77.668499999999995</v>
      </c>
      <c r="AO503">
        <f t="shared" si="112"/>
        <v>73.97</v>
      </c>
      <c r="AP503" s="29" t="str">
        <f t="shared" si="119"/>
        <v>Low</v>
      </c>
      <c r="AQ503">
        <f t="shared" si="120"/>
        <v>53488.470000000038</v>
      </c>
      <c r="AR503">
        <f t="shared" ca="1" si="113"/>
        <v>0</v>
      </c>
      <c r="AS503">
        <f t="shared" si="114"/>
        <v>52928.295000000013</v>
      </c>
      <c r="AT503">
        <f t="shared" si="121"/>
        <v>157</v>
      </c>
    </row>
    <row r="504" spans="1:46" ht="15.75" customHeight="1" x14ac:dyDescent="0.2">
      <c r="A504" s="1"/>
      <c r="B504" s="6" t="s">
        <v>536</v>
      </c>
      <c r="C504" s="6" t="s">
        <v>22</v>
      </c>
      <c r="D504" s="6" t="s">
        <v>23</v>
      </c>
      <c r="E504" s="6" t="s">
        <v>18</v>
      </c>
      <c r="F504" s="6" t="s">
        <v>19</v>
      </c>
      <c r="G504" s="6" t="s">
        <v>43</v>
      </c>
      <c r="H504" s="21">
        <v>31.9</v>
      </c>
      <c r="I504" s="12">
        <v>1</v>
      </c>
      <c r="J504" s="8">
        <v>1.595</v>
      </c>
      <c r="K504" s="8">
        <v>33.494999999999997</v>
      </c>
      <c r="L504" s="14">
        <v>43470</v>
      </c>
      <c r="M504" s="32" t="str">
        <f t="shared" si="115"/>
        <v>Weekend</v>
      </c>
      <c r="N504" s="16">
        <v>0.52777777777777779</v>
      </c>
      <c r="O504" s="6" t="s">
        <v>21</v>
      </c>
      <c r="P504" s="18">
        <v>31.9</v>
      </c>
      <c r="Q504" s="2">
        <v>4.7619047620000003</v>
      </c>
      <c r="R504" s="8">
        <v>1.595</v>
      </c>
      <c r="S504" s="10">
        <v>9.1</v>
      </c>
      <c r="T504" s="33"/>
      <c r="U504" s="22">
        <f t="shared" si="109"/>
        <v>31.9</v>
      </c>
      <c r="V504" s="24">
        <f t="shared" si="116"/>
        <v>2552</v>
      </c>
      <c r="AH504" t="b">
        <f t="shared" si="117"/>
        <v>1</v>
      </c>
      <c r="AL504" t="str">
        <f t="shared" si="118"/>
        <v>High</v>
      </c>
      <c r="AM504" t="str">
        <f t="shared" si="110"/>
        <v>Bad Product</v>
      </c>
      <c r="AN504">
        <f t="shared" si="111"/>
        <v>33.494999999999997</v>
      </c>
      <c r="AO504">
        <f t="shared" si="112"/>
        <v>31.9</v>
      </c>
      <c r="AP504" s="29" t="str">
        <f t="shared" si="119"/>
        <v>High</v>
      </c>
      <c r="AQ504">
        <f t="shared" si="120"/>
        <v>53488.470000000038</v>
      </c>
      <c r="AR504">
        <f t="shared" ca="1" si="113"/>
        <v>0</v>
      </c>
      <c r="AS504">
        <f t="shared" si="114"/>
        <v>52928.295000000013</v>
      </c>
      <c r="AT504">
        <f t="shared" si="121"/>
        <v>157</v>
      </c>
    </row>
    <row r="505" spans="1:46" ht="15.75" customHeight="1" x14ac:dyDescent="0.2">
      <c r="A505" s="1"/>
      <c r="B505" s="6" t="s">
        <v>537</v>
      </c>
      <c r="C505" s="6" t="s">
        <v>22</v>
      </c>
      <c r="D505" s="6" t="s">
        <v>23</v>
      </c>
      <c r="E505" s="6" t="s">
        <v>24</v>
      </c>
      <c r="F505" s="6" t="s">
        <v>28</v>
      </c>
      <c r="G505" s="6" t="s">
        <v>29</v>
      </c>
      <c r="H505" s="21">
        <v>69.400000000000006</v>
      </c>
      <c r="I505" s="12">
        <v>2</v>
      </c>
      <c r="J505" s="8">
        <v>6.94</v>
      </c>
      <c r="K505" s="8">
        <v>145.74</v>
      </c>
      <c r="L505" s="14">
        <v>43492</v>
      </c>
      <c r="M505" s="32" t="str">
        <f t="shared" si="115"/>
        <v>Weekend</v>
      </c>
      <c r="N505" s="16">
        <v>0.82499999999999996</v>
      </c>
      <c r="O505" s="6" t="s">
        <v>21</v>
      </c>
      <c r="P505" s="18">
        <v>138.80000000000001</v>
      </c>
      <c r="Q505" s="2">
        <v>4.7619047620000003</v>
      </c>
      <c r="R505" s="8">
        <v>6.94</v>
      </c>
      <c r="S505" s="10">
        <v>9</v>
      </c>
      <c r="T505" s="33"/>
      <c r="U505" s="22">
        <f t="shared" si="109"/>
        <v>138.80000000000001</v>
      </c>
      <c r="V505" s="24">
        <f t="shared" si="116"/>
        <v>11104</v>
      </c>
      <c r="AH505" t="b">
        <f t="shared" si="117"/>
        <v>1</v>
      </c>
      <c r="AL505" t="str">
        <f t="shared" si="118"/>
        <v>High</v>
      </c>
      <c r="AM505" t="str">
        <f t="shared" si="110"/>
        <v>Bad Product</v>
      </c>
      <c r="AN505">
        <f t="shared" si="111"/>
        <v>145.74</v>
      </c>
      <c r="AO505">
        <f t="shared" si="112"/>
        <v>69.400000000000006</v>
      </c>
      <c r="AP505" s="29" t="str">
        <f t="shared" si="119"/>
        <v>High</v>
      </c>
      <c r="AQ505">
        <f t="shared" si="120"/>
        <v>53410.801500000038</v>
      </c>
      <c r="AR505">
        <f t="shared" ca="1" si="113"/>
        <v>0</v>
      </c>
      <c r="AS505">
        <f t="shared" si="114"/>
        <v>52928.295000000013</v>
      </c>
      <c r="AT505">
        <f t="shared" si="121"/>
        <v>157</v>
      </c>
    </row>
    <row r="506" spans="1:46" ht="15.75" customHeight="1" x14ac:dyDescent="0.2">
      <c r="A506" s="1"/>
      <c r="B506" s="6" t="s">
        <v>538</v>
      </c>
      <c r="C506" s="6" t="s">
        <v>39</v>
      </c>
      <c r="D506" s="6" t="s">
        <v>40</v>
      </c>
      <c r="E506" s="6" t="s">
        <v>24</v>
      </c>
      <c r="F506" s="6" t="s">
        <v>19</v>
      </c>
      <c r="G506" s="6" t="s">
        <v>33</v>
      </c>
      <c r="H506" s="21">
        <v>93.31</v>
      </c>
      <c r="I506" s="12">
        <v>2</v>
      </c>
      <c r="J506" s="8">
        <v>9.3309999999999995</v>
      </c>
      <c r="K506" s="8">
        <v>195.95099999999999</v>
      </c>
      <c r="L506" s="14">
        <v>43549</v>
      </c>
      <c r="M506" s="32" t="str">
        <f t="shared" si="115"/>
        <v>Weekday</v>
      </c>
      <c r="N506" s="16">
        <v>0.74513888888888891</v>
      </c>
      <c r="O506" s="6" t="s">
        <v>26</v>
      </c>
      <c r="P506" s="18">
        <v>186.62</v>
      </c>
      <c r="Q506" s="2">
        <v>4.7619047620000003</v>
      </c>
      <c r="R506" s="8">
        <v>9.3309999999999995</v>
      </c>
      <c r="S506" s="10">
        <v>6.3</v>
      </c>
      <c r="T506" s="33"/>
      <c r="U506" s="22">
        <f t="shared" si="109"/>
        <v>186.62</v>
      </c>
      <c r="V506" s="24">
        <f t="shared" si="116"/>
        <v>14929.6</v>
      </c>
      <c r="AH506" t="b">
        <f t="shared" si="117"/>
        <v>0</v>
      </c>
      <c r="AL506" t="str">
        <f t="shared" si="118"/>
        <v>Low</v>
      </c>
      <c r="AM506" t="str">
        <f t="shared" si="110"/>
        <v>Bad Product</v>
      </c>
      <c r="AN506">
        <f t="shared" si="111"/>
        <v>195.95099999999999</v>
      </c>
      <c r="AO506">
        <f t="shared" si="112"/>
        <v>93.31</v>
      </c>
      <c r="AP506" s="29" t="str">
        <f t="shared" si="119"/>
        <v>Low</v>
      </c>
      <c r="AQ506">
        <f t="shared" si="120"/>
        <v>53410.801500000038</v>
      </c>
      <c r="AR506">
        <f t="shared" ca="1" si="113"/>
        <v>0</v>
      </c>
      <c r="AS506">
        <f t="shared" si="114"/>
        <v>52928.295000000013</v>
      </c>
      <c r="AT506">
        <f t="shared" si="121"/>
        <v>157</v>
      </c>
    </row>
    <row r="507" spans="1:46" ht="15.75" customHeight="1" x14ac:dyDescent="0.2">
      <c r="A507" s="1"/>
      <c r="B507" s="6" t="s">
        <v>539</v>
      </c>
      <c r="C507" s="6" t="s">
        <v>39</v>
      </c>
      <c r="D507" s="6" t="s">
        <v>40</v>
      </c>
      <c r="E507" s="6" t="s">
        <v>24</v>
      </c>
      <c r="F507" s="6" t="s">
        <v>28</v>
      </c>
      <c r="G507" s="6" t="s">
        <v>33</v>
      </c>
      <c r="H507" s="21">
        <v>88.45</v>
      </c>
      <c r="I507" s="12">
        <v>1</v>
      </c>
      <c r="J507" s="8">
        <v>4.4225000000000003</v>
      </c>
      <c r="K507" s="8">
        <v>92.872500000000002</v>
      </c>
      <c r="L507" s="14">
        <v>43521</v>
      </c>
      <c r="M507" s="32" t="str">
        <f t="shared" si="115"/>
        <v>Weekday</v>
      </c>
      <c r="N507" s="16">
        <v>0.69166666666666665</v>
      </c>
      <c r="O507" s="6" t="s">
        <v>30</v>
      </c>
      <c r="P507" s="18">
        <v>88.45</v>
      </c>
      <c r="Q507" s="2">
        <v>4.7619047620000003</v>
      </c>
      <c r="R507" s="8">
        <v>4.4225000000000003</v>
      </c>
      <c r="S507" s="10">
        <v>9.5</v>
      </c>
      <c r="T507" s="33"/>
      <c r="U507" s="22">
        <f t="shared" si="109"/>
        <v>88.45</v>
      </c>
      <c r="V507" s="24">
        <f t="shared" si="116"/>
        <v>7076</v>
      </c>
      <c r="AH507" t="b">
        <f t="shared" si="117"/>
        <v>1</v>
      </c>
      <c r="AL507" t="str">
        <f t="shared" si="118"/>
        <v>High</v>
      </c>
      <c r="AM507" t="str">
        <f t="shared" si="110"/>
        <v>Bad Product</v>
      </c>
      <c r="AN507">
        <f t="shared" si="111"/>
        <v>92.872500000000002</v>
      </c>
      <c r="AO507">
        <f t="shared" si="112"/>
        <v>88.45</v>
      </c>
      <c r="AP507" s="29" t="str">
        <f t="shared" si="119"/>
        <v>High</v>
      </c>
      <c r="AQ507">
        <f t="shared" si="120"/>
        <v>53410.801500000038</v>
      </c>
      <c r="AR507">
        <f t="shared" ca="1" si="113"/>
        <v>0</v>
      </c>
      <c r="AS507">
        <f t="shared" si="114"/>
        <v>52928.295000000013</v>
      </c>
      <c r="AT507">
        <f t="shared" si="121"/>
        <v>156</v>
      </c>
    </row>
    <row r="508" spans="1:46" ht="15.75" customHeight="1" x14ac:dyDescent="0.2">
      <c r="A508" s="1"/>
      <c r="B508" s="6" t="s">
        <v>540</v>
      </c>
      <c r="C508" s="6" t="s">
        <v>16</v>
      </c>
      <c r="D508" s="6" t="s">
        <v>17</v>
      </c>
      <c r="E508" s="6" t="s">
        <v>18</v>
      </c>
      <c r="F508" s="6" t="s">
        <v>28</v>
      </c>
      <c r="G508" s="6" t="s">
        <v>25</v>
      </c>
      <c r="H508" s="21">
        <v>24.18</v>
      </c>
      <c r="I508" s="12">
        <v>8</v>
      </c>
      <c r="J508" s="8">
        <v>9.6720000000000006</v>
      </c>
      <c r="K508" s="8">
        <v>203.11199999999999</v>
      </c>
      <c r="L508" s="14">
        <v>43493</v>
      </c>
      <c r="M508" s="32" t="str">
        <f t="shared" si="115"/>
        <v>Weekday</v>
      </c>
      <c r="N508" s="16">
        <v>0.87083333333333335</v>
      </c>
      <c r="O508" s="6" t="s">
        <v>21</v>
      </c>
      <c r="P508" s="18">
        <v>193.44</v>
      </c>
      <c r="Q508" s="2">
        <v>4.7619047620000003</v>
      </c>
      <c r="R508" s="8">
        <v>9.6720000000000006</v>
      </c>
      <c r="S508" s="10">
        <v>9.8000000000000007</v>
      </c>
      <c r="T508" s="33"/>
      <c r="U508" s="22">
        <f t="shared" si="109"/>
        <v>193.44</v>
      </c>
      <c r="V508" s="24">
        <f t="shared" si="116"/>
        <v>15475.2</v>
      </c>
      <c r="AH508" t="b">
        <f t="shared" si="117"/>
        <v>1</v>
      </c>
      <c r="AL508" t="str">
        <f t="shared" si="118"/>
        <v>High</v>
      </c>
      <c r="AM508" t="str">
        <f t="shared" si="110"/>
        <v>Bad Product</v>
      </c>
      <c r="AN508">
        <f t="shared" si="111"/>
        <v>203.11199999999999</v>
      </c>
      <c r="AO508">
        <f t="shared" si="112"/>
        <v>22.971</v>
      </c>
      <c r="AP508" s="29" t="str">
        <f t="shared" si="119"/>
        <v>High</v>
      </c>
      <c r="AQ508">
        <f t="shared" si="120"/>
        <v>53214.850500000044</v>
      </c>
      <c r="AR508">
        <f t="shared" ca="1" si="113"/>
        <v>0</v>
      </c>
      <c r="AS508">
        <f t="shared" si="114"/>
        <v>52928.295000000013</v>
      </c>
      <c r="AT508">
        <f t="shared" si="121"/>
        <v>156</v>
      </c>
    </row>
    <row r="509" spans="1:46" ht="15.75" customHeight="1" x14ac:dyDescent="0.2">
      <c r="A509" s="1"/>
      <c r="B509" s="6" t="s">
        <v>541</v>
      </c>
      <c r="C509" s="6" t="s">
        <v>39</v>
      </c>
      <c r="D509" s="6" t="s">
        <v>40</v>
      </c>
      <c r="E509" s="6" t="s">
        <v>18</v>
      </c>
      <c r="F509" s="6" t="s">
        <v>19</v>
      </c>
      <c r="G509" s="6" t="s">
        <v>33</v>
      </c>
      <c r="H509" s="21">
        <v>48.5</v>
      </c>
      <c r="I509" s="12">
        <v>3</v>
      </c>
      <c r="J509" s="8">
        <v>7.2750000000000004</v>
      </c>
      <c r="K509" s="8">
        <v>152.77500000000001</v>
      </c>
      <c r="L509" s="14">
        <v>43473</v>
      </c>
      <c r="M509" s="32" t="str">
        <f t="shared" si="115"/>
        <v>Weekday</v>
      </c>
      <c r="N509" s="16">
        <v>0.53472222222222221</v>
      </c>
      <c r="O509" s="6" t="s">
        <v>26</v>
      </c>
      <c r="P509" s="18">
        <v>145.5</v>
      </c>
      <c r="Q509" s="2">
        <v>4.7619047620000003</v>
      </c>
      <c r="R509" s="8">
        <v>7.2750000000000004</v>
      </c>
      <c r="S509" s="10">
        <v>6.7</v>
      </c>
      <c r="T509" s="33"/>
      <c r="U509" s="22">
        <f t="shared" si="109"/>
        <v>145.5</v>
      </c>
      <c r="V509" s="24">
        <f t="shared" si="116"/>
        <v>11640</v>
      </c>
      <c r="AH509" t="b">
        <f t="shared" si="117"/>
        <v>0</v>
      </c>
      <c r="AL509" t="str">
        <f t="shared" si="118"/>
        <v>Low</v>
      </c>
      <c r="AM509" t="str">
        <f t="shared" si="110"/>
        <v>Bad Product</v>
      </c>
      <c r="AN509">
        <f t="shared" si="111"/>
        <v>152.77500000000001</v>
      </c>
      <c r="AO509">
        <f t="shared" si="112"/>
        <v>48.5</v>
      </c>
      <c r="AP509" s="29" t="str">
        <f t="shared" si="119"/>
        <v>Medium</v>
      </c>
      <c r="AQ509">
        <f t="shared" si="120"/>
        <v>53121.978000000039</v>
      </c>
      <c r="AR509">
        <f t="shared" ca="1" si="113"/>
        <v>0</v>
      </c>
      <c r="AS509">
        <f t="shared" si="114"/>
        <v>52928.295000000013</v>
      </c>
      <c r="AT509">
        <f t="shared" si="121"/>
        <v>156</v>
      </c>
    </row>
    <row r="510" spans="1:46" ht="15.75" customHeight="1" x14ac:dyDescent="0.2">
      <c r="A510" s="1"/>
      <c r="B510" s="6" t="s">
        <v>542</v>
      </c>
      <c r="C510" s="6" t="s">
        <v>39</v>
      </c>
      <c r="D510" s="6" t="s">
        <v>40</v>
      </c>
      <c r="E510" s="6" t="s">
        <v>24</v>
      </c>
      <c r="F510" s="6" t="s">
        <v>19</v>
      </c>
      <c r="G510" s="6" t="s">
        <v>41</v>
      </c>
      <c r="H510" s="21">
        <v>84.05</v>
      </c>
      <c r="I510" s="12">
        <v>6</v>
      </c>
      <c r="J510" s="8">
        <v>25.215</v>
      </c>
      <c r="K510" s="8">
        <v>529.51499999999999</v>
      </c>
      <c r="L510" s="14">
        <v>43494</v>
      </c>
      <c r="M510" s="32" t="str">
        <f t="shared" si="115"/>
        <v>Weekday</v>
      </c>
      <c r="N510" s="16">
        <v>0.45</v>
      </c>
      <c r="O510" s="6" t="s">
        <v>30</v>
      </c>
      <c r="P510" s="18">
        <v>504.3</v>
      </c>
      <c r="Q510" s="2">
        <v>4.7619047620000003</v>
      </c>
      <c r="R510" s="8">
        <v>25.215</v>
      </c>
      <c r="S510" s="10">
        <v>7.7</v>
      </c>
      <c r="T510" s="33"/>
      <c r="U510" s="22">
        <f t="shared" si="109"/>
        <v>504.29999999999995</v>
      </c>
      <c r="V510" s="24">
        <f t="shared" si="116"/>
        <v>40344</v>
      </c>
      <c r="AH510" t="b">
        <f t="shared" si="117"/>
        <v>0</v>
      </c>
      <c r="AL510" t="str">
        <f t="shared" si="118"/>
        <v>Low</v>
      </c>
      <c r="AM510" t="str">
        <f t="shared" si="110"/>
        <v>Bad Product</v>
      </c>
      <c r="AN510">
        <f t="shared" si="111"/>
        <v>476.56349999999998</v>
      </c>
      <c r="AO510">
        <f t="shared" si="112"/>
        <v>84.05</v>
      </c>
      <c r="AP510" s="29" t="str">
        <f t="shared" si="119"/>
        <v>Medium</v>
      </c>
      <c r="AQ510">
        <f t="shared" si="120"/>
        <v>53121.978000000039</v>
      </c>
      <c r="AR510">
        <f t="shared" ca="1" si="113"/>
        <v>0</v>
      </c>
      <c r="AS510">
        <f t="shared" si="114"/>
        <v>52928.295000000013</v>
      </c>
      <c r="AT510">
        <f t="shared" si="121"/>
        <v>155</v>
      </c>
    </row>
    <row r="511" spans="1:46" ht="15.75" customHeight="1" x14ac:dyDescent="0.2">
      <c r="A511" s="1"/>
      <c r="B511" s="6" t="s">
        <v>543</v>
      </c>
      <c r="C511" s="6" t="s">
        <v>39</v>
      </c>
      <c r="D511" s="6" t="s">
        <v>40</v>
      </c>
      <c r="E511" s="6" t="s">
        <v>18</v>
      </c>
      <c r="F511" s="6" t="s">
        <v>28</v>
      </c>
      <c r="G511" s="6" t="s">
        <v>20</v>
      </c>
      <c r="H511" s="21">
        <v>61.29</v>
      </c>
      <c r="I511" s="12">
        <v>5</v>
      </c>
      <c r="J511" s="8">
        <v>15.3225</v>
      </c>
      <c r="K511" s="8">
        <v>321.77249999999998</v>
      </c>
      <c r="L511" s="14">
        <v>43553</v>
      </c>
      <c r="M511" s="32" t="str">
        <f t="shared" si="115"/>
        <v>Weekday</v>
      </c>
      <c r="N511" s="16">
        <v>0.60277777777777775</v>
      </c>
      <c r="O511" s="6" t="s">
        <v>26</v>
      </c>
      <c r="P511" s="18">
        <v>306.45</v>
      </c>
      <c r="Q511" s="2">
        <v>4.7619047620000003</v>
      </c>
      <c r="R511" s="8">
        <v>15.3225</v>
      </c>
      <c r="S511" s="10">
        <v>7</v>
      </c>
      <c r="T511" s="33"/>
      <c r="U511" s="22">
        <f t="shared" si="109"/>
        <v>306.45</v>
      </c>
      <c r="V511" s="24">
        <f t="shared" si="116"/>
        <v>24516</v>
      </c>
      <c r="AH511" t="b">
        <f t="shared" si="117"/>
        <v>0</v>
      </c>
      <c r="AL511" t="str">
        <f t="shared" si="118"/>
        <v>Low</v>
      </c>
      <c r="AM511" t="str">
        <f t="shared" si="110"/>
        <v>Bad Product</v>
      </c>
      <c r="AN511">
        <f t="shared" si="111"/>
        <v>321.77249999999998</v>
      </c>
      <c r="AO511">
        <f t="shared" si="112"/>
        <v>61.29</v>
      </c>
      <c r="AP511" s="29" t="str">
        <f t="shared" si="119"/>
        <v>Medium</v>
      </c>
      <c r="AQ511">
        <f t="shared" si="120"/>
        <v>52969.203000000038</v>
      </c>
      <c r="AR511">
        <f t="shared" ca="1" si="113"/>
        <v>0</v>
      </c>
      <c r="AS511">
        <f t="shared" si="114"/>
        <v>52928.295000000013</v>
      </c>
      <c r="AT511">
        <f t="shared" si="121"/>
        <v>155</v>
      </c>
    </row>
    <row r="512" spans="1:46" ht="15.75" customHeight="1" x14ac:dyDescent="0.2">
      <c r="A512" s="1"/>
      <c r="B512" s="6" t="s">
        <v>544</v>
      </c>
      <c r="C512" s="6" t="s">
        <v>22</v>
      </c>
      <c r="D512" s="6" t="s">
        <v>23</v>
      </c>
      <c r="E512" s="6" t="s">
        <v>18</v>
      </c>
      <c r="F512" s="6" t="s">
        <v>19</v>
      </c>
      <c r="G512" s="6" t="s">
        <v>29</v>
      </c>
      <c r="H512" s="21">
        <v>15.95</v>
      </c>
      <c r="I512" s="12">
        <v>6</v>
      </c>
      <c r="J512" s="8">
        <v>4.7850000000000001</v>
      </c>
      <c r="K512" s="8">
        <v>100.485</v>
      </c>
      <c r="L512" s="14">
        <v>43505</v>
      </c>
      <c r="M512" s="32" t="str">
        <f t="shared" si="115"/>
        <v>Weekend</v>
      </c>
      <c r="N512" s="16">
        <v>0.71875</v>
      </c>
      <c r="O512" s="6" t="s">
        <v>30</v>
      </c>
      <c r="P512" s="18">
        <v>95.7</v>
      </c>
      <c r="Q512" s="2">
        <v>4.7619047620000003</v>
      </c>
      <c r="R512" s="8">
        <v>4.7850000000000001</v>
      </c>
      <c r="S512" s="10">
        <v>5.0999999999999996</v>
      </c>
      <c r="T512" s="33"/>
      <c r="U512" s="22">
        <f t="shared" si="109"/>
        <v>95.699999999999989</v>
      </c>
      <c r="V512" s="24">
        <f t="shared" si="116"/>
        <v>7655.9999999999991</v>
      </c>
      <c r="AH512" t="b">
        <f t="shared" si="117"/>
        <v>0</v>
      </c>
      <c r="AL512" t="str">
        <f t="shared" si="118"/>
        <v>Low</v>
      </c>
      <c r="AM512" t="str">
        <f t="shared" si="110"/>
        <v>Bad Product</v>
      </c>
      <c r="AN512">
        <f t="shared" si="111"/>
        <v>100.485</v>
      </c>
      <c r="AO512">
        <f t="shared" si="112"/>
        <v>15.95</v>
      </c>
      <c r="AP512" s="29" t="str">
        <f t="shared" si="119"/>
        <v>Low</v>
      </c>
      <c r="AQ512">
        <f t="shared" si="120"/>
        <v>52439.688000000038</v>
      </c>
      <c r="AR512">
        <f t="shared" ca="1" si="113"/>
        <v>0</v>
      </c>
      <c r="AS512">
        <f t="shared" si="114"/>
        <v>52928.295000000013</v>
      </c>
      <c r="AT512">
        <f t="shared" si="121"/>
        <v>154</v>
      </c>
    </row>
    <row r="513" spans="1:46" ht="15.75" customHeight="1" x14ac:dyDescent="0.2">
      <c r="A513" s="1"/>
      <c r="B513" s="6" t="s">
        <v>545</v>
      </c>
      <c r="C513" s="6" t="s">
        <v>39</v>
      </c>
      <c r="D513" s="6" t="s">
        <v>40</v>
      </c>
      <c r="E513" s="6" t="s">
        <v>18</v>
      </c>
      <c r="F513" s="6" t="s">
        <v>19</v>
      </c>
      <c r="G513" s="6" t="s">
        <v>33</v>
      </c>
      <c r="H513" s="21">
        <v>90.74</v>
      </c>
      <c r="I513" s="12">
        <v>7</v>
      </c>
      <c r="J513" s="8">
        <v>31.759</v>
      </c>
      <c r="K513" s="8">
        <v>666.93899999999996</v>
      </c>
      <c r="L513" s="14">
        <v>43481</v>
      </c>
      <c r="M513" s="32" t="str">
        <f t="shared" si="115"/>
        <v>Weekday</v>
      </c>
      <c r="N513" s="16">
        <v>0.75208333333333333</v>
      </c>
      <c r="O513" s="6" t="s">
        <v>30</v>
      </c>
      <c r="P513" s="18">
        <v>635.17999999999995</v>
      </c>
      <c r="Q513" s="2">
        <v>4.7619047620000003</v>
      </c>
      <c r="R513" s="8">
        <v>31.759</v>
      </c>
      <c r="S513" s="10">
        <v>6.2</v>
      </c>
      <c r="T513" s="33"/>
      <c r="U513" s="22">
        <f t="shared" si="109"/>
        <v>635.17999999999995</v>
      </c>
      <c r="V513" s="24">
        <f t="shared" si="116"/>
        <v>50814.399999999994</v>
      </c>
      <c r="AH513" t="b">
        <f t="shared" si="117"/>
        <v>0</v>
      </c>
      <c r="AL513" t="str">
        <f t="shared" si="118"/>
        <v>Low</v>
      </c>
      <c r="AM513" t="str">
        <f t="shared" si="110"/>
        <v>Bad Product</v>
      </c>
      <c r="AN513">
        <f t="shared" si="111"/>
        <v>600.24509999999998</v>
      </c>
      <c r="AO513">
        <f t="shared" si="112"/>
        <v>90.74</v>
      </c>
      <c r="AP513" s="29" t="str">
        <f t="shared" si="119"/>
        <v>Low</v>
      </c>
      <c r="AQ513">
        <f t="shared" si="120"/>
        <v>52117.915500000039</v>
      </c>
      <c r="AR513">
        <f t="shared" ca="1" si="113"/>
        <v>0</v>
      </c>
      <c r="AS513">
        <f t="shared" si="114"/>
        <v>52928.295000000013</v>
      </c>
      <c r="AT513">
        <f t="shared" si="121"/>
        <v>154</v>
      </c>
    </row>
    <row r="514" spans="1:46" ht="15.75" customHeight="1" x14ac:dyDescent="0.2">
      <c r="A514" s="1"/>
      <c r="B514" s="6" t="s">
        <v>546</v>
      </c>
      <c r="C514" s="6" t="s">
        <v>16</v>
      </c>
      <c r="D514" s="6" t="s">
        <v>17</v>
      </c>
      <c r="E514" s="6" t="s">
        <v>24</v>
      </c>
      <c r="F514" s="6" t="s">
        <v>19</v>
      </c>
      <c r="G514" s="6" t="s">
        <v>29</v>
      </c>
      <c r="H514" s="21">
        <v>42.91</v>
      </c>
      <c r="I514" s="12">
        <v>5</v>
      </c>
      <c r="J514" s="8">
        <v>10.727499999999999</v>
      </c>
      <c r="K514" s="8">
        <v>225.2775</v>
      </c>
      <c r="L514" s="14">
        <v>43470</v>
      </c>
      <c r="M514" s="32" t="str">
        <f t="shared" si="115"/>
        <v>Weekend</v>
      </c>
      <c r="N514" s="16">
        <v>0.72847222222222219</v>
      </c>
      <c r="O514" s="6" t="s">
        <v>21</v>
      </c>
      <c r="P514" s="18">
        <v>214.55</v>
      </c>
      <c r="Q514" s="2">
        <v>4.7619047620000003</v>
      </c>
      <c r="R514" s="8">
        <v>10.727499999999999</v>
      </c>
      <c r="S514" s="10">
        <v>6.1</v>
      </c>
      <c r="T514" s="33"/>
      <c r="U514" s="22">
        <f t="shared" si="109"/>
        <v>214.54999999999998</v>
      </c>
      <c r="V514" s="24">
        <f t="shared" si="116"/>
        <v>17164</v>
      </c>
      <c r="AH514" t="b">
        <f t="shared" si="117"/>
        <v>0</v>
      </c>
      <c r="AL514" t="str">
        <f t="shared" si="118"/>
        <v>Low</v>
      </c>
      <c r="AM514" t="str">
        <f t="shared" si="110"/>
        <v>Bad Product</v>
      </c>
      <c r="AN514">
        <f t="shared" si="111"/>
        <v>225.2775</v>
      </c>
      <c r="AO514">
        <f t="shared" si="112"/>
        <v>42.91</v>
      </c>
      <c r="AP514" s="29" t="str">
        <f t="shared" si="119"/>
        <v>Low</v>
      </c>
      <c r="AQ514">
        <f t="shared" si="120"/>
        <v>52117.915500000039</v>
      </c>
      <c r="AR514">
        <f t="shared" ca="1" si="113"/>
        <v>0</v>
      </c>
      <c r="AS514">
        <f t="shared" si="114"/>
        <v>52928.295000000013</v>
      </c>
      <c r="AT514">
        <f t="shared" si="121"/>
        <v>154</v>
      </c>
    </row>
    <row r="515" spans="1:46" ht="15.75" customHeight="1" x14ac:dyDescent="0.2">
      <c r="A515" s="1"/>
      <c r="B515" s="6" t="s">
        <v>547</v>
      </c>
      <c r="C515" s="6" t="s">
        <v>16</v>
      </c>
      <c r="D515" s="6" t="s">
        <v>17</v>
      </c>
      <c r="E515" s="6" t="s">
        <v>24</v>
      </c>
      <c r="F515" s="6" t="s">
        <v>19</v>
      </c>
      <c r="G515" s="6" t="s">
        <v>43</v>
      </c>
      <c r="H515" s="21">
        <v>54.28</v>
      </c>
      <c r="I515" s="12">
        <v>7</v>
      </c>
      <c r="J515" s="8">
        <v>18.998000000000001</v>
      </c>
      <c r="K515" s="8">
        <v>398.95800000000003</v>
      </c>
      <c r="L515" s="14">
        <v>43492</v>
      </c>
      <c r="M515" s="32" t="str">
        <f t="shared" si="115"/>
        <v>Weekend</v>
      </c>
      <c r="N515" s="16">
        <v>0.75347222222222221</v>
      </c>
      <c r="O515" s="6" t="s">
        <v>21</v>
      </c>
      <c r="P515" s="18">
        <v>379.96</v>
      </c>
      <c r="Q515" s="2">
        <v>4.7619047620000003</v>
      </c>
      <c r="R515" s="8">
        <v>18.998000000000001</v>
      </c>
      <c r="S515" s="10">
        <v>9.3000000000000007</v>
      </c>
      <c r="T515" s="33"/>
      <c r="U515" s="22">
        <f t="shared" ref="U515:U578" si="122">H515*I515</f>
        <v>379.96000000000004</v>
      </c>
      <c r="V515" s="24">
        <f t="shared" si="116"/>
        <v>30396.800000000003</v>
      </c>
      <c r="AH515" t="b">
        <f t="shared" si="117"/>
        <v>1</v>
      </c>
      <c r="AL515" t="str">
        <f t="shared" si="118"/>
        <v>High</v>
      </c>
      <c r="AM515" t="str">
        <f t="shared" ref="AM515:AM578" si="123">IF(AND(S515&gt;8, K515&gt;500),"Good Product", "Bad Product")</f>
        <v>Bad Product</v>
      </c>
      <c r="AN515">
        <f t="shared" ref="AN515:AN578" si="124">IF(K515&gt;500, K515*0.9,K515)</f>
        <v>398.95800000000003</v>
      </c>
      <c r="AO515">
        <f t="shared" ref="AO515:AO578" si="125">IF(I515&gt;7, H515*0.95,H515)</f>
        <v>54.28</v>
      </c>
      <c r="AP515" s="29" t="str">
        <f t="shared" si="119"/>
        <v>High</v>
      </c>
      <c r="AQ515">
        <f t="shared" si="120"/>
        <v>51450.976500000041</v>
      </c>
      <c r="AR515">
        <f t="shared" ref="AR515:AR578" ca="1" si="126">SUMIF(C515:C1514,"B",K1497:K1514)</f>
        <v>0</v>
      </c>
      <c r="AS515">
        <f t="shared" ref="AS515:AS578" si="127">SUMIFS(K:K,C:C,"B",F:F,"Female")</f>
        <v>52928.295000000013</v>
      </c>
      <c r="AT515">
        <f t="shared" si="121"/>
        <v>154</v>
      </c>
    </row>
    <row r="516" spans="1:46" ht="15.75" customHeight="1" x14ac:dyDescent="0.2">
      <c r="A516" s="1"/>
      <c r="B516" s="6" t="s">
        <v>548</v>
      </c>
      <c r="C516" s="6" t="s">
        <v>16</v>
      </c>
      <c r="D516" s="6" t="s">
        <v>17</v>
      </c>
      <c r="E516" s="6" t="s">
        <v>24</v>
      </c>
      <c r="F516" s="6" t="s">
        <v>28</v>
      </c>
      <c r="G516" s="6" t="s">
        <v>25</v>
      </c>
      <c r="H516" s="21">
        <v>99.55</v>
      </c>
      <c r="I516" s="12">
        <v>7</v>
      </c>
      <c r="J516" s="8">
        <v>34.842500000000001</v>
      </c>
      <c r="K516" s="8">
        <v>731.6925</v>
      </c>
      <c r="L516" s="14">
        <v>43538</v>
      </c>
      <c r="M516" s="32" t="str">
        <f t="shared" ref="M516:M579" si="128">IF(WEEKDAY(L516,2)&gt;=6, "Weekend", "Weekday")</f>
        <v>Weekday</v>
      </c>
      <c r="N516" s="16">
        <v>0.50486111111111109</v>
      </c>
      <c r="O516" s="6" t="s">
        <v>26</v>
      </c>
      <c r="P516" s="18">
        <v>696.85</v>
      </c>
      <c r="Q516" s="2">
        <v>4.7619047620000003</v>
      </c>
      <c r="R516" s="8">
        <v>34.842500000000001</v>
      </c>
      <c r="S516" s="10">
        <v>7.6</v>
      </c>
      <c r="T516" s="33"/>
      <c r="U516" s="22">
        <f t="shared" si="122"/>
        <v>696.85</v>
      </c>
      <c r="V516" s="24">
        <f t="shared" ref="V516:V579" si="129">U516*$Y$5</f>
        <v>55748</v>
      </c>
      <c r="AH516" t="b">
        <f t="shared" ref="AH516:AH579" si="130">S516&gt;8</f>
        <v>0</v>
      </c>
      <c r="AL516" t="str">
        <f t="shared" ref="AL516:AL579" si="131">IF(S516&gt;8, "High", "Low")</f>
        <v>Low</v>
      </c>
      <c r="AM516" t="str">
        <f t="shared" si="123"/>
        <v>Bad Product</v>
      </c>
      <c r="AN516">
        <f t="shared" si="124"/>
        <v>658.52324999999996</v>
      </c>
      <c r="AO516">
        <f t="shared" si="125"/>
        <v>99.55</v>
      </c>
      <c r="AP516" s="29" t="str">
        <f t="shared" ref="AP516:AP579" si="132">IF(S516&gt;8, "High", IF(S516&lt;6.5,"Low","Medium"))</f>
        <v>Medium</v>
      </c>
      <c r="AQ516">
        <f t="shared" ref="AQ516:AQ579" si="133">SUMIF(C515:C1514, "B",K515:K1514)</f>
        <v>51450.976500000041</v>
      </c>
      <c r="AR516">
        <f t="shared" ca="1" si="126"/>
        <v>0</v>
      </c>
      <c r="AS516">
        <f t="shared" si="127"/>
        <v>52928.295000000013</v>
      </c>
      <c r="AT516">
        <f t="shared" si="121"/>
        <v>154</v>
      </c>
    </row>
    <row r="517" spans="1:46" ht="15.75" customHeight="1" x14ac:dyDescent="0.2">
      <c r="A517" s="1"/>
      <c r="B517" s="6" t="s">
        <v>549</v>
      </c>
      <c r="C517" s="6" t="s">
        <v>22</v>
      </c>
      <c r="D517" s="6" t="s">
        <v>23</v>
      </c>
      <c r="E517" s="6" t="s">
        <v>18</v>
      </c>
      <c r="F517" s="6" t="s">
        <v>28</v>
      </c>
      <c r="G517" s="6" t="s">
        <v>33</v>
      </c>
      <c r="H517" s="21">
        <v>58.39</v>
      </c>
      <c r="I517" s="12">
        <v>7</v>
      </c>
      <c r="J517" s="8">
        <v>20.436499999999999</v>
      </c>
      <c r="K517" s="8">
        <v>429.16649999999998</v>
      </c>
      <c r="L517" s="14">
        <v>43519</v>
      </c>
      <c r="M517" s="32" t="str">
        <f t="shared" si="128"/>
        <v>Weekend</v>
      </c>
      <c r="N517" s="16">
        <v>0.8256944444444444</v>
      </c>
      <c r="O517" s="6" t="s">
        <v>30</v>
      </c>
      <c r="P517" s="18">
        <v>408.73</v>
      </c>
      <c r="Q517" s="2">
        <v>4.7619047620000003</v>
      </c>
      <c r="R517" s="8">
        <v>20.436499999999999</v>
      </c>
      <c r="S517" s="10">
        <v>8.1999999999999993</v>
      </c>
      <c r="T517" s="33"/>
      <c r="U517" s="22">
        <f t="shared" si="122"/>
        <v>408.73</v>
      </c>
      <c r="V517" s="24">
        <f t="shared" si="129"/>
        <v>32698.400000000001</v>
      </c>
      <c r="AH517" t="b">
        <f t="shared" si="130"/>
        <v>1</v>
      </c>
      <c r="AL517" t="str">
        <f t="shared" si="131"/>
        <v>High</v>
      </c>
      <c r="AM517" t="str">
        <f t="shared" si="123"/>
        <v>Bad Product</v>
      </c>
      <c r="AN517">
        <f t="shared" si="124"/>
        <v>429.16649999999998</v>
      </c>
      <c r="AO517">
        <f t="shared" si="125"/>
        <v>58.39</v>
      </c>
      <c r="AP517" s="29" t="str">
        <f t="shared" si="132"/>
        <v>High</v>
      </c>
      <c r="AQ517">
        <f t="shared" si="133"/>
        <v>51450.976500000041</v>
      </c>
      <c r="AR517">
        <f t="shared" ca="1" si="126"/>
        <v>0</v>
      </c>
      <c r="AS517">
        <f t="shared" si="127"/>
        <v>52928.295000000013</v>
      </c>
      <c r="AT517">
        <f t="shared" ref="AT517:AT580" si="134">COUNTIF(O517:O1515, "Cash")</f>
        <v>153</v>
      </c>
    </row>
    <row r="518" spans="1:46" ht="15.75" customHeight="1" x14ac:dyDescent="0.2">
      <c r="A518" s="1"/>
      <c r="B518" s="6" t="s">
        <v>550</v>
      </c>
      <c r="C518" s="6" t="s">
        <v>22</v>
      </c>
      <c r="D518" s="6" t="s">
        <v>23</v>
      </c>
      <c r="E518" s="6" t="s">
        <v>18</v>
      </c>
      <c r="F518" s="6" t="s">
        <v>19</v>
      </c>
      <c r="G518" s="6" t="s">
        <v>43</v>
      </c>
      <c r="H518" s="21">
        <v>51.47</v>
      </c>
      <c r="I518" s="12">
        <v>1</v>
      </c>
      <c r="J518" s="8">
        <v>2.5735000000000001</v>
      </c>
      <c r="K518" s="8">
        <v>54.043500000000002</v>
      </c>
      <c r="L518" s="14">
        <v>43542</v>
      </c>
      <c r="M518" s="32" t="str">
        <f t="shared" si="128"/>
        <v>Weekday</v>
      </c>
      <c r="N518" s="16">
        <v>0.66111111111111109</v>
      </c>
      <c r="O518" s="6" t="s">
        <v>21</v>
      </c>
      <c r="P518" s="18">
        <v>51.47</v>
      </c>
      <c r="Q518" s="2">
        <v>4.7619047620000003</v>
      </c>
      <c r="R518" s="8">
        <v>2.5735000000000001</v>
      </c>
      <c r="S518" s="10">
        <v>8.5</v>
      </c>
      <c r="T518" s="33"/>
      <c r="U518" s="22">
        <f t="shared" si="122"/>
        <v>51.47</v>
      </c>
      <c r="V518" s="24">
        <f t="shared" si="129"/>
        <v>4117.6000000000004</v>
      </c>
      <c r="AH518" t="b">
        <f t="shared" si="130"/>
        <v>1</v>
      </c>
      <c r="AL518" t="str">
        <f t="shared" si="131"/>
        <v>High</v>
      </c>
      <c r="AM518" t="str">
        <f t="shared" si="123"/>
        <v>Bad Product</v>
      </c>
      <c r="AN518">
        <f t="shared" si="124"/>
        <v>54.043500000000002</v>
      </c>
      <c r="AO518">
        <f t="shared" si="125"/>
        <v>51.47</v>
      </c>
      <c r="AP518" s="29" t="str">
        <f t="shared" si="132"/>
        <v>High</v>
      </c>
      <c r="AQ518">
        <f t="shared" si="133"/>
        <v>51450.976500000041</v>
      </c>
      <c r="AR518">
        <f t="shared" ca="1" si="126"/>
        <v>0</v>
      </c>
      <c r="AS518">
        <f t="shared" si="127"/>
        <v>52928.295000000013</v>
      </c>
      <c r="AT518">
        <f t="shared" si="134"/>
        <v>153</v>
      </c>
    </row>
    <row r="519" spans="1:46" ht="15.75" customHeight="1" x14ac:dyDescent="0.2">
      <c r="A519" s="1"/>
      <c r="B519" s="6" t="s">
        <v>551</v>
      </c>
      <c r="C519" s="6" t="s">
        <v>39</v>
      </c>
      <c r="D519" s="6" t="s">
        <v>40</v>
      </c>
      <c r="E519" s="6" t="s">
        <v>18</v>
      </c>
      <c r="F519" s="6" t="s">
        <v>28</v>
      </c>
      <c r="G519" s="6" t="s">
        <v>20</v>
      </c>
      <c r="H519" s="21">
        <v>54.86</v>
      </c>
      <c r="I519" s="12">
        <v>5</v>
      </c>
      <c r="J519" s="8">
        <v>13.715</v>
      </c>
      <c r="K519" s="8">
        <v>288.01499999999999</v>
      </c>
      <c r="L519" s="14">
        <v>43553</v>
      </c>
      <c r="M519" s="32" t="str">
        <f t="shared" si="128"/>
        <v>Weekday</v>
      </c>
      <c r="N519" s="16">
        <v>0.7</v>
      </c>
      <c r="O519" s="6" t="s">
        <v>21</v>
      </c>
      <c r="P519" s="18">
        <v>274.3</v>
      </c>
      <c r="Q519" s="2">
        <v>4.7619047620000003</v>
      </c>
      <c r="R519" s="8">
        <v>13.715</v>
      </c>
      <c r="S519" s="10">
        <v>9.8000000000000007</v>
      </c>
      <c r="T519" s="33"/>
      <c r="U519" s="22">
        <f t="shared" si="122"/>
        <v>274.3</v>
      </c>
      <c r="V519" s="24">
        <f t="shared" si="129"/>
        <v>21944</v>
      </c>
      <c r="AH519" t="b">
        <f t="shared" si="130"/>
        <v>1</v>
      </c>
      <c r="AL519" t="str">
        <f t="shared" si="131"/>
        <v>High</v>
      </c>
      <c r="AM519" t="str">
        <f t="shared" si="123"/>
        <v>Bad Product</v>
      </c>
      <c r="AN519">
        <f t="shared" si="124"/>
        <v>288.01499999999999</v>
      </c>
      <c r="AO519">
        <f t="shared" si="125"/>
        <v>54.86</v>
      </c>
      <c r="AP519" s="29" t="str">
        <f t="shared" si="132"/>
        <v>High</v>
      </c>
      <c r="AQ519">
        <f t="shared" si="133"/>
        <v>51450.976500000041</v>
      </c>
      <c r="AR519">
        <f t="shared" ca="1" si="126"/>
        <v>0</v>
      </c>
      <c r="AS519">
        <f t="shared" si="127"/>
        <v>52928.295000000013</v>
      </c>
      <c r="AT519">
        <f t="shared" si="134"/>
        <v>153</v>
      </c>
    </row>
    <row r="520" spans="1:46" ht="15.75" customHeight="1" x14ac:dyDescent="0.2">
      <c r="A520" s="1"/>
      <c r="B520" s="6" t="s">
        <v>552</v>
      </c>
      <c r="C520" s="6" t="s">
        <v>22</v>
      </c>
      <c r="D520" s="6" t="s">
        <v>23</v>
      </c>
      <c r="E520" s="6" t="s">
        <v>18</v>
      </c>
      <c r="F520" s="6" t="s">
        <v>28</v>
      </c>
      <c r="G520" s="6" t="s">
        <v>29</v>
      </c>
      <c r="H520" s="21">
        <v>39.39</v>
      </c>
      <c r="I520" s="12">
        <v>5</v>
      </c>
      <c r="J520" s="8">
        <v>9.8475000000000001</v>
      </c>
      <c r="K520" s="8">
        <v>206.79750000000001</v>
      </c>
      <c r="L520" s="14">
        <v>43487</v>
      </c>
      <c r="M520" s="32" t="str">
        <f t="shared" si="128"/>
        <v>Weekday</v>
      </c>
      <c r="N520" s="16">
        <v>0.86527777777777781</v>
      </c>
      <c r="O520" s="6" t="s">
        <v>30</v>
      </c>
      <c r="P520" s="18">
        <v>196.95</v>
      </c>
      <c r="Q520" s="2">
        <v>4.7619047620000003</v>
      </c>
      <c r="R520" s="8">
        <v>9.8475000000000001</v>
      </c>
      <c r="S520" s="10">
        <v>8.6999999999999993</v>
      </c>
      <c r="T520" s="33"/>
      <c r="U520" s="22">
        <f t="shared" si="122"/>
        <v>196.95</v>
      </c>
      <c r="V520" s="24">
        <f t="shared" si="129"/>
        <v>15756</v>
      </c>
      <c r="AH520" t="b">
        <f t="shared" si="130"/>
        <v>1</v>
      </c>
      <c r="AL520" t="str">
        <f t="shared" si="131"/>
        <v>High</v>
      </c>
      <c r="AM520" t="str">
        <f t="shared" si="123"/>
        <v>Bad Product</v>
      </c>
      <c r="AN520">
        <f t="shared" si="124"/>
        <v>206.79750000000001</v>
      </c>
      <c r="AO520">
        <f t="shared" si="125"/>
        <v>39.39</v>
      </c>
      <c r="AP520" s="29" t="str">
        <f t="shared" si="132"/>
        <v>High</v>
      </c>
      <c r="AQ520">
        <f t="shared" si="133"/>
        <v>51450.976500000041</v>
      </c>
      <c r="AR520">
        <f t="shared" ca="1" si="126"/>
        <v>0</v>
      </c>
      <c r="AS520">
        <f t="shared" si="127"/>
        <v>52928.295000000013</v>
      </c>
      <c r="AT520">
        <f t="shared" si="134"/>
        <v>153</v>
      </c>
    </row>
    <row r="521" spans="1:46" ht="15.75" customHeight="1" x14ac:dyDescent="0.2">
      <c r="A521" s="1"/>
      <c r="B521" s="6" t="s">
        <v>553</v>
      </c>
      <c r="C521" s="6" t="s">
        <v>16</v>
      </c>
      <c r="D521" s="6" t="s">
        <v>17</v>
      </c>
      <c r="E521" s="6" t="s">
        <v>24</v>
      </c>
      <c r="F521" s="6" t="s">
        <v>28</v>
      </c>
      <c r="G521" s="6" t="s">
        <v>29</v>
      </c>
      <c r="H521" s="21">
        <v>34.729999999999997</v>
      </c>
      <c r="I521" s="12">
        <v>2</v>
      </c>
      <c r="J521" s="8">
        <v>3.4729999999999999</v>
      </c>
      <c r="K521" s="8">
        <v>72.933000000000007</v>
      </c>
      <c r="L521" s="14">
        <v>43525</v>
      </c>
      <c r="M521" s="32" t="str">
        <f t="shared" si="128"/>
        <v>Weekday</v>
      </c>
      <c r="N521" s="16">
        <v>0.75972222222222219</v>
      </c>
      <c r="O521" s="6" t="s">
        <v>21</v>
      </c>
      <c r="P521" s="18">
        <v>69.459999999999994</v>
      </c>
      <c r="Q521" s="2">
        <v>4.7619047620000003</v>
      </c>
      <c r="R521" s="8">
        <v>3.4729999999999999</v>
      </c>
      <c r="S521" s="10">
        <v>9.6999999999999993</v>
      </c>
      <c r="T521" s="33"/>
      <c r="U521" s="22">
        <f t="shared" si="122"/>
        <v>69.459999999999994</v>
      </c>
      <c r="V521" s="24">
        <f t="shared" si="129"/>
        <v>5556.7999999999993</v>
      </c>
      <c r="AH521" t="b">
        <f t="shared" si="130"/>
        <v>1</v>
      </c>
      <c r="AL521" t="str">
        <f t="shared" si="131"/>
        <v>High</v>
      </c>
      <c r="AM521" t="str">
        <f t="shared" si="123"/>
        <v>Bad Product</v>
      </c>
      <c r="AN521">
        <f t="shared" si="124"/>
        <v>72.933000000000007</v>
      </c>
      <c r="AO521">
        <f t="shared" si="125"/>
        <v>34.729999999999997</v>
      </c>
      <c r="AP521" s="29" t="str">
        <f t="shared" si="132"/>
        <v>High</v>
      </c>
      <c r="AQ521">
        <f t="shared" si="133"/>
        <v>51162.961500000034</v>
      </c>
      <c r="AR521">
        <f t="shared" ca="1" si="126"/>
        <v>0</v>
      </c>
      <c r="AS521">
        <f t="shared" si="127"/>
        <v>52928.295000000013</v>
      </c>
      <c r="AT521">
        <f t="shared" si="134"/>
        <v>153</v>
      </c>
    </row>
    <row r="522" spans="1:46" ht="15.75" customHeight="1" x14ac:dyDescent="0.2">
      <c r="A522" s="1"/>
      <c r="B522" s="6" t="s">
        <v>554</v>
      </c>
      <c r="C522" s="6" t="s">
        <v>22</v>
      </c>
      <c r="D522" s="6" t="s">
        <v>23</v>
      </c>
      <c r="E522" s="6" t="s">
        <v>18</v>
      </c>
      <c r="F522" s="6" t="s">
        <v>28</v>
      </c>
      <c r="G522" s="6" t="s">
        <v>33</v>
      </c>
      <c r="H522" s="21">
        <v>71.92</v>
      </c>
      <c r="I522" s="12">
        <v>5</v>
      </c>
      <c r="J522" s="8">
        <v>17.98</v>
      </c>
      <c r="K522" s="8">
        <v>377.58</v>
      </c>
      <c r="L522" s="14">
        <v>43482</v>
      </c>
      <c r="M522" s="32" t="str">
        <f t="shared" si="128"/>
        <v>Weekday</v>
      </c>
      <c r="N522" s="16">
        <v>0.62847222222222221</v>
      </c>
      <c r="O522" s="6" t="s">
        <v>30</v>
      </c>
      <c r="P522" s="18">
        <v>359.6</v>
      </c>
      <c r="Q522" s="2">
        <v>4.7619047620000003</v>
      </c>
      <c r="R522" s="8">
        <v>17.98</v>
      </c>
      <c r="S522" s="10">
        <v>4.3</v>
      </c>
      <c r="T522" s="33"/>
      <c r="U522" s="22">
        <f t="shared" si="122"/>
        <v>359.6</v>
      </c>
      <c r="V522" s="24">
        <f t="shared" si="129"/>
        <v>28768</v>
      </c>
      <c r="AH522" t="b">
        <f t="shared" si="130"/>
        <v>0</v>
      </c>
      <c r="AL522" t="str">
        <f t="shared" si="131"/>
        <v>Low</v>
      </c>
      <c r="AM522" t="str">
        <f t="shared" si="123"/>
        <v>Bad Product</v>
      </c>
      <c r="AN522">
        <f t="shared" si="124"/>
        <v>377.58</v>
      </c>
      <c r="AO522">
        <f t="shared" si="125"/>
        <v>71.92</v>
      </c>
      <c r="AP522" s="29" t="str">
        <f t="shared" si="132"/>
        <v>Low</v>
      </c>
      <c r="AQ522">
        <f t="shared" si="133"/>
        <v>51162.961500000034</v>
      </c>
      <c r="AR522">
        <f t="shared" ca="1" si="126"/>
        <v>0</v>
      </c>
      <c r="AS522">
        <f t="shared" si="127"/>
        <v>52928.295000000013</v>
      </c>
      <c r="AT522">
        <f t="shared" si="134"/>
        <v>153</v>
      </c>
    </row>
    <row r="523" spans="1:46" ht="15.75" customHeight="1" x14ac:dyDescent="0.2">
      <c r="A523" s="1"/>
      <c r="B523" s="6" t="s">
        <v>555</v>
      </c>
      <c r="C523" s="6" t="s">
        <v>39</v>
      </c>
      <c r="D523" s="6" t="s">
        <v>40</v>
      </c>
      <c r="E523" s="6" t="s">
        <v>24</v>
      </c>
      <c r="F523" s="6" t="s">
        <v>19</v>
      </c>
      <c r="G523" s="6" t="s">
        <v>25</v>
      </c>
      <c r="H523" s="21">
        <v>45.71</v>
      </c>
      <c r="I523" s="12">
        <v>3</v>
      </c>
      <c r="J523" s="8">
        <v>6.8564999999999996</v>
      </c>
      <c r="K523" s="8">
        <v>143.98650000000001</v>
      </c>
      <c r="L523" s="14">
        <v>43550</v>
      </c>
      <c r="M523" s="32" t="str">
        <f t="shared" si="128"/>
        <v>Weekday</v>
      </c>
      <c r="N523" s="16">
        <v>0.44027777777777777</v>
      </c>
      <c r="O523" s="6" t="s">
        <v>30</v>
      </c>
      <c r="P523" s="18">
        <v>137.13</v>
      </c>
      <c r="Q523" s="2">
        <v>4.7619047620000003</v>
      </c>
      <c r="R523" s="8">
        <v>6.8564999999999996</v>
      </c>
      <c r="S523" s="10">
        <v>7.7</v>
      </c>
      <c r="T523" s="33"/>
      <c r="U523" s="22">
        <f t="shared" si="122"/>
        <v>137.13</v>
      </c>
      <c r="V523" s="24">
        <f t="shared" si="129"/>
        <v>10970.4</v>
      </c>
      <c r="AH523" t="b">
        <f t="shared" si="130"/>
        <v>0</v>
      </c>
      <c r="AL523" t="str">
        <f t="shared" si="131"/>
        <v>Low</v>
      </c>
      <c r="AM523" t="str">
        <f t="shared" si="123"/>
        <v>Bad Product</v>
      </c>
      <c r="AN523">
        <f t="shared" si="124"/>
        <v>143.98650000000001</v>
      </c>
      <c r="AO523">
        <f t="shared" si="125"/>
        <v>45.71</v>
      </c>
      <c r="AP523" s="29" t="str">
        <f t="shared" si="132"/>
        <v>Medium</v>
      </c>
      <c r="AQ523">
        <f t="shared" si="133"/>
        <v>51162.961500000034</v>
      </c>
      <c r="AR523">
        <f t="shared" ca="1" si="126"/>
        <v>0</v>
      </c>
      <c r="AS523">
        <f t="shared" si="127"/>
        <v>52928.295000000013</v>
      </c>
      <c r="AT523">
        <f t="shared" si="134"/>
        <v>153</v>
      </c>
    </row>
    <row r="524" spans="1:46" ht="15.75" customHeight="1" x14ac:dyDescent="0.2">
      <c r="A524" s="1"/>
      <c r="B524" s="6" t="s">
        <v>556</v>
      </c>
      <c r="C524" s="6" t="s">
        <v>22</v>
      </c>
      <c r="D524" s="6" t="s">
        <v>23</v>
      </c>
      <c r="E524" s="6" t="s">
        <v>18</v>
      </c>
      <c r="F524" s="6" t="s">
        <v>19</v>
      </c>
      <c r="G524" s="6" t="s">
        <v>29</v>
      </c>
      <c r="H524" s="21">
        <v>83.17</v>
      </c>
      <c r="I524" s="12">
        <v>6</v>
      </c>
      <c r="J524" s="8">
        <v>24.951000000000001</v>
      </c>
      <c r="K524" s="8">
        <v>523.971</v>
      </c>
      <c r="L524" s="14">
        <v>43544</v>
      </c>
      <c r="M524" s="32" t="str">
        <f t="shared" si="128"/>
        <v>Weekday</v>
      </c>
      <c r="N524" s="16">
        <v>0.47430555555555554</v>
      </c>
      <c r="O524" s="6" t="s">
        <v>26</v>
      </c>
      <c r="P524" s="18">
        <v>499.02</v>
      </c>
      <c r="Q524" s="2">
        <v>4.7619047620000003</v>
      </c>
      <c r="R524" s="8">
        <v>24.951000000000001</v>
      </c>
      <c r="S524" s="10">
        <v>7.3</v>
      </c>
      <c r="T524" s="33"/>
      <c r="U524" s="22">
        <f t="shared" si="122"/>
        <v>499.02</v>
      </c>
      <c r="V524" s="24">
        <f t="shared" si="129"/>
        <v>39921.599999999999</v>
      </c>
      <c r="AH524" t="b">
        <f t="shared" si="130"/>
        <v>0</v>
      </c>
      <c r="AL524" t="str">
        <f t="shared" si="131"/>
        <v>Low</v>
      </c>
      <c r="AM524" t="str">
        <f t="shared" si="123"/>
        <v>Bad Product</v>
      </c>
      <c r="AN524">
        <f t="shared" si="124"/>
        <v>471.57390000000004</v>
      </c>
      <c r="AO524">
        <f t="shared" si="125"/>
        <v>83.17</v>
      </c>
      <c r="AP524" s="29" t="str">
        <f t="shared" si="132"/>
        <v>Medium</v>
      </c>
      <c r="AQ524">
        <f t="shared" si="133"/>
        <v>51162.961500000034</v>
      </c>
      <c r="AR524">
        <f t="shared" ca="1" si="126"/>
        <v>0</v>
      </c>
      <c r="AS524">
        <f t="shared" si="127"/>
        <v>52928.295000000013</v>
      </c>
      <c r="AT524">
        <f t="shared" si="134"/>
        <v>153</v>
      </c>
    </row>
    <row r="525" spans="1:46" ht="15.75" customHeight="1" x14ac:dyDescent="0.2">
      <c r="A525" s="1"/>
      <c r="B525" s="6" t="s">
        <v>557</v>
      </c>
      <c r="C525" s="6" t="s">
        <v>16</v>
      </c>
      <c r="D525" s="6" t="s">
        <v>17</v>
      </c>
      <c r="E525" s="6" t="s">
        <v>18</v>
      </c>
      <c r="F525" s="6" t="s">
        <v>19</v>
      </c>
      <c r="G525" s="6" t="s">
        <v>29</v>
      </c>
      <c r="H525" s="21">
        <v>37.44</v>
      </c>
      <c r="I525" s="12">
        <v>6</v>
      </c>
      <c r="J525" s="8">
        <v>11.231999999999999</v>
      </c>
      <c r="K525" s="8">
        <v>235.87200000000001</v>
      </c>
      <c r="L525" s="14">
        <v>43502</v>
      </c>
      <c r="M525" s="32" t="str">
        <f t="shared" si="128"/>
        <v>Weekday</v>
      </c>
      <c r="N525" s="16">
        <v>0.57986111111111116</v>
      </c>
      <c r="O525" s="6" t="s">
        <v>30</v>
      </c>
      <c r="P525" s="18">
        <v>224.64</v>
      </c>
      <c r="Q525" s="2">
        <v>4.7619047620000003</v>
      </c>
      <c r="R525" s="8">
        <v>11.231999999999999</v>
      </c>
      <c r="S525" s="10">
        <v>5.9</v>
      </c>
      <c r="T525" s="33"/>
      <c r="U525" s="22">
        <f t="shared" si="122"/>
        <v>224.64</v>
      </c>
      <c r="V525" s="24">
        <f t="shared" si="129"/>
        <v>17971.199999999997</v>
      </c>
      <c r="AH525" t="b">
        <f t="shared" si="130"/>
        <v>0</v>
      </c>
      <c r="AL525" t="str">
        <f t="shared" si="131"/>
        <v>Low</v>
      </c>
      <c r="AM525" t="str">
        <f t="shared" si="123"/>
        <v>Bad Product</v>
      </c>
      <c r="AN525">
        <f t="shared" si="124"/>
        <v>235.87200000000001</v>
      </c>
      <c r="AO525">
        <f t="shared" si="125"/>
        <v>37.44</v>
      </c>
      <c r="AP525" s="29" t="str">
        <f t="shared" si="132"/>
        <v>Low</v>
      </c>
      <c r="AQ525">
        <f t="shared" si="133"/>
        <v>51018.975000000028</v>
      </c>
      <c r="AR525">
        <f t="shared" ca="1" si="126"/>
        <v>0</v>
      </c>
      <c r="AS525">
        <f t="shared" si="127"/>
        <v>52928.295000000013</v>
      </c>
      <c r="AT525">
        <f t="shared" si="134"/>
        <v>152</v>
      </c>
    </row>
    <row r="526" spans="1:46" ht="15.75" customHeight="1" x14ac:dyDescent="0.2">
      <c r="A526" s="1"/>
      <c r="B526" s="6" t="s">
        <v>558</v>
      </c>
      <c r="C526" s="6" t="s">
        <v>22</v>
      </c>
      <c r="D526" s="6" t="s">
        <v>23</v>
      </c>
      <c r="E526" s="6" t="s">
        <v>24</v>
      </c>
      <c r="F526" s="6" t="s">
        <v>28</v>
      </c>
      <c r="G526" s="6" t="s">
        <v>20</v>
      </c>
      <c r="H526" s="21">
        <v>62.87</v>
      </c>
      <c r="I526" s="12">
        <v>2</v>
      </c>
      <c r="J526" s="8">
        <v>6.2869999999999999</v>
      </c>
      <c r="K526" s="8">
        <v>132.02699999999999</v>
      </c>
      <c r="L526" s="14">
        <v>43466</v>
      </c>
      <c r="M526" s="32" t="str">
        <f t="shared" si="128"/>
        <v>Weekday</v>
      </c>
      <c r="N526" s="16">
        <v>0.48819444444444443</v>
      </c>
      <c r="O526" s="6" t="s">
        <v>26</v>
      </c>
      <c r="P526" s="18">
        <v>125.74</v>
      </c>
      <c r="Q526" s="2">
        <v>4.7619047620000003</v>
      </c>
      <c r="R526" s="8">
        <v>6.2869999999999999</v>
      </c>
      <c r="S526" s="10">
        <v>5</v>
      </c>
      <c r="T526" s="33"/>
      <c r="U526" s="22">
        <f t="shared" si="122"/>
        <v>125.74</v>
      </c>
      <c r="V526" s="24">
        <f t="shared" si="129"/>
        <v>10059.199999999999</v>
      </c>
      <c r="AH526" t="b">
        <f t="shared" si="130"/>
        <v>0</v>
      </c>
      <c r="AL526" t="str">
        <f t="shared" si="131"/>
        <v>Low</v>
      </c>
      <c r="AM526" t="str">
        <f t="shared" si="123"/>
        <v>Bad Product</v>
      </c>
      <c r="AN526">
        <f t="shared" si="124"/>
        <v>132.02699999999999</v>
      </c>
      <c r="AO526">
        <f t="shared" si="125"/>
        <v>62.87</v>
      </c>
      <c r="AP526" s="29" t="str">
        <f t="shared" si="132"/>
        <v>Low</v>
      </c>
      <c r="AQ526">
        <f t="shared" si="133"/>
        <v>51018.975000000028</v>
      </c>
      <c r="AR526">
        <f t="shared" ca="1" si="126"/>
        <v>0</v>
      </c>
      <c r="AS526">
        <f t="shared" si="127"/>
        <v>52928.295000000013</v>
      </c>
      <c r="AT526">
        <f t="shared" si="134"/>
        <v>152</v>
      </c>
    </row>
    <row r="527" spans="1:46" ht="15.75" customHeight="1" x14ac:dyDescent="0.2">
      <c r="A527" s="1"/>
      <c r="B527" s="6" t="s">
        <v>559</v>
      </c>
      <c r="C527" s="6" t="s">
        <v>16</v>
      </c>
      <c r="D527" s="6" t="s">
        <v>17</v>
      </c>
      <c r="E527" s="6" t="s">
        <v>24</v>
      </c>
      <c r="F527" s="6" t="s">
        <v>28</v>
      </c>
      <c r="G527" s="6" t="s">
        <v>41</v>
      </c>
      <c r="H527" s="21">
        <v>81.709999999999994</v>
      </c>
      <c r="I527" s="12">
        <v>6</v>
      </c>
      <c r="J527" s="8">
        <v>24.513000000000002</v>
      </c>
      <c r="K527" s="8">
        <v>514.77300000000002</v>
      </c>
      <c r="L527" s="14">
        <v>43492</v>
      </c>
      <c r="M527" s="32" t="str">
        <f t="shared" si="128"/>
        <v>Weekend</v>
      </c>
      <c r="N527" s="16">
        <v>0.60833333333333328</v>
      </c>
      <c r="O527" s="6" t="s">
        <v>30</v>
      </c>
      <c r="P527" s="18">
        <v>490.26</v>
      </c>
      <c r="Q527" s="2">
        <v>4.7619047620000003</v>
      </c>
      <c r="R527" s="8">
        <v>24.513000000000002</v>
      </c>
      <c r="S527" s="10">
        <v>8</v>
      </c>
      <c r="T527" s="33"/>
      <c r="U527" s="22">
        <f t="shared" si="122"/>
        <v>490.26</v>
      </c>
      <c r="V527" s="24">
        <f t="shared" si="129"/>
        <v>39220.800000000003</v>
      </c>
      <c r="AH527" t="b">
        <f t="shared" si="130"/>
        <v>0</v>
      </c>
      <c r="AL527" t="str">
        <f t="shared" si="131"/>
        <v>Low</v>
      </c>
      <c r="AM527" t="str">
        <f t="shared" si="123"/>
        <v>Bad Product</v>
      </c>
      <c r="AN527">
        <f t="shared" si="124"/>
        <v>463.29570000000001</v>
      </c>
      <c r="AO527">
        <f t="shared" si="125"/>
        <v>81.709999999999994</v>
      </c>
      <c r="AP527" s="29" t="str">
        <f t="shared" si="132"/>
        <v>Medium</v>
      </c>
      <c r="AQ527">
        <f t="shared" si="133"/>
        <v>51018.975000000028</v>
      </c>
      <c r="AR527">
        <f t="shared" ca="1" si="126"/>
        <v>0</v>
      </c>
      <c r="AS527">
        <f t="shared" si="127"/>
        <v>52928.295000000013</v>
      </c>
      <c r="AT527">
        <f t="shared" si="134"/>
        <v>151</v>
      </c>
    </row>
    <row r="528" spans="1:46" ht="15.75" customHeight="1" x14ac:dyDescent="0.2">
      <c r="A528" s="1"/>
      <c r="B528" s="6" t="s">
        <v>560</v>
      </c>
      <c r="C528" s="6" t="s">
        <v>16</v>
      </c>
      <c r="D528" s="6" t="s">
        <v>17</v>
      </c>
      <c r="E528" s="6" t="s">
        <v>18</v>
      </c>
      <c r="F528" s="6" t="s">
        <v>19</v>
      </c>
      <c r="G528" s="6" t="s">
        <v>33</v>
      </c>
      <c r="H528" s="21">
        <v>91.41</v>
      </c>
      <c r="I528" s="12">
        <v>5</v>
      </c>
      <c r="J528" s="8">
        <v>22.852499999999999</v>
      </c>
      <c r="K528" s="8">
        <v>479.90249999999997</v>
      </c>
      <c r="L528" s="14">
        <v>43521</v>
      </c>
      <c r="M528" s="32" t="str">
        <f t="shared" si="128"/>
        <v>Weekday</v>
      </c>
      <c r="N528" s="16">
        <v>0.66874999999999996</v>
      </c>
      <c r="O528" s="6" t="s">
        <v>21</v>
      </c>
      <c r="P528" s="18">
        <v>457.05</v>
      </c>
      <c r="Q528" s="2">
        <v>4.7619047620000003</v>
      </c>
      <c r="R528" s="8">
        <v>22.852499999999999</v>
      </c>
      <c r="S528" s="10">
        <v>7.1</v>
      </c>
      <c r="T528" s="33"/>
      <c r="U528" s="22">
        <f t="shared" si="122"/>
        <v>457.04999999999995</v>
      </c>
      <c r="V528" s="24">
        <f t="shared" si="129"/>
        <v>36564</v>
      </c>
      <c r="AH528" t="b">
        <f t="shared" si="130"/>
        <v>0</v>
      </c>
      <c r="AL528" t="str">
        <f t="shared" si="131"/>
        <v>Low</v>
      </c>
      <c r="AM528" t="str">
        <f t="shared" si="123"/>
        <v>Bad Product</v>
      </c>
      <c r="AN528">
        <f t="shared" si="124"/>
        <v>479.90249999999997</v>
      </c>
      <c r="AO528">
        <f t="shared" si="125"/>
        <v>91.41</v>
      </c>
      <c r="AP528" s="29" t="str">
        <f t="shared" si="132"/>
        <v>Medium</v>
      </c>
      <c r="AQ528">
        <f t="shared" si="133"/>
        <v>51018.975000000028</v>
      </c>
      <c r="AR528">
        <f t="shared" ca="1" si="126"/>
        <v>0</v>
      </c>
      <c r="AS528">
        <f t="shared" si="127"/>
        <v>52928.295000000013</v>
      </c>
      <c r="AT528">
        <f t="shared" si="134"/>
        <v>151</v>
      </c>
    </row>
    <row r="529" spans="1:46" ht="15.75" customHeight="1" x14ac:dyDescent="0.2">
      <c r="A529" s="1"/>
      <c r="B529" s="6" t="s">
        <v>561</v>
      </c>
      <c r="C529" s="6" t="s">
        <v>39</v>
      </c>
      <c r="D529" s="6" t="s">
        <v>40</v>
      </c>
      <c r="E529" s="6" t="s">
        <v>24</v>
      </c>
      <c r="F529" s="6" t="s">
        <v>28</v>
      </c>
      <c r="G529" s="6" t="s">
        <v>43</v>
      </c>
      <c r="H529" s="21">
        <v>39.21</v>
      </c>
      <c r="I529" s="12">
        <v>4</v>
      </c>
      <c r="J529" s="8">
        <v>7.8419999999999996</v>
      </c>
      <c r="K529" s="8">
        <v>164.68199999999999</v>
      </c>
      <c r="L529" s="14">
        <v>43481</v>
      </c>
      <c r="M529" s="32" t="str">
        <f t="shared" si="128"/>
        <v>Weekday</v>
      </c>
      <c r="N529" s="16">
        <v>0.8354166666666667</v>
      </c>
      <c r="O529" s="6" t="s">
        <v>30</v>
      </c>
      <c r="P529" s="18">
        <v>156.84</v>
      </c>
      <c r="Q529" s="2">
        <v>4.7619047620000003</v>
      </c>
      <c r="R529" s="8">
        <v>7.8419999999999996</v>
      </c>
      <c r="S529" s="10">
        <v>9</v>
      </c>
      <c r="T529" s="33"/>
      <c r="U529" s="22">
        <f t="shared" si="122"/>
        <v>156.84</v>
      </c>
      <c r="V529" s="24">
        <f t="shared" si="129"/>
        <v>12547.2</v>
      </c>
      <c r="AH529" t="b">
        <f t="shared" si="130"/>
        <v>1</v>
      </c>
      <c r="AL529" t="str">
        <f t="shared" si="131"/>
        <v>High</v>
      </c>
      <c r="AM529" t="str">
        <f t="shared" si="123"/>
        <v>Bad Product</v>
      </c>
      <c r="AN529">
        <f t="shared" si="124"/>
        <v>164.68199999999999</v>
      </c>
      <c r="AO529">
        <f t="shared" si="125"/>
        <v>39.21</v>
      </c>
      <c r="AP529" s="29" t="str">
        <f t="shared" si="132"/>
        <v>High</v>
      </c>
      <c r="AQ529">
        <f t="shared" si="133"/>
        <v>51018.975000000028</v>
      </c>
      <c r="AR529">
        <f t="shared" ca="1" si="126"/>
        <v>0</v>
      </c>
      <c r="AS529">
        <f t="shared" si="127"/>
        <v>52928.295000000013</v>
      </c>
      <c r="AT529">
        <f t="shared" si="134"/>
        <v>151</v>
      </c>
    </row>
    <row r="530" spans="1:46" ht="15.75" customHeight="1" x14ac:dyDescent="0.2">
      <c r="A530" s="1"/>
      <c r="B530" s="6" t="s">
        <v>562</v>
      </c>
      <c r="C530" s="6" t="s">
        <v>39</v>
      </c>
      <c r="D530" s="6" t="s">
        <v>40</v>
      </c>
      <c r="E530" s="6" t="s">
        <v>18</v>
      </c>
      <c r="F530" s="6" t="s">
        <v>28</v>
      </c>
      <c r="G530" s="6" t="s">
        <v>43</v>
      </c>
      <c r="H530" s="21">
        <v>59.86</v>
      </c>
      <c r="I530" s="12">
        <v>2</v>
      </c>
      <c r="J530" s="8">
        <v>5.9859999999999998</v>
      </c>
      <c r="K530" s="8">
        <v>125.706</v>
      </c>
      <c r="L530" s="14">
        <v>43478</v>
      </c>
      <c r="M530" s="32" t="str">
        <f t="shared" si="128"/>
        <v>Weekend</v>
      </c>
      <c r="N530" s="16">
        <v>0.62152777777777779</v>
      </c>
      <c r="O530" s="6" t="s">
        <v>21</v>
      </c>
      <c r="P530" s="18">
        <v>119.72</v>
      </c>
      <c r="Q530" s="2">
        <v>4.7619047620000003</v>
      </c>
      <c r="R530" s="8">
        <v>5.9859999999999998</v>
      </c>
      <c r="S530" s="10">
        <v>6.7</v>
      </c>
      <c r="T530" s="33"/>
      <c r="U530" s="22">
        <f t="shared" si="122"/>
        <v>119.72</v>
      </c>
      <c r="V530" s="24">
        <f t="shared" si="129"/>
        <v>9577.6</v>
      </c>
      <c r="AH530" t="b">
        <f t="shared" si="130"/>
        <v>0</v>
      </c>
      <c r="AL530" t="str">
        <f t="shared" si="131"/>
        <v>Low</v>
      </c>
      <c r="AM530" t="str">
        <f t="shared" si="123"/>
        <v>Bad Product</v>
      </c>
      <c r="AN530">
        <f t="shared" si="124"/>
        <v>125.706</v>
      </c>
      <c r="AO530">
        <f t="shared" si="125"/>
        <v>59.86</v>
      </c>
      <c r="AP530" s="29" t="str">
        <f t="shared" si="132"/>
        <v>Medium</v>
      </c>
      <c r="AQ530">
        <f t="shared" si="133"/>
        <v>51018.975000000028</v>
      </c>
      <c r="AR530">
        <f t="shared" ca="1" si="126"/>
        <v>0</v>
      </c>
      <c r="AS530">
        <f t="shared" si="127"/>
        <v>52928.295000000013</v>
      </c>
      <c r="AT530">
        <f t="shared" si="134"/>
        <v>151</v>
      </c>
    </row>
    <row r="531" spans="1:46" ht="15.75" customHeight="1" x14ac:dyDescent="0.2">
      <c r="A531" s="1"/>
      <c r="B531" s="6" t="s">
        <v>563</v>
      </c>
      <c r="C531" s="6" t="s">
        <v>39</v>
      </c>
      <c r="D531" s="6" t="s">
        <v>40</v>
      </c>
      <c r="E531" s="6" t="s">
        <v>18</v>
      </c>
      <c r="F531" s="6" t="s">
        <v>19</v>
      </c>
      <c r="G531" s="6" t="s">
        <v>41</v>
      </c>
      <c r="H531" s="21">
        <v>54.36</v>
      </c>
      <c r="I531" s="12">
        <v>10</v>
      </c>
      <c r="J531" s="8">
        <v>27.18</v>
      </c>
      <c r="K531" s="8">
        <v>570.78</v>
      </c>
      <c r="L531" s="14">
        <v>43503</v>
      </c>
      <c r="M531" s="32" t="str">
        <f t="shared" si="128"/>
        <v>Weekday</v>
      </c>
      <c r="N531" s="16">
        <v>0.4777777777777778</v>
      </c>
      <c r="O531" s="6" t="s">
        <v>30</v>
      </c>
      <c r="P531" s="18">
        <v>543.6</v>
      </c>
      <c r="Q531" s="2">
        <v>4.7619047620000003</v>
      </c>
      <c r="R531" s="8">
        <v>27.18</v>
      </c>
      <c r="S531" s="10">
        <v>6.1</v>
      </c>
      <c r="T531" s="33"/>
      <c r="U531" s="22">
        <f t="shared" si="122"/>
        <v>543.6</v>
      </c>
      <c r="V531" s="24">
        <f t="shared" si="129"/>
        <v>43488</v>
      </c>
      <c r="AH531" t="b">
        <f t="shared" si="130"/>
        <v>0</v>
      </c>
      <c r="AL531" t="str">
        <f t="shared" si="131"/>
        <v>Low</v>
      </c>
      <c r="AM531" t="str">
        <f t="shared" si="123"/>
        <v>Bad Product</v>
      </c>
      <c r="AN531">
        <f t="shared" si="124"/>
        <v>513.702</v>
      </c>
      <c r="AO531">
        <f t="shared" si="125"/>
        <v>51.641999999999996</v>
      </c>
      <c r="AP531" s="29" t="str">
        <f t="shared" si="132"/>
        <v>Low</v>
      </c>
      <c r="AQ531">
        <f t="shared" si="133"/>
        <v>50854.293000000027</v>
      </c>
      <c r="AR531">
        <f t="shared" ca="1" si="126"/>
        <v>0</v>
      </c>
      <c r="AS531">
        <f t="shared" si="127"/>
        <v>52928.295000000013</v>
      </c>
      <c r="AT531">
        <f t="shared" si="134"/>
        <v>151</v>
      </c>
    </row>
    <row r="532" spans="1:46" ht="15.75" customHeight="1" x14ac:dyDescent="0.2">
      <c r="A532" s="1"/>
      <c r="B532" s="6" t="s">
        <v>564</v>
      </c>
      <c r="C532" s="6" t="s">
        <v>16</v>
      </c>
      <c r="D532" s="6" t="s">
        <v>17</v>
      </c>
      <c r="E532" s="6" t="s">
        <v>24</v>
      </c>
      <c r="F532" s="6" t="s">
        <v>28</v>
      </c>
      <c r="G532" s="6" t="s">
        <v>33</v>
      </c>
      <c r="H532" s="21">
        <v>98.09</v>
      </c>
      <c r="I532" s="12">
        <v>9</v>
      </c>
      <c r="J532" s="8">
        <v>44.140500000000003</v>
      </c>
      <c r="K532" s="8">
        <v>926.95050000000003</v>
      </c>
      <c r="L532" s="14">
        <v>43513</v>
      </c>
      <c r="M532" s="32" t="str">
        <f t="shared" si="128"/>
        <v>Weekend</v>
      </c>
      <c r="N532" s="16">
        <v>0.82013888888888886</v>
      </c>
      <c r="O532" s="6" t="s">
        <v>26</v>
      </c>
      <c r="P532" s="18">
        <v>882.81</v>
      </c>
      <c r="Q532" s="2">
        <v>4.7619047620000003</v>
      </c>
      <c r="R532" s="8">
        <v>44.140500000000003</v>
      </c>
      <c r="S532" s="10">
        <v>9.3000000000000007</v>
      </c>
      <c r="T532" s="33"/>
      <c r="U532" s="22">
        <f t="shared" si="122"/>
        <v>882.81000000000006</v>
      </c>
      <c r="V532" s="24">
        <f t="shared" si="129"/>
        <v>70624.800000000003</v>
      </c>
      <c r="AH532" t="b">
        <f t="shared" si="130"/>
        <v>1</v>
      </c>
      <c r="AL532" t="str">
        <f t="shared" si="131"/>
        <v>High</v>
      </c>
      <c r="AM532" t="str">
        <f t="shared" si="123"/>
        <v>Good Product</v>
      </c>
      <c r="AN532">
        <f t="shared" si="124"/>
        <v>834.25545</v>
      </c>
      <c r="AO532">
        <f t="shared" si="125"/>
        <v>93.185500000000005</v>
      </c>
      <c r="AP532" s="29" t="str">
        <f t="shared" si="132"/>
        <v>High</v>
      </c>
      <c r="AQ532">
        <f t="shared" si="133"/>
        <v>50728.587000000029</v>
      </c>
      <c r="AR532">
        <f t="shared" ca="1" si="126"/>
        <v>0</v>
      </c>
      <c r="AS532">
        <f t="shared" si="127"/>
        <v>52928.295000000013</v>
      </c>
      <c r="AT532">
        <f t="shared" si="134"/>
        <v>151</v>
      </c>
    </row>
    <row r="533" spans="1:46" ht="15.75" customHeight="1" x14ac:dyDescent="0.2">
      <c r="A533" s="1"/>
      <c r="B533" s="6" t="s">
        <v>565</v>
      </c>
      <c r="C533" s="6" t="s">
        <v>16</v>
      </c>
      <c r="D533" s="6" t="s">
        <v>17</v>
      </c>
      <c r="E533" s="6" t="s">
        <v>24</v>
      </c>
      <c r="F533" s="6" t="s">
        <v>28</v>
      </c>
      <c r="G533" s="6" t="s">
        <v>20</v>
      </c>
      <c r="H533" s="21">
        <v>25.43</v>
      </c>
      <c r="I533" s="12">
        <v>6</v>
      </c>
      <c r="J533" s="8">
        <v>7.6289999999999996</v>
      </c>
      <c r="K533" s="8">
        <v>160.209</v>
      </c>
      <c r="L533" s="14">
        <v>43508</v>
      </c>
      <c r="M533" s="32" t="str">
        <f t="shared" si="128"/>
        <v>Weekday</v>
      </c>
      <c r="N533" s="16">
        <v>0.79236111111111107</v>
      </c>
      <c r="O533" s="6" t="s">
        <v>21</v>
      </c>
      <c r="P533" s="18">
        <v>152.58000000000001</v>
      </c>
      <c r="Q533" s="2">
        <v>4.7619047620000003</v>
      </c>
      <c r="R533" s="8">
        <v>7.6289999999999996</v>
      </c>
      <c r="S533" s="10">
        <v>7</v>
      </c>
      <c r="T533" s="33"/>
      <c r="U533" s="22">
        <f t="shared" si="122"/>
        <v>152.57999999999998</v>
      </c>
      <c r="V533" s="24">
        <f t="shared" si="129"/>
        <v>12206.399999999998</v>
      </c>
      <c r="AH533" t="b">
        <f t="shared" si="130"/>
        <v>0</v>
      </c>
      <c r="AL533" t="str">
        <f t="shared" si="131"/>
        <v>Low</v>
      </c>
      <c r="AM533" t="str">
        <f t="shared" si="123"/>
        <v>Bad Product</v>
      </c>
      <c r="AN533">
        <f t="shared" si="124"/>
        <v>160.209</v>
      </c>
      <c r="AO533">
        <f t="shared" si="125"/>
        <v>25.43</v>
      </c>
      <c r="AP533" s="29" t="str">
        <f t="shared" si="132"/>
        <v>Medium</v>
      </c>
      <c r="AQ533">
        <f t="shared" si="133"/>
        <v>50157.807000000023</v>
      </c>
      <c r="AR533">
        <f t="shared" ca="1" si="126"/>
        <v>0</v>
      </c>
      <c r="AS533">
        <f t="shared" si="127"/>
        <v>52928.295000000013</v>
      </c>
      <c r="AT533">
        <f t="shared" si="134"/>
        <v>150</v>
      </c>
    </row>
    <row r="534" spans="1:46" ht="15.75" customHeight="1" x14ac:dyDescent="0.2">
      <c r="A534" s="1"/>
      <c r="B534" s="6" t="s">
        <v>566</v>
      </c>
      <c r="C534" s="6" t="s">
        <v>16</v>
      </c>
      <c r="D534" s="6" t="s">
        <v>17</v>
      </c>
      <c r="E534" s="6" t="s">
        <v>18</v>
      </c>
      <c r="F534" s="6" t="s">
        <v>28</v>
      </c>
      <c r="G534" s="6" t="s">
        <v>43</v>
      </c>
      <c r="H534" s="21">
        <v>86.68</v>
      </c>
      <c r="I534" s="12">
        <v>8</v>
      </c>
      <c r="J534" s="8">
        <v>34.671999999999997</v>
      </c>
      <c r="K534" s="8">
        <v>728.11199999999997</v>
      </c>
      <c r="L534" s="14">
        <v>43489</v>
      </c>
      <c r="M534" s="32" t="str">
        <f t="shared" si="128"/>
        <v>Weekday</v>
      </c>
      <c r="N534" s="16">
        <v>0.75277777777777777</v>
      </c>
      <c r="O534" s="6" t="s">
        <v>30</v>
      </c>
      <c r="P534" s="18">
        <v>693.44</v>
      </c>
      <c r="Q534" s="2">
        <v>4.7619047620000003</v>
      </c>
      <c r="R534" s="8">
        <v>34.671999999999997</v>
      </c>
      <c r="S534" s="10">
        <v>7.2</v>
      </c>
      <c r="T534" s="33"/>
      <c r="U534" s="22">
        <f t="shared" si="122"/>
        <v>693.44</v>
      </c>
      <c r="V534" s="24">
        <f t="shared" si="129"/>
        <v>55475.200000000004</v>
      </c>
      <c r="AH534" t="b">
        <f t="shared" si="130"/>
        <v>0</v>
      </c>
      <c r="AL534" t="str">
        <f t="shared" si="131"/>
        <v>Low</v>
      </c>
      <c r="AM534" t="str">
        <f t="shared" si="123"/>
        <v>Bad Product</v>
      </c>
      <c r="AN534">
        <f t="shared" si="124"/>
        <v>655.30079999999998</v>
      </c>
      <c r="AO534">
        <f t="shared" si="125"/>
        <v>82.346000000000004</v>
      </c>
      <c r="AP534" s="29" t="str">
        <f t="shared" si="132"/>
        <v>Medium</v>
      </c>
      <c r="AQ534">
        <f t="shared" si="133"/>
        <v>50157.807000000023</v>
      </c>
      <c r="AR534">
        <f t="shared" ca="1" si="126"/>
        <v>0</v>
      </c>
      <c r="AS534">
        <f t="shared" si="127"/>
        <v>52928.295000000013</v>
      </c>
      <c r="AT534">
        <f t="shared" si="134"/>
        <v>150</v>
      </c>
    </row>
    <row r="535" spans="1:46" ht="15.75" customHeight="1" x14ac:dyDescent="0.2">
      <c r="A535" s="1"/>
      <c r="B535" s="6" t="s">
        <v>567</v>
      </c>
      <c r="C535" s="6" t="s">
        <v>39</v>
      </c>
      <c r="D535" s="6" t="s">
        <v>40</v>
      </c>
      <c r="E535" s="6" t="s">
        <v>24</v>
      </c>
      <c r="F535" s="6" t="s">
        <v>28</v>
      </c>
      <c r="G535" s="6" t="s">
        <v>25</v>
      </c>
      <c r="H535" s="21">
        <v>22.95</v>
      </c>
      <c r="I535" s="12">
        <v>10</v>
      </c>
      <c r="J535" s="8">
        <v>11.475</v>
      </c>
      <c r="K535" s="8">
        <v>240.97499999999999</v>
      </c>
      <c r="L535" s="14">
        <v>43502</v>
      </c>
      <c r="M535" s="32" t="str">
        <f t="shared" si="128"/>
        <v>Weekday</v>
      </c>
      <c r="N535" s="16">
        <v>0.80555555555555558</v>
      </c>
      <c r="O535" s="6" t="s">
        <v>21</v>
      </c>
      <c r="P535" s="18">
        <v>229.5</v>
      </c>
      <c r="Q535" s="2">
        <v>4.7619047620000003</v>
      </c>
      <c r="R535" s="8">
        <v>11.475</v>
      </c>
      <c r="S535" s="10">
        <v>8.1999999999999993</v>
      </c>
      <c r="T535" s="33"/>
      <c r="U535" s="22">
        <f t="shared" si="122"/>
        <v>229.5</v>
      </c>
      <c r="V535" s="24">
        <f t="shared" si="129"/>
        <v>18360</v>
      </c>
      <c r="AH535" t="b">
        <f t="shared" si="130"/>
        <v>1</v>
      </c>
      <c r="AL535" t="str">
        <f t="shared" si="131"/>
        <v>High</v>
      </c>
      <c r="AM535" t="str">
        <f t="shared" si="123"/>
        <v>Bad Product</v>
      </c>
      <c r="AN535">
        <f t="shared" si="124"/>
        <v>240.97499999999999</v>
      </c>
      <c r="AO535">
        <f t="shared" si="125"/>
        <v>21.802499999999998</v>
      </c>
      <c r="AP535" s="29" t="str">
        <f t="shared" si="132"/>
        <v>High</v>
      </c>
      <c r="AQ535">
        <f t="shared" si="133"/>
        <v>50157.807000000023</v>
      </c>
      <c r="AR535">
        <f t="shared" ca="1" si="126"/>
        <v>0</v>
      </c>
      <c r="AS535">
        <f t="shared" si="127"/>
        <v>52928.295000000013</v>
      </c>
      <c r="AT535">
        <f t="shared" si="134"/>
        <v>150</v>
      </c>
    </row>
    <row r="536" spans="1:46" ht="15.75" customHeight="1" x14ac:dyDescent="0.2">
      <c r="A536" s="1"/>
      <c r="B536" s="6" t="s">
        <v>568</v>
      </c>
      <c r="C536" s="6" t="s">
        <v>22</v>
      </c>
      <c r="D536" s="6" t="s">
        <v>23</v>
      </c>
      <c r="E536" s="6" t="s">
        <v>24</v>
      </c>
      <c r="F536" s="6" t="s">
        <v>19</v>
      </c>
      <c r="G536" s="6" t="s">
        <v>41</v>
      </c>
      <c r="H536" s="21">
        <v>16.309999999999999</v>
      </c>
      <c r="I536" s="12">
        <v>9</v>
      </c>
      <c r="J536" s="8">
        <v>7.3395000000000001</v>
      </c>
      <c r="K536" s="8">
        <v>154.12950000000001</v>
      </c>
      <c r="L536" s="14">
        <v>43550</v>
      </c>
      <c r="M536" s="32" t="str">
        <f t="shared" si="128"/>
        <v>Weekday</v>
      </c>
      <c r="N536" s="16">
        <v>0.43819444444444444</v>
      </c>
      <c r="O536" s="6" t="s">
        <v>21</v>
      </c>
      <c r="P536" s="18">
        <v>146.79</v>
      </c>
      <c r="Q536" s="2">
        <v>4.7619047620000003</v>
      </c>
      <c r="R536" s="8">
        <v>7.3395000000000001</v>
      </c>
      <c r="S536" s="10">
        <v>8.4</v>
      </c>
      <c r="T536" s="33"/>
      <c r="U536" s="22">
        <f t="shared" si="122"/>
        <v>146.79</v>
      </c>
      <c r="V536" s="24">
        <f t="shared" si="129"/>
        <v>11743.199999999999</v>
      </c>
      <c r="AH536" t="b">
        <f t="shared" si="130"/>
        <v>1</v>
      </c>
      <c r="AL536" t="str">
        <f t="shared" si="131"/>
        <v>High</v>
      </c>
      <c r="AM536" t="str">
        <f t="shared" si="123"/>
        <v>Bad Product</v>
      </c>
      <c r="AN536">
        <f t="shared" si="124"/>
        <v>154.12950000000001</v>
      </c>
      <c r="AO536">
        <f t="shared" si="125"/>
        <v>15.494499999999999</v>
      </c>
      <c r="AP536" s="29" t="str">
        <f t="shared" si="132"/>
        <v>High</v>
      </c>
      <c r="AQ536">
        <f t="shared" si="133"/>
        <v>50157.807000000023</v>
      </c>
      <c r="AR536">
        <f t="shared" ca="1" si="126"/>
        <v>0</v>
      </c>
      <c r="AS536">
        <f t="shared" si="127"/>
        <v>52928.295000000013</v>
      </c>
      <c r="AT536">
        <f t="shared" si="134"/>
        <v>150</v>
      </c>
    </row>
    <row r="537" spans="1:46" ht="15.75" customHeight="1" x14ac:dyDescent="0.2">
      <c r="A537" s="1"/>
      <c r="B537" s="6" t="s">
        <v>569</v>
      </c>
      <c r="C537" s="6" t="s">
        <v>16</v>
      </c>
      <c r="D537" s="6" t="s">
        <v>17</v>
      </c>
      <c r="E537" s="6" t="s">
        <v>24</v>
      </c>
      <c r="F537" s="6" t="s">
        <v>19</v>
      </c>
      <c r="G537" s="6" t="s">
        <v>29</v>
      </c>
      <c r="H537" s="21">
        <v>28.32</v>
      </c>
      <c r="I537" s="12">
        <v>5</v>
      </c>
      <c r="J537" s="8">
        <v>7.08</v>
      </c>
      <c r="K537" s="8">
        <v>148.68</v>
      </c>
      <c r="L537" s="14">
        <v>43535</v>
      </c>
      <c r="M537" s="32" t="str">
        <f t="shared" si="128"/>
        <v>Weekday</v>
      </c>
      <c r="N537" s="16">
        <v>0.56111111111111112</v>
      </c>
      <c r="O537" s="6" t="s">
        <v>21</v>
      </c>
      <c r="P537" s="18">
        <v>141.6</v>
      </c>
      <c r="Q537" s="2">
        <v>4.7619047620000003</v>
      </c>
      <c r="R537" s="8">
        <v>7.08</v>
      </c>
      <c r="S537" s="10">
        <v>6.2</v>
      </c>
      <c r="T537" s="33"/>
      <c r="U537" s="22">
        <f t="shared" si="122"/>
        <v>141.6</v>
      </c>
      <c r="V537" s="24">
        <f t="shared" si="129"/>
        <v>11328</v>
      </c>
      <c r="AH537" t="b">
        <f t="shared" si="130"/>
        <v>0</v>
      </c>
      <c r="AL537" t="str">
        <f t="shared" si="131"/>
        <v>Low</v>
      </c>
      <c r="AM537" t="str">
        <f t="shared" si="123"/>
        <v>Bad Product</v>
      </c>
      <c r="AN537">
        <f t="shared" si="124"/>
        <v>148.68</v>
      </c>
      <c r="AO537">
        <f t="shared" si="125"/>
        <v>28.32</v>
      </c>
      <c r="AP537" s="29" t="str">
        <f t="shared" si="132"/>
        <v>Low</v>
      </c>
      <c r="AQ537">
        <f t="shared" si="133"/>
        <v>49916.832000000031</v>
      </c>
      <c r="AR537">
        <f t="shared" ca="1" si="126"/>
        <v>0</v>
      </c>
      <c r="AS537">
        <f t="shared" si="127"/>
        <v>52928.295000000013</v>
      </c>
      <c r="AT537">
        <f t="shared" si="134"/>
        <v>150</v>
      </c>
    </row>
    <row r="538" spans="1:46" ht="15.75" customHeight="1" x14ac:dyDescent="0.2">
      <c r="A538" s="1"/>
      <c r="B538" s="6" t="s">
        <v>570</v>
      </c>
      <c r="C538" s="6" t="s">
        <v>22</v>
      </c>
      <c r="D538" s="6" t="s">
        <v>23</v>
      </c>
      <c r="E538" s="6" t="s">
        <v>24</v>
      </c>
      <c r="F538" s="6" t="s">
        <v>28</v>
      </c>
      <c r="G538" s="6" t="s">
        <v>29</v>
      </c>
      <c r="H538" s="21">
        <v>16.670000000000002</v>
      </c>
      <c r="I538" s="12">
        <v>7</v>
      </c>
      <c r="J538" s="8">
        <v>5.8345000000000002</v>
      </c>
      <c r="K538" s="8">
        <v>122.5245</v>
      </c>
      <c r="L538" s="14">
        <v>43503</v>
      </c>
      <c r="M538" s="32" t="str">
        <f t="shared" si="128"/>
        <v>Weekday</v>
      </c>
      <c r="N538" s="16">
        <v>0.48333333333333334</v>
      </c>
      <c r="O538" s="6" t="s">
        <v>21</v>
      </c>
      <c r="P538" s="18">
        <v>116.69</v>
      </c>
      <c r="Q538" s="2">
        <v>4.7619047620000003</v>
      </c>
      <c r="R538" s="8">
        <v>5.8345000000000002</v>
      </c>
      <c r="S538" s="10">
        <v>7.4</v>
      </c>
      <c r="T538" s="33"/>
      <c r="U538" s="22">
        <f t="shared" si="122"/>
        <v>116.69000000000001</v>
      </c>
      <c r="V538" s="24">
        <f t="shared" si="129"/>
        <v>9335.2000000000007</v>
      </c>
      <c r="AH538" t="b">
        <f t="shared" si="130"/>
        <v>0</v>
      </c>
      <c r="AL538" t="str">
        <f t="shared" si="131"/>
        <v>Low</v>
      </c>
      <c r="AM538" t="str">
        <f t="shared" si="123"/>
        <v>Bad Product</v>
      </c>
      <c r="AN538">
        <f t="shared" si="124"/>
        <v>122.5245</v>
      </c>
      <c r="AO538">
        <f t="shared" si="125"/>
        <v>16.670000000000002</v>
      </c>
      <c r="AP538" s="29" t="str">
        <f t="shared" si="132"/>
        <v>Medium</v>
      </c>
      <c r="AQ538">
        <f t="shared" si="133"/>
        <v>49916.832000000031</v>
      </c>
      <c r="AR538">
        <f t="shared" ca="1" si="126"/>
        <v>0</v>
      </c>
      <c r="AS538">
        <f t="shared" si="127"/>
        <v>52928.295000000013</v>
      </c>
      <c r="AT538">
        <f t="shared" si="134"/>
        <v>150</v>
      </c>
    </row>
    <row r="539" spans="1:46" ht="15.75" customHeight="1" x14ac:dyDescent="0.2">
      <c r="A539" s="1"/>
      <c r="B539" s="6" t="s">
        <v>571</v>
      </c>
      <c r="C539" s="6" t="s">
        <v>39</v>
      </c>
      <c r="D539" s="6" t="s">
        <v>40</v>
      </c>
      <c r="E539" s="6" t="s">
        <v>18</v>
      </c>
      <c r="F539" s="6" t="s">
        <v>19</v>
      </c>
      <c r="G539" s="6" t="s">
        <v>43</v>
      </c>
      <c r="H539" s="21">
        <v>73.959999999999994</v>
      </c>
      <c r="I539" s="12">
        <v>1</v>
      </c>
      <c r="J539" s="8">
        <v>3.698</v>
      </c>
      <c r="K539" s="8">
        <v>77.658000000000001</v>
      </c>
      <c r="L539" s="14">
        <v>43470</v>
      </c>
      <c r="M539" s="32" t="str">
        <f t="shared" si="128"/>
        <v>Weekend</v>
      </c>
      <c r="N539" s="16">
        <v>0.48055555555555557</v>
      </c>
      <c r="O539" s="6" t="s">
        <v>30</v>
      </c>
      <c r="P539" s="18">
        <v>73.959999999999994</v>
      </c>
      <c r="Q539" s="2">
        <v>4.7619047620000003</v>
      </c>
      <c r="R539" s="8">
        <v>3.698</v>
      </c>
      <c r="S539" s="10">
        <v>5</v>
      </c>
      <c r="T539" s="33"/>
      <c r="U539" s="22">
        <f t="shared" si="122"/>
        <v>73.959999999999994</v>
      </c>
      <c r="V539" s="24">
        <f t="shared" si="129"/>
        <v>5916.7999999999993</v>
      </c>
      <c r="AH539" t="b">
        <f t="shared" si="130"/>
        <v>0</v>
      </c>
      <c r="AL539" t="str">
        <f t="shared" si="131"/>
        <v>Low</v>
      </c>
      <c r="AM539" t="str">
        <f t="shared" si="123"/>
        <v>Bad Product</v>
      </c>
      <c r="AN539">
        <f t="shared" si="124"/>
        <v>77.658000000000001</v>
      </c>
      <c r="AO539">
        <f t="shared" si="125"/>
        <v>73.959999999999994</v>
      </c>
      <c r="AP539" s="29" t="str">
        <f t="shared" si="132"/>
        <v>Low</v>
      </c>
      <c r="AQ539">
        <f t="shared" si="133"/>
        <v>49916.832000000031</v>
      </c>
      <c r="AR539">
        <f t="shared" ca="1" si="126"/>
        <v>0</v>
      </c>
      <c r="AS539">
        <f t="shared" si="127"/>
        <v>52928.295000000013</v>
      </c>
      <c r="AT539">
        <f t="shared" si="134"/>
        <v>150</v>
      </c>
    </row>
    <row r="540" spans="1:46" ht="15.75" customHeight="1" x14ac:dyDescent="0.2">
      <c r="A540" s="1"/>
      <c r="B540" s="6" t="s">
        <v>572</v>
      </c>
      <c r="C540" s="6" t="s">
        <v>16</v>
      </c>
      <c r="D540" s="6" t="s">
        <v>17</v>
      </c>
      <c r="E540" s="6" t="s">
        <v>24</v>
      </c>
      <c r="F540" s="6" t="s">
        <v>28</v>
      </c>
      <c r="G540" s="6" t="s">
        <v>29</v>
      </c>
      <c r="H540" s="21">
        <v>97.94</v>
      </c>
      <c r="I540" s="12">
        <v>1</v>
      </c>
      <c r="J540" s="8">
        <v>4.8970000000000002</v>
      </c>
      <c r="K540" s="8">
        <v>102.837</v>
      </c>
      <c r="L540" s="14">
        <v>43531</v>
      </c>
      <c r="M540" s="32" t="str">
        <f t="shared" si="128"/>
        <v>Weekday</v>
      </c>
      <c r="N540" s="16">
        <v>0.48888888888888887</v>
      </c>
      <c r="O540" s="6" t="s">
        <v>21</v>
      </c>
      <c r="P540" s="18">
        <v>97.94</v>
      </c>
      <c r="Q540" s="2">
        <v>4.7619047620000003</v>
      </c>
      <c r="R540" s="8">
        <v>4.8970000000000002</v>
      </c>
      <c r="S540" s="10">
        <v>6.9</v>
      </c>
      <c r="T540" s="33"/>
      <c r="U540" s="22">
        <f t="shared" si="122"/>
        <v>97.94</v>
      </c>
      <c r="V540" s="24">
        <f t="shared" si="129"/>
        <v>7835.2</v>
      </c>
      <c r="AH540" t="b">
        <f t="shared" si="130"/>
        <v>0</v>
      </c>
      <c r="AL540" t="str">
        <f t="shared" si="131"/>
        <v>Low</v>
      </c>
      <c r="AM540" t="str">
        <f t="shared" si="123"/>
        <v>Bad Product</v>
      </c>
      <c r="AN540">
        <f t="shared" si="124"/>
        <v>102.837</v>
      </c>
      <c r="AO540">
        <f t="shared" si="125"/>
        <v>97.94</v>
      </c>
      <c r="AP540" s="29" t="str">
        <f t="shared" si="132"/>
        <v>Medium</v>
      </c>
      <c r="AQ540">
        <f t="shared" si="133"/>
        <v>49916.832000000031</v>
      </c>
      <c r="AR540">
        <f t="shared" ca="1" si="126"/>
        <v>0</v>
      </c>
      <c r="AS540">
        <f t="shared" si="127"/>
        <v>52928.295000000013</v>
      </c>
      <c r="AT540">
        <f t="shared" si="134"/>
        <v>150</v>
      </c>
    </row>
    <row r="541" spans="1:46" ht="15.75" customHeight="1" x14ac:dyDescent="0.2">
      <c r="A541" s="1"/>
      <c r="B541" s="6" t="s">
        <v>573</v>
      </c>
      <c r="C541" s="6" t="s">
        <v>16</v>
      </c>
      <c r="D541" s="6" t="s">
        <v>17</v>
      </c>
      <c r="E541" s="6" t="s">
        <v>24</v>
      </c>
      <c r="F541" s="6" t="s">
        <v>19</v>
      </c>
      <c r="G541" s="6" t="s">
        <v>43</v>
      </c>
      <c r="H541" s="21">
        <v>73.05</v>
      </c>
      <c r="I541" s="12">
        <v>4</v>
      </c>
      <c r="J541" s="8">
        <v>14.61</v>
      </c>
      <c r="K541" s="8">
        <v>306.81</v>
      </c>
      <c r="L541" s="14">
        <v>43521</v>
      </c>
      <c r="M541" s="32" t="str">
        <f t="shared" si="128"/>
        <v>Weekday</v>
      </c>
      <c r="N541" s="16">
        <v>0.71944444444444444</v>
      </c>
      <c r="O541" s="6" t="s">
        <v>30</v>
      </c>
      <c r="P541" s="18">
        <v>292.2</v>
      </c>
      <c r="Q541" s="2">
        <v>4.7619047620000003</v>
      </c>
      <c r="R541" s="8">
        <v>14.61</v>
      </c>
      <c r="S541" s="10">
        <v>4.9000000000000004</v>
      </c>
      <c r="T541" s="33"/>
      <c r="U541" s="22">
        <f t="shared" si="122"/>
        <v>292.2</v>
      </c>
      <c r="V541" s="24">
        <f t="shared" si="129"/>
        <v>23376</v>
      </c>
      <c r="AH541" t="b">
        <f t="shared" si="130"/>
        <v>0</v>
      </c>
      <c r="AL541" t="str">
        <f t="shared" si="131"/>
        <v>Low</v>
      </c>
      <c r="AM541" t="str">
        <f t="shared" si="123"/>
        <v>Bad Product</v>
      </c>
      <c r="AN541">
        <f t="shared" si="124"/>
        <v>306.81</v>
      </c>
      <c r="AO541">
        <f t="shared" si="125"/>
        <v>73.05</v>
      </c>
      <c r="AP541" s="29" t="str">
        <f t="shared" si="132"/>
        <v>Low</v>
      </c>
      <c r="AQ541">
        <f t="shared" si="133"/>
        <v>49839.174000000035</v>
      </c>
      <c r="AR541">
        <f t="shared" ca="1" si="126"/>
        <v>0</v>
      </c>
      <c r="AS541">
        <f t="shared" si="127"/>
        <v>52928.295000000013</v>
      </c>
      <c r="AT541">
        <f t="shared" si="134"/>
        <v>150</v>
      </c>
    </row>
    <row r="542" spans="1:46" ht="15.75" customHeight="1" x14ac:dyDescent="0.2">
      <c r="A542" s="1"/>
      <c r="B542" s="6" t="s">
        <v>574</v>
      </c>
      <c r="C542" s="6" t="s">
        <v>22</v>
      </c>
      <c r="D542" s="6" t="s">
        <v>23</v>
      </c>
      <c r="E542" s="6" t="s">
        <v>18</v>
      </c>
      <c r="F542" s="6" t="s">
        <v>19</v>
      </c>
      <c r="G542" s="6" t="s">
        <v>41</v>
      </c>
      <c r="H542" s="21">
        <v>87.48</v>
      </c>
      <c r="I542" s="12">
        <v>6</v>
      </c>
      <c r="J542" s="8">
        <v>26.244</v>
      </c>
      <c r="K542" s="8">
        <v>551.12400000000002</v>
      </c>
      <c r="L542" s="14">
        <v>43497</v>
      </c>
      <c r="M542" s="32" t="str">
        <f t="shared" si="128"/>
        <v>Weekday</v>
      </c>
      <c r="N542" s="16">
        <v>0.77986111111111112</v>
      </c>
      <c r="O542" s="6" t="s">
        <v>21</v>
      </c>
      <c r="P542" s="18">
        <v>524.88</v>
      </c>
      <c r="Q542" s="2">
        <v>4.7619047620000003</v>
      </c>
      <c r="R542" s="8">
        <v>26.244</v>
      </c>
      <c r="S542" s="10">
        <v>5.0999999999999996</v>
      </c>
      <c r="T542" s="33"/>
      <c r="U542" s="22">
        <f t="shared" si="122"/>
        <v>524.88</v>
      </c>
      <c r="V542" s="24">
        <f t="shared" si="129"/>
        <v>41990.400000000001</v>
      </c>
      <c r="AH542" t="b">
        <f t="shared" si="130"/>
        <v>0</v>
      </c>
      <c r="AL542" t="str">
        <f t="shared" si="131"/>
        <v>Low</v>
      </c>
      <c r="AM542" t="str">
        <f t="shared" si="123"/>
        <v>Bad Product</v>
      </c>
      <c r="AN542">
        <f t="shared" si="124"/>
        <v>496.01160000000004</v>
      </c>
      <c r="AO542">
        <f t="shared" si="125"/>
        <v>87.48</v>
      </c>
      <c r="AP542" s="29" t="str">
        <f t="shared" si="132"/>
        <v>Low</v>
      </c>
      <c r="AQ542">
        <f t="shared" si="133"/>
        <v>49839.174000000035</v>
      </c>
      <c r="AR542">
        <f t="shared" ca="1" si="126"/>
        <v>0</v>
      </c>
      <c r="AS542">
        <f t="shared" si="127"/>
        <v>52928.295000000013</v>
      </c>
      <c r="AT542">
        <f t="shared" si="134"/>
        <v>150</v>
      </c>
    </row>
    <row r="543" spans="1:46" ht="15.75" customHeight="1" x14ac:dyDescent="0.2">
      <c r="A543" s="1"/>
      <c r="B543" s="6" t="s">
        <v>575</v>
      </c>
      <c r="C543" s="6" t="s">
        <v>16</v>
      </c>
      <c r="D543" s="6" t="s">
        <v>17</v>
      </c>
      <c r="E543" s="6" t="s">
        <v>24</v>
      </c>
      <c r="F543" s="6" t="s">
        <v>28</v>
      </c>
      <c r="G543" s="6" t="s">
        <v>29</v>
      </c>
      <c r="H543" s="21">
        <v>30.68</v>
      </c>
      <c r="I543" s="12">
        <v>3</v>
      </c>
      <c r="J543" s="8">
        <v>4.6020000000000003</v>
      </c>
      <c r="K543" s="8">
        <v>96.641999999999996</v>
      </c>
      <c r="L543" s="14">
        <v>43487</v>
      </c>
      <c r="M543" s="32" t="str">
        <f t="shared" si="128"/>
        <v>Weekday</v>
      </c>
      <c r="N543" s="16">
        <v>0.45833333333333331</v>
      </c>
      <c r="O543" s="6" t="s">
        <v>21</v>
      </c>
      <c r="P543" s="18">
        <v>92.04</v>
      </c>
      <c r="Q543" s="2">
        <v>4.7619047620000003</v>
      </c>
      <c r="R543" s="8">
        <v>4.6020000000000003</v>
      </c>
      <c r="S543" s="10">
        <v>9.1</v>
      </c>
      <c r="T543" s="33"/>
      <c r="U543" s="22">
        <f t="shared" si="122"/>
        <v>92.039999999999992</v>
      </c>
      <c r="V543" s="24">
        <f t="shared" si="129"/>
        <v>7363.1999999999989</v>
      </c>
      <c r="AH543" t="b">
        <f t="shared" si="130"/>
        <v>1</v>
      </c>
      <c r="AL543" t="str">
        <f t="shared" si="131"/>
        <v>High</v>
      </c>
      <c r="AM543" t="str">
        <f t="shared" si="123"/>
        <v>Bad Product</v>
      </c>
      <c r="AN543">
        <f t="shared" si="124"/>
        <v>96.641999999999996</v>
      </c>
      <c r="AO543">
        <f t="shared" si="125"/>
        <v>30.68</v>
      </c>
      <c r="AP543" s="29" t="str">
        <f t="shared" si="132"/>
        <v>High</v>
      </c>
      <c r="AQ543">
        <f t="shared" si="133"/>
        <v>49839.174000000035</v>
      </c>
      <c r="AR543">
        <f t="shared" ca="1" si="126"/>
        <v>0</v>
      </c>
      <c r="AS543">
        <f t="shared" si="127"/>
        <v>52928.295000000013</v>
      </c>
      <c r="AT543">
        <f t="shared" si="134"/>
        <v>150</v>
      </c>
    </row>
    <row r="544" spans="1:46" ht="15.75" customHeight="1" x14ac:dyDescent="0.2">
      <c r="A544" s="1"/>
      <c r="B544" s="6" t="s">
        <v>576</v>
      </c>
      <c r="C544" s="6" t="s">
        <v>22</v>
      </c>
      <c r="D544" s="6" t="s">
        <v>23</v>
      </c>
      <c r="E544" s="6" t="s">
        <v>18</v>
      </c>
      <c r="F544" s="6" t="s">
        <v>28</v>
      </c>
      <c r="G544" s="6" t="s">
        <v>20</v>
      </c>
      <c r="H544" s="21">
        <v>75.88</v>
      </c>
      <c r="I544" s="12">
        <v>1</v>
      </c>
      <c r="J544" s="8">
        <v>3.794</v>
      </c>
      <c r="K544" s="8">
        <v>79.674000000000007</v>
      </c>
      <c r="L544" s="14">
        <v>43468</v>
      </c>
      <c r="M544" s="32" t="str">
        <f t="shared" si="128"/>
        <v>Weekday</v>
      </c>
      <c r="N544" s="16">
        <v>0.4375</v>
      </c>
      <c r="O544" s="6" t="s">
        <v>30</v>
      </c>
      <c r="P544" s="18">
        <v>75.88</v>
      </c>
      <c r="Q544" s="2">
        <v>4.7619047620000003</v>
      </c>
      <c r="R544" s="8">
        <v>3.794</v>
      </c>
      <c r="S544" s="10">
        <v>7.1</v>
      </c>
      <c r="T544" s="33"/>
      <c r="U544" s="22">
        <f t="shared" si="122"/>
        <v>75.88</v>
      </c>
      <c r="V544" s="24">
        <f t="shared" si="129"/>
        <v>6070.4</v>
      </c>
      <c r="AH544" t="b">
        <f t="shared" si="130"/>
        <v>0</v>
      </c>
      <c r="AL544" t="str">
        <f t="shared" si="131"/>
        <v>Low</v>
      </c>
      <c r="AM544" t="str">
        <f t="shared" si="123"/>
        <v>Bad Product</v>
      </c>
      <c r="AN544">
        <f t="shared" si="124"/>
        <v>79.674000000000007</v>
      </c>
      <c r="AO544">
        <f t="shared" si="125"/>
        <v>75.88</v>
      </c>
      <c r="AP544" s="29" t="str">
        <f t="shared" si="132"/>
        <v>Medium</v>
      </c>
      <c r="AQ544">
        <f t="shared" si="133"/>
        <v>49839.174000000035</v>
      </c>
      <c r="AR544">
        <f t="shared" ca="1" si="126"/>
        <v>0</v>
      </c>
      <c r="AS544">
        <f t="shared" si="127"/>
        <v>52928.295000000013</v>
      </c>
      <c r="AT544">
        <f t="shared" si="134"/>
        <v>150</v>
      </c>
    </row>
    <row r="545" spans="1:46" ht="15.75" customHeight="1" x14ac:dyDescent="0.2">
      <c r="A545" s="1"/>
      <c r="B545" s="6" t="s">
        <v>577</v>
      </c>
      <c r="C545" s="6" t="s">
        <v>39</v>
      </c>
      <c r="D545" s="6" t="s">
        <v>40</v>
      </c>
      <c r="E545" s="6" t="s">
        <v>18</v>
      </c>
      <c r="F545" s="6" t="s">
        <v>19</v>
      </c>
      <c r="G545" s="6" t="s">
        <v>33</v>
      </c>
      <c r="H545" s="21">
        <v>20.18</v>
      </c>
      <c r="I545" s="12">
        <v>4</v>
      </c>
      <c r="J545" s="8">
        <v>4.0359999999999996</v>
      </c>
      <c r="K545" s="8">
        <v>84.756</v>
      </c>
      <c r="L545" s="14">
        <v>43509</v>
      </c>
      <c r="M545" s="32" t="str">
        <f t="shared" si="128"/>
        <v>Weekday</v>
      </c>
      <c r="N545" s="16">
        <v>0.50972222222222219</v>
      </c>
      <c r="O545" s="6" t="s">
        <v>30</v>
      </c>
      <c r="P545" s="18">
        <v>80.72</v>
      </c>
      <c r="Q545" s="2">
        <v>4.7619047620000003</v>
      </c>
      <c r="R545" s="8">
        <v>4.0359999999999996</v>
      </c>
      <c r="S545" s="10">
        <v>5</v>
      </c>
      <c r="T545" s="33"/>
      <c r="U545" s="22">
        <f t="shared" si="122"/>
        <v>80.72</v>
      </c>
      <c r="V545" s="24">
        <f t="shared" si="129"/>
        <v>6457.6</v>
      </c>
      <c r="AH545" t="b">
        <f t="shared" si="130"/>
        <v>0</v>
      </c>
      <c r="AL545" t="str">
        <f t="shared" si="131"/>
        <v>Low</v>
      </c>
      <c r="AM545" t="str">
        <f t="shared" si="123"/>
        <v>Bad Product</v>
      </c>
      <c r="AN545">
        <f t="shared" si="124"/>
        <v>84.756</v>
      </c>
      <c r="AO545">
        <f t="shared" si="125"/>
        <v>20.18</v>
      </c>
      <c r="AP545" s="29" t="str">
        <f t="shared" si="132"/>
        <v>Low</v>
      </c>
      <c r="AQ545">
        <f t="shared" si="133"/>
        <v>49839.174000000035</v>
      </c>
      <c r="AR545">
        <f t="shared" ca="1" si="126"/>
        <v>0</v>
      </c>
      <c r="AS545">
        <f t="shared" si="127"/>
        <v>52928.295000000013</v>
      </c>
      <c r="AT545">
        <f t="shared" si="134"/>
        <v>150</v>
      </c>
    </row>
    <row r="546" spans="1:46" ht="15.75" customHeight="1" x14ac:dyDescent="0.2">
      <c r="A546" s="1"/>
      <c r="B546" s="6" t="s">
        <v>578</v>
      </c>
      <c r="C546" s="6" t="s">
        <v>22</v>
      </c>
      <c r="D546" s="6" t="s">
        <v>23</v>
      </c>
      <c r="E546" s="6" t="s">
        <v>18</v>
      </c>
      <c r="F546" s="6" t="s">
        <v>28</v>
      </c>
      <c r="G546" s="6" t="s">
        <v>25</v>
      </c>
      <c r="H546" s="21">
        <v>18.77</v>
      </c>
      <c r="I546" s="12">
        <v>6</v>
      </c>
      <c r="J546" s="8">
        <v>5.6310000000000002</v>
      </c>
      <c r="K546" s="8">
        <v>118.251</v>
      </c>
      <c r="L546" s="14">
        <v>43493</v>
      </c>
      <c r="M546" s="32" t="str">
        <f t="shared" si="128"/>
        <v>Weekday</v>
      </c>
      <c r="N546" s="16">
        <v>0.69652777777777775</v>
      </c>
      <c r="O546" s="6" t="s">
        <v>30</v>
      </c>
      <c r="P546" s="18">
        <v>112.62</v>
      </c>
      <c r="Q546" s="2">
        <v>4.7619047620000003</v>
      </c>
      <c r="R546" s="8">
        <v>5.6310000000000002</v>
      </c>
      <c r="S546" s="10">
        <v>5.5</v>
      </c>
      <c r="T546" s="33"/>
      <c r="U546" s="22">
        <f t="shared" si="122"/>
        <v>112.62</v>
      </c>
      <c r="V546" s="24">
        <f t="shared" si="129"/>
        <v>9009.6</v>
      </c>
      <c r="AH546" t="b">
        <f t="shared" si="130"/>
        <v>0</v>
      </c>
      <c r="AL546" t="str">
        <f t="shared" si="131"/>
        <v>Low</v>
      </c>
      <c r="AM546" t="str">
        <f t="shared" si="123"/>
        <v>Bad Product</v>
      </c>
      <c r="AN546">
        <f t="shared" si="124"/>
        <v>118.251</v>
      </c>
      <c r="AO546">
        <f t="shared" si="125"/>
        <v>18.77</v>
      </c>
      <c r="AP546" s="29" t="str">
        <f t="shared" si="132"/>
        <v>Low</v>
      </c>
      <c r="AQ546">
        <f t="shared" si="133"/>
        <v>49839.174000000035</v>
      </c>
      <c r="AR546">
        <f t="shared" ca="1" si="126"/>
        <v>0</v>
      </c>
      <c r="AS546">
        <f t="shared" si="127"/>
        <v>52928.295000000013</v>
      </c>
      <c r="AT546">
        <f t="shared" si="134"/>
        <v>150</v>
      </c>
    </row>
    <row r="547" spans="1:46" ht="15.75" customHeight="1" x14ac:dyDescent="0.2">
      <c r="A547" s="1"/>
      <c r="B547" s="6" t="s">
        <v>579</v>
      </c>
      <c r="C547" s="6" t="s">
        <v>39</v>
      </c>
      <c r="D547" s="6" t="s">
        <v>40</v>
      </c>
      <c r="E547" s="6" t="s">
        <v>24</v>
      </c>
      <c r="F547" s="6" t="s">
        <v>19</v>
      </c>
      <c r="G547" s="6" t="s">
        <v>41</v>
      </c>
      <c r="H547" s="21">
        <v>71.2</v>
      </c>
      <c r="I547" s="12">
        <v>1</v>
      </c>
      <c r="J547" s="8">
        <v>3.56</v>
      </c>
      <c r="K547" s="8">
        <v>74.760000000000005</v>
      </c>
      <c r="L547" s="14">
        <v>43470</v>
      </c>
      <c r="M547" s="32" t="str">
        <f t="shared" si="128"/>
        <v>Weekend</v>
      </c>
      <c r="N547" s="16">
        <v>0.86111111111111116</v>
      </c>
      <c r="O547" s="6" t="s">
        <v>30</v>
      </c>
      <c r="P547" s="18">
        <v>71.2</v>
      </c>
      <c r="Q547" s="2">
        <v>4.7619047620000003</v>
      </c>
      <c r="R547" s="8">
        <v>3.56</v>
      </c>
      <c r="S547" s="10">
        <v>9.1999999999999993</v>
      </c>
      <c r="T547" s="33"/>
      <c r="U547" s="22">
        <f t="shared" si="122"/>
        <v>71.2</v>
      </c>
      <c r="V547" s="24">
        <f t="shared" si="129"/>
        <v>5696</v>
      </c>
      <c r="AH547" t="b">
        <f t="shared" si="130"/>
        <v>1</v>
      </c>
      <c r="AL547" t="str">
        <f t="shared" si="131"/>
        <v>High</v>
      </c>
      <c r="AM547" t="str">
        <f t="shared" si="123"/>
        <v>Bad Product</v>
      </c>
      <c r="AN547">
        <f t="shared" si="124"/>
        <v>74.760000000000005</v>
      </c>
      <c r="AO547">
        <f t="shared" si="125"/>
        <v>71.2</v>
      </c>
      <c r="AP547" s="29" t="str">
        <f t="shared" si="132"/>
        <v>High</v>
      </c>
      <c r="AQ547">
        <f t="shared" si="133"/>
        <v>49754.418000000027</v>
      </c>
      <c r="AR547">
        <f t="shared" ca="1" si="126"/>
        <v>0</v>
      </c>
      <c r="AS547">
        <f t="shared" si="127"/>
        <v>52928.295000000013</v>
      </c>
      <c r="AT547">
        <f t="shared" si="134"/>
        <v>150</v>
      </c>
    </row>
    <row r="548" spans="1:46" ht="15.75" customHeight="1" x14ac:dyDescent="0.2">
      <c r="A548" s="1"/>
      <c r="B548" s="6" t="s">
        <v>580</v>
      </c>
      <c r="C548" s="6" t="s">
        <v>39</v>
      </c>
      <c r="D548" s="6" t="s">
        <v>40</v>
      </c>
      <c r="E548" s="6" t="s">
        <v>18</v>
      </c>
      <c r="F548" s="6" t="s">
        <v>28</v>
      </c>
      <c r="G548" s="6" t="s">
        <v>29</v>
      </c>
      <c r="H548" s="21">
        <v>38.81</v>
      </c>
      <c r="I548" s="12">
        <v>4</v>
      </c>
      <c r="J548" s="8">
        <v>7.7619999999999996</v>
      </c>
      <c r="K548" s="8">
        <v>163.00200000000001</v>
      </c>
      <c r="L548" s="14">
        <v>43543</v>
      </c>
      <c r="M548" s="32" t="str">
        <f t="shared" si="128"/>
        <v>Weekday</v>
      </c>
      <c r="N548" s="16">
        <v>0.56944444444444442</v>
      </c>
      <c r="O548" s="6" t="s">
        <v>21</v>
      </c>
      <c r="P548" s="18">
        <v>155.24</v>
      </c>
      <c r="Q548" s="2">
        <v>4.7619047620000003</v>
      </c>
      <c r="R548" s="8">
        <v>7.7619999999999996</v>
      </c>
      <c r="S548" s="10">
        <v>4.9000000000000004</v>
      </c>
      <c r="T548" s="33"/>
      <c r="U548" s="22">
        <f t="shared" si="122"/>
        <v>155.24</v>
      </c>
      <c r="V548" s="24">
        <f t="shared" si="129"/>
        <v>12419.2</v>
      </c>
      <c r="AH548" t="b">
        <f t="shared" si="130"/>
        <v>0</v>
      </c>
      <c r="AL548" t="str">
        <f t="shared" si="131"/>
        <v>Low</v>
      </c>
      <c r="AM548" t="str">
        <f t="shared" si="123"/>
        <v>Bad Product</v>
      </c>
      <c r="AN548">
        <f t="shared" si="124"/>
        <v>163.00200000000001</v>
      </c>
      <c r="AO548">
        <f t="shared" si="125"/>
        <v>38.81</v>
      </c>
      <c r="AP548" s="29" t="str">
        <f t="shared" si="132"/>
        <v>Low</v>
      </c>
      <c r="AQ548">
        <f t="shared" si="133"/>
        <v>49754.418000000027</v>
      </c>
      <c r="AR548">
        <f t="shared" ca="1" si="126"/>
        <v>0</v>
      </c>
      <c r="AS548">
        <f t="shared" si="127"/>
        <v>52928.295000000013</v>
      </c>
      <c r="AT548">
        <f t="shared" si="134"/>
        <v>150</v>
      </c>
    </row>
    <row r="549" spans="1:46" ht="15.75" customHeight="1" x14ac:dyDescent="0.2">
      <c r="A549" s="1"/>
      <c r="B549" s="6" t="s">
        <v>581</v>
      </c>
      <c r="C549" s="6" t="s">
        <v>16</v>
      </c>
      <c r="D549" s="6" t="s">
        <v>17</v>
      </c>
      <c r="E549" s="6" t="s">
        <v>24</v>
      </c>
      <c r="F549" s="6" t="s">
        <v>19</v>
      </c>
      <c r="G549" s="6" t="s">
        <v>43</v>
      </c>
      <c r="H549" s="21">
        <v>29.42</v>
      </c>
      <c r="I549" s="12">
        <v>10</v>
      </c>
      <c r="J549" s="8">
        <v>14.71</v>
      </c>
      <c r="K549" s="8">
        <v>308.91000000000003</v>
      </c>
      <c r="L549" s="14">
        <v>43477</v>
      </c>
      <c r="M549" s="32" t="str">
        <f t="shared" si="128"/>
        <v>Weekend</v>
      </c>
      <c r="N549" s="16">
        <v>0.68263888888888891</v>
      </c>
      <c r="O549" s="6" t="s">
        <v>21</v>
      </c>
      <c r="P549" s="18">
        <v>294.2</v>
      </c>
      <c r="Q549" s="2">
        <v>4.7619047620000003</v>
      </c>
      <c r="R549" s="8">
        <v>14.71</v>
      </c>
      <c r="S549" s="10">
        <v>8.9</v>
      </c>
      <c r="T549" s="33"/>
      <c r="U549" s="22">
        <f t="shared" si="122"/>
        <v>294.20000000000005</v>
      </c>
      <c r="V549" s="24">
        <f t="shared" si="129"/>
        <v>23536.000000000004</v>
      </c>
      <c r="AH549" t="b">
        <f t="shared" si="130"/>
        <v>1</v>
      </c>
      <c r="AL549" t="str">
        <f t="shared" si="131"/>
        <v>High</v>
      </c>
      <c r="AM549" t="str">
        <f t="shared" si="123"/>
        <v>Bad Product</v>
      </c>
      <c r="AN549">
        <f t="shared" si="124"/>
        <v>308.91000000000003</v>
      </c>
      <c r="AO549">
        <f t="shared" si="125"/>
        <v>27.949000000000002</v>
      </c>
      <c r="AP549" s="29" t="str">
        <f t="shared" si="132"/>
        <v>High</v>
      </c>
      <c r="AQ549">
        <f t="shared" si="133"/>
        <v>49679.658000000025</v>
      </c>
      <c r="AR549">
        <f t="shared" ca="1" si="126"/>
        <v>0</v>
      </c>
      <c r="AS549">
        <f t="shared" si="127"/>
        <v>52928.295000000013</v>
      </c>
      <c r="AT549">
        <f t="shared" si="134"/>
        <v>150</v>
      </c>
    </row>
    <row r="550" spans="1:46" ht="15.75" customHeight="1" x14ac:dyDescent="0.2">
      <c r="A550" s="1"/>
      <c r="B550" s="6" t="s">
        <v>582</v>
      </c>
      <c r="C550" s="6" t="s">
        <v>16</v>
      </c>
      <c r="D550" s="6" t="s">
        <v>17</v>
      </c>
      <c r="E550" s="6" t="s">
        <v>24</v>
      </c>
      <c r="F550" s="6" t="s">
        <v>28</v>
      </c>
      <c r="G550" s="6" t="s">
        <v>33</v>
      </c>
      <c r="H550" s="21">
        <v>60.95</v>
      </c>
      <c r="I550" s="12">
        <v>9</v>
      </c>
      <c r="J550" s="8">
        <v>27.427499999999998</v>
      </c>
      <c r="K550" s="8">
        <v>575.97749999999996</v>
      </c>
      <c r="L550" s="14">
        <v>43472</v>
      </c>
      <c r="M550" s="32" t="str">
        <f t="shared" si="128"/>
        <v>Weekday</v>
      </c>
      <c r="N550" s="16">
        <v>0.50555555555555554</v>
      </c>
      <c r="O550" s="6" t="s">
        <v>30</v>
      </c>
      <c r="P550" s="18">
        <v>548.54999999999995</v>
      </c>
      <c r="Q550" s="2">
        <v>4.7619047620000003</v>
      </c>
      <c r="R550" s="8">
        <v>27.427499999999998</v>
      </c>
      <c r="S550" s="10">
        <v>6</v>
      </c>
      <c r="T550" s="33"/>
      <c r="U550" s="22">
        <f t="shared" si="122"/>
        <v>548.55000000000007</v>
      </c>
      <c r="V550" s="24">
        <f t="shared" si="129"/>
        <v>43884.000000000007</v>
      </c>
      <c r="AH550" t="b">
        <f t="shared" si="130"/>
        <v>0</v>
      </c>
      <c r="AL550" t="str">
        <f t="shared" si="131"/>
        <v>Low</v>
      </c>
      <c r="AM550" t="str">
        <f t="shared" si="123"/>
        <v>Bad Product</v>
      </c>
      <c r="AN550">
        <f t="shared" si="124"/>
        <v>518.37974999999994</v>
      </c>
      <c r="AO550">
        <f t="shared" si="125"/>
        <v>57.902500000000003</v>
      </c>
      <c r="AP550" s="29" t="str">
        <f t="shared" si="132"/>
        <v>Low</v>
      </c>
      <c r="AQ550">
        <f t="shared" si="133"/>
        <v>49516.656000000025</v>
      </c>
      <c r="AR550">
        <f t="shared" ca="1" si="126"/>
        <v>0</v>
      </c>
      <c r="AS550">
        <f t="shared" si="127"/>
        <v>52928.295000000013</v>
      </c>
      <c r="AT550">
        <f t="shared" si="134"/>
        <v>150</v>
      </c>
    </row>
    <row r="551" spans="1:46" ht="15.75" customHeight="1" x14ac:dyDescent="0.2">
      <c r="A551" s="1"/>
      <c r="B551" s="6" t="s">
        <v>583</v>
      </c>
      <c r="C551" s="6" t="s">
        <v>39</v>
      </c>
      <c r="D551" s="6" t="s">
        <v>40</v>
      </c>
      <c r="E551" s="6" t="s">
        <v>24</v>
      </c>
      <c r="F551" s="6" t="s">
        <v>19</v>
      </c>
      <c r="G551" s="6" t="s">
        <v>33</v>
      </c>
      <c r="H551" s="21">
        <v>51.54</v>
      </c>
      <c r="I551" s="12">
        <v>5</v>
      </c>
      <c r="J551" s="8">
        <v>12.885</v>
      </c>
      <c r="K551" s="8">
        <v>270.58499999999998</v>
      </c>
      <c r="L551" s="14">
        <v>43491</v>
      </c>
      <c r="M551" s="32" t="str">
        <f t="shared" si="128"/>
        <v>Weekend</v>
      </c>
      <c r="N551" s="16">
        <v>0.73958333333333337</v>
      </c>
      <c r="O551" s="6" t="s">
        <v>26</v>
      </c>
      <c r="P551" s="18">
        <v>257.7</v>
      </c>
      <c r="Q551" s="2">
        <v>4.7619047620000003</v>
      </c>
      <c r="R551" s="8">
        <v>12.885</v>
      </c>
      <c r="S551" s="10">
        <v>4.2</v>
      </c>
      <c r="T551" s="33"/>
      <c r="U551" s="22">
        <f t="shared" si="122"/>
        <v>257.7</v>
      </c>
      <c r="V551" s="24">
        <f t="shared" si="129"/>
        <v>20616</v>
      </c>
      <c r="AH551" t="b">
        <f t="shared" si="130"/>
        <v>0</v>
      </c>
      <c r="AL551" t="str">
        <f t="shared" si="131"/>
        <v>Low</v>
      </c>
      <c r="AM551" t="str">
        <f t="shared" si="123"/>
        <v>Bad Product</v>
      </c>
      <c r="AN551">
        <f t="shared" si="124"/>
        <v>270.58499999999998</v>
      </c>
      <c r="AO551">
        <f t="shared" si="125"/>
        <v>51.54</v>
      </c>
      <c r="AP551" s="29" t="str">
        <f t="shared" si="132"/>
        <v>Low</v>
      </c>
      <c r="AQ551">
        <f t="shared" si="133"/>
        <v>49516.656000000025</v>
      </c>
      <c r="AR551">
        <f t="shared" ca="1" si="126"/>
        <v>0</v>
      </c>
      <c r="AS551">
        <f t="shared" si="127"/>
        <v>52928.295000000013</v>
      </c>
      <c r="AT551">
        <f t="shared" si="134"/>
        <v>150</v>
      </c>
    </row>
    <row r="552" spans="1:46" ht="15.75" customHeight="1" x14ac:dyDescent="0.2">
      <c r="A552" s="1"/>
      <c r="B552" s="6" t="s">
        <v>584</v>
      </c>
      <c r="C552" s="6" t="s">
        <v>16</v>
      </c>
      <c r="D552" s="6" t="s">
        <v>17</v>
      </c>
      <c r="E552" s="6" t="s">
        <v>24</v>
      </c>
      <c r="F552" s="6" t="s">
        <v>19</v>
      </c>
      <c r="G552" s="6" t="s">
        <v>25</v>
      </c>
      <c r="H552" s="21">
        <v>66.06</v>
      </c>
      <c r="I552" s="12">
        <v>6</v>
      </c>
      <c r="J552" s="8">
        <v>19.818000000000001</v>
      </c>
      <c r="K552" s="8">
        <v>416.178</v>
      </c>
      <c r="L552" s="14">
        <v>43488</v>
      </c>
      <c r="M552" s="32" t="str">
        <f t="shared" si="128"/>
        <v>Weekday</v>
      </c>
      <c r="N552" s="16">
        <v>0.43611111111111112</v>
      </c>
      <c r="O552" s="6" t="s">
        <v>26</v>
      </c>
      <c r="P552" s="18">
        <v>396.36</v>
      </c>
      <c r="Q552" s="2">
        <v>4.7619047620000003</v>
      </c>
      <c r="R552" s="8">
        <v>19.818000000000001</v>
      </c>
      <c r="S552" s="10">
        <v>7.3</v>
      </c>
      <c r="T552" s="33"/>
      <c r="U552" s="22">
        <f t="shared" si="122"/>
        <v>396.36</v>
      </c>
      <c r="V552" s="24">
        <f t="shared" si="129"/>
        <v>31708.800000000003</v>
      </c>
      <c r="AH552" t="b">
        <f t="shared" si="130"/>
        <v>0</v>
      </c>
      <c r="AL552" t="str">
        <f t="shared" si="131"/>
        <v>Low</v>
      </c>
      <c r="AM552" t="str">
        <f t="shared" si="123"/>
        <v>Bad Product</v>
      </c>
      <c r="AN552">
        <f t="shared" si="124"/>
        <v>416.178</v>
      </c>
      <c r="AO552">
        <f t="shared" si="125"/>
        <v>66.06</v>
      </c>
      <c r="AP552" s="29" t="str">
        <f t="shared" si="132"/>
        <v>Medium</v>
      </c>
      <c r="AQ552">
        <f t="shared" si="133"/>
        <v>49516.656000000025</v>
      </c>
      <c r="AR552">
        <f t="shared" ca="1" si="126"/>
        <v>0</v>
      </c>
      <c r="AS552">
        <f t="shared" si="127"/>
        <v>52928.295000000013</v>
      </c>
      <c r="AT552">
        <f t="shared" si="134"/>
        <v>149</v>
      </c>
    </row>
    <row r="553" spans="1:46" ht="15.75" customHeight="1" x14ac:dyDescent="0.2">
      <c r="A553" s="1"/>
      <c r="B553" s="6" t="s">
        <v>585</v>
      </c>
      <c r="C553" s="6" t="s">
        <v>39</v>
      </c>
      <c r="D553" s="6" t="s">
        <v>40</v>
      </c>
      <c r="E553" s="6" t="s">
        <v>24</v>
      </c>
      <c r="F553" s="6" t="s">
        <v>28</v>
      </c>
      <c r="G553" s="6" t="s">
        <v>43</v>
      </c>
      <c r="H553" s="21">
        <v>57.27</v>
      </c>
      <c r="I553" s="12">
        <v>3</v>
      </c>
      <c r="J553" s="8">
        <v>8.5905000000000005</v>
      </c>
      <c r="K553" s="8">
        <v>180.40049999999999</v>
      </c>
      <c r="L553" s="14">
        <v>43505</v>
      </c>
      <c r="M553" s="32" t="str">
        <f t="shared" si="128"/>
        <v>Weekend</v>
      </c>
      <c r="N553" s="16">
        <v>0.85486111111111107</v>
      </c>
      <c r="O553" s="6" t="s">
        <v>21</v>
      </c>
      <c r="P553" s="18">
        <v>171.81</v>
      </c>
      <c r="Q553" s="2">
        <v>4.7619047620000003</v>
      </c>
      <c r="R553" s="8">
        <v>8.5905000000000005</v>
      </c>
      <c r="S553" s="10">
        <v>6.5</v>
      </c>
      <c r="T553" s="33"/>
      <c r="U553" s="22">
        <f t="shared" si="122"/>
        <v>171.81</v>
      </c>
      <c r="V553" s="24">
        <f t="shared" si="129"/>
        <v>13744.8</v>
      </c>
      <c r="AH553" t="b">
        <f t="shared" si="130"/>
        <v>0</v>
      </c>
      <c r="AL553" t="str">
        <f t="shared" si="131"/>
        <v>Low</v>
      </c>
      <c r="AM553" t="str">
        <f t="shared" si="123"/>
        <v>Bad Product</v>
      </c>
      <c r="AN553">
        <f t="shared" si="124"/>
        <v>180.40049999999999</v>
      </c>
      <c r="AO553">
        <f t="shared" si="125"/>
        <v>57.27</v>
      </c>
      <c r="AP553" s="29" t="str">
        <f t="shared" si="132"/>
        <v>Medium</v>
      </c>
      <c r="AQ553">
        <f t="shared" si="133"/>
        <v>49246.071000000025</v>
      </c>
      <c r="AR553">
        <f t="shared" ca="1" si="126"/>
        <v>0</v>
      </c>
      <c r="AS553">
        <f t="shared" si="127"/>
        <v>52928.295000000013</v>
      </c>
      <c r="AT553">
        <f t="shared" si="134"/>
        <v>148</v>
      </c>
    </row>
    <row r="554" spans="1:46" ht="15.75" customHeight="1" x14ac:dyDescent="0.2">
      <c r="A554" s="1"/>
      <c r="B554" s="6" t="s">
        <v>586</v>
      </c>
      <c r="C554" s="6" t="s">
        <v>39</v>
      </c>
      <c r="D554" s="6" t="s">
        <v>40</v>
      </c>
      <c r="E554" s="6" t="s">
        <v>24</v>
      </c>
      <c r="F554" s="6" t="s">
        <v>19</v>
      </c>
      <c r="G554" s="6" t="s">
        <v>43</v>
      </c>
      <c r="H554" s="21">
        <v>54.31</v>
      </c>
      <c r="I554" s="12">
        <v>9</v>
      </c>
      <c r="J554" s="8">
        <v>24.439499999999999</v>
      </c>
      <c r="K554" s="8">
        <v>513.22950000000003</v>
      </c>
      <c r="L554" s="14">
        <v>43518</v>
      </c>
      <c r="M554" s="32" t="str">
        <f t="shared" si="128"/>
        <v>Weekday</v>
      </c>
      <c r="N554" s="16">
        <v>0.45069444444444445</v>
      </c>
      <c r="O554" s="6" t="s">
        <v>26</v>
      </c>
      <c r="P554" s="18">
        <v>488.79</v>
      </c>
      <c r="Q554" s="2">
        <v>4.7619047620000003</v>
      </c>
      <c r="R554" s="8">
        <v>24.439499999999999</v>
      </c>
      <c r="S554" s="10">
        <v>8.9</v>
      </c>
      <c r="T554" s="33"/>
      <c r="U554" s="22">
        <f t="shared" si="122"/>
        <v>488.79</v>
      </c>
      <c r="V554" s="24">
        <f t="shared" si="129"/>
        <v>39103.200000000004</v>
      </c>
      <c r="AH554" t="b">
        <f t="shared" si="130"/>
        <v>1</v>
      </c>
      <c r="AL554" t="str">
        <f t="shared" si="131"/>
        <v>High</v>
      </c>
      <c r="AM554" t="str">
        <f t="shared" si="123"/>
        <v>Good Product</v>
      </c>
      <c r="AN554">
        <f t="shared" si="124"/>
        <v>461.90655000000004</v>
      </c>
      <c r="AO554">
        <f t="shared" si="125"/>
        <v>51.594499999999996</v>
      </c>
      <c r="AP554" s="29" t="str">
        <f t="shared" si="132"/>
        <v>High</v>
      </c>
      <c r="AQ554">
        <f t="shared" si="133"/>
        <v>49246.071000000025</v>
      </c>
      <c r="AR554">
        <f t="shared" ca="1" si="126"/>
        <v>0</v>
      </c>
      <c r="AS554">
        <f t="shared" si="127"/>
        <v>52928.295000000013</v>
      </c>
      <c r="AT554">
        <f t="shared" si="134"/>
        <v>148</v>
      </c>
    </row>
    <row r="555" spans="1:46" ht="15.75" customHeight="1" x14ac:dyDescent="0.2">
      <c r="A555" s="1"/>
      <c r="B555" s="6" t="s">
        <v>587</v>
      </c>
      <c r="C555" s="6" t="s">
        <v>39</v>
      </c>
      <c r="D555" s="6" t="s">
        <v>40</v>
      </c>
      <c r="E555" s="6" t="s">
        <v>24</v>
      </c>
      <c r="F555" s="6" t="s">
        <v>19</v>
      </c>
      <c r="G555" s="6" t="s">
        <v>20</v>
      </c>
      <c r="H555" s="21">
        <v>58.24</v>
      </c>
      <c r="I555" s="12">
        <v>9</v>
      </c>
      <c r="J555" s="8">
        <v>26.207999999999998</v>
      </c>
      <c r="K555" s="8">
        <v>550.36800000000005</v>
      </c>
      <c r="L555" s="14">
        <v>43501</v>
      </c>
      <c r="M555" s="32" t="str">
        <f t="shared" si="128"/>
        <v>Weekday</v>
      </c>
      <c r="N555" s="16">
        <v>0.52361111111111114</v>
      </c>
      <c r="O555" s="6" t="s">
        <v>26</v>
      </c>
      <c r="P555" s="18">
        <v>524.16</v>
      </c>
      <c r="Q555" s="2">
        <v>4.7619047620000003</v>
      </c>
      <c r="R555" s="8">
        <v>26.207999999999998</v>
      </c>
      <c r="S555" s="10">
        <v>9.6999999999999993</v>
      </c>
      <c r="T555" s="33"/>
      <c r="U555" s="22">
        <f t="shared" si="122"/>
        <v>524.16</v>
      </c>
      <c r="V555" s="24">
        <f t="shared" si="129"/>
        <v>41932.799999999996</v>
      </c>
      <c r="AH555" t="b">
        <f t="shared" si="130"/>
        <v>1</v>
      </c>
      <c r="AL555" t="str">
        <f t="shared" si="131"/>
        <v>High</v>
      </c>
      <c r="AM555" t="str">
        <f t="shared" si="123"/>
        <v>Good Product</v>
      </c>
      <c r="AN555">
        <f t="shared" si="124"/>
        <v>495.33120000000008</v>
      </c>
      <c r="AO555">
        <f t="shared" si="125"/>
        <v>55.327999999999996</v>
      </c>
      <c r="AP555" s="29" t="str">
        <f t="shared" si="132"/>
        <v>High</v>
      </c>
      <c r="AQ555">
        <f t="shared" si="133"/>
        <v>49065.670500000029</v>
      </c>
      <c r="AR555">
        <f t="shared" ca="1" si="126"/>
        <v>0</v>
      </c>
      <c r="AS555">
        <f t="shared" si="127"/>
        <v>52928.295000000013</v>
      </c>
      <c r="AT555">
        <f t="shared" si="134"/>
        <v>147</v>
      </c>
    </row>
    <row r="556" spans="1:46" ht="15.75" customHeight="1" x14ac:dyDescent="0.2">
      <c r="A556" s="1"/>
      <c r="B556" s="6" t="s">
        <v>588</v>
      </c>
      <c r="C556" s="6" t="s">
        <v>22</v>
      </c>
      <c r="D556" s="6" t="s">
        <v>23</v>
      </c>
      <c r="E556" s="6" t="s">
        <v>24</v>
      </c>
      <c r="F556" s="6" t="s">
        <v>28</v>
      </c>
      <c r="G556" s="6" t="s">
        <v>25</v>
      </c>
      <c r="H556" s="21">
        <v>22.21</v>
      </c>
      <c r="I556" s="12">
        <v>6</v>
      </c>
      <c r="J556" s="8">
        <v>6.6630000000000003</v>
      </c>
      <c r="K556" s="8">
        <v>139.923</v>
      </c>
      <c r="L556" s="14">
        <v>43531</v>
      </c>
      <c r="M556" s="32" t="str">
        <f t="shared" si="128"/>
        <v>Weekday</v>
      </c>
      <c r="N556" s="16">
        <v>0.43263888888888891</v>
      </c>
      <c r="O556" s="6" t="s">
        <v>30</v>
      </c>
      <c r="P556" s="18">
        <v>133.26</v>
      </c>
      <c r="Q556" s="2">
        <v>4.7619047620000003</v>
      </c>
      <c r="R556" s="8">
        <v>6.6630000000000003</v>
      </c>
      <c r="S556" s="10">
        <v>8.6</v>
      </c>
      <c r="T556" s="33"/>
      <c r="U556" s="22">
        <f t="shared" si="122"/>
        <v>133.26</v>
      </c>
      <c r="V556" s="24">
        <f t="shared" si="129"/>
        <v>10660.8</v>
      </c>
      <c r="AH556" t="b">
        <f t="shared" si="130"/>
        <v>1</v>
      </c>
      <c r="AL556" t="str">
        <f t="shared" si="131"/>
        <v>High</v>
      </c>
      <c r="AM556" t="str">
        <f t="shared" si="123"/>
        <v>Bad Product</v>
      </c>
      <c r="AN556">
        <f t="shared" si="124"/>
        <v>139.923</v>
      </c>
      <c r="AO556">
        <f t="shared" si="125"/>
        <v>22.21</v>
      </c>
      <c r="AP556" s="29" t="str">
        <f t="shared" si="132"/>
        <v>High</v>
      </c>
      <c r="AQ556">
        <f t="shared" si="133"/>
        <v>48552.441000000021</v>
      </c>
      <c r="AR556">
        <f t="shared" ca="1" si="126"/>
        <v>0</v>
      </c>
      <c r="AS556">
        <f t="shared" si="127"/>
        <v>52928.295000000013</v>
      </c>
      <c r="AT556">
        <f t="shared" si="134"/>
        <v>146</v>
      </c>
    </row>
    <row r="557" spans="1:46" ht="15.75" customHeight="1" x14ac:dyDescent="0.2">
      <c r="A557" s="1"/>
      <c r="B557" s="6" t="s">
        <v>589</v>
      </c>
      <c r="C557" s="6" t="s">
        <v>16</v>
      </c>
      <c r="D557" s="6" t="s">
        <v>17</v>
      </c>
      <c r="E557" s="6" t="s">
        <v>18</v>
      </c>
      <c r="F557" s="6" t="s">
        <v>28</v>
      </c>
      <c r="G557" s="6" t="s">
        <v>25</v>
      </c>
      <c r="H557" s="21">
        <v>19.32</v>
      </c>
      <c r="I557" s="12">
        <v>7</v>
      </c>
      <c r="J557" s="8">
        <v>6.7619999999999996</v>
      </c>
      <c r="K557" s="8">
        <v>142.00200000000001</v>
      </c>
      <c r="L557" s="14">
        <v>43549</v>
      </c>
      <c r="M557" s="32" t="str">
        <f t="shared" si="128"/>
        <v>Weekday</v>
      </c>
      <c r="N557" s="16">
        <v>0.78541666666666665</v>
      </c>
      <c r="O557" s="6" t="s">
        <v>26</v>
      </c>
      <c r="P557" s="18">
        <v>135.24</v>
      </c>
      <c r="Q557" s="2">
        <v>4.7619047620000003</v>
      </c>
      <c r="R557" s="8">
        <v>6.7619999999999996</v>
      </c>
      <c r="S557" s="10">
        <v>6.9</v>
      </c>
      <c r="T557" s="33"/>
      <c r="U557" s="22">
        <f t="shared" si="122"/>
        <v>135.24</v>
      </c>
      <c r="V557" s="24">
        <f t="shared" si="129"/>
        <v>10819.2</v>
      </c>
      <c r="AH557" t="b">
        <f t="shared" si="130"/>
        <v>0</v>
      </c>
      <c r="AL557" t="str">
        <f t="shared" si="131"/>
        <v>Low</v>
      </c>
      <c r="AM557" t="str">
        <f t="shared" si="123"/>
        <v>Bad Product</v>
      </c>
      <c r="AN557">
        <f t="shared" si="124"/>
        <v>142.00200000000001</v>
      </c>
      <c r="AO557">
        <f t="shared" si="125"/>
        <v>19.32</v>
      </c>
      <c r="AP557" s="29" t="str">
        <f t="shared" si="132"/>
        <v>Medium</v>
      </c>
      <c r="AQ557">
        <f t="shared" si="133"/>
        <v>48002.073000000019</v>
      </c>
      <c r="AR557">
        <f t="shared" ca="1" si="126"/>
        <v>0</v>
      </c>
      <c r="AS557">
        <f t="shared" si="127"/>
        <v>52928.295000000013</v>
      </c>
      <c r="AT557">
        <f t="shared" si="134"/>
        <v>146</v>
      </c>
    </row>
    <row r="558" spans="1:46" ht="15.75" customHeight="1" x14ac:dyDescent="0.2">
      <c r="A558" s="1"/>
      <c r="B558" s="6" t="s">
        <v>590</v>
      </c>
      <c r="C558" s="6" t="s">
        <v>39</v>
      </c>
      <c r="D558" s="6" t="s">
        <v>40</v>
      </c>
      <c r="E558" s="6" t="s">
        <v>24</v>
      </c>
      <c r="F558" s="6" t="s">
        <v>28</v>
      </c>
      <c r="G558" s="6" t="s">
        <v>29</v>
      </c>
      <c r="H558" s="21">
        <v>37.479999999999997</v>
      </c>
      <c r="I558" s="12">
        <v>3</v>
      </c>
      <c r="J558" s="8">
        <v>5.6219999999999999</v>
      </c>
      <c r="K558" s="8">
        <v>118.062</v>
      </c>
      <c r="L558" s="14">
        <v>43485</v>
      </c>
      <c r="M558" s="32" t="str">
        <f t="shared" si="128"/>
        <v>Weekend</v>
      </c>
      <c r="N558" s="16">
        <v>0.57291666666666663</v>
      </c>
      <c r="O558" s="6" t="s">
        <v>30</v>
      </c>
      <c r="P558" s="18">
        <v>112.44</v>
      </c>
      <c r="Q558" s="2">
        <v>4.7619047620000003</v>
      </c>
      <c r="R558" s="8">
        <v>5.6219999999999999</v>
      </c>
      <c r="S558" s="10">
        <v>7.7</v>
      </c>
      <c r="T558" s="33"/>
      <c r="U558" s="22">
        <f t="shared" si="122"/>
        <v>112.44</v>
      </c>
      <c r="V558" s="24">
        <f t="shared" si="129"/>
        <v>8995.2000000000007</v>
      </c>
      <c r="AH558" t="b">
        <f t="shared" si="130"/>
        <v>0</v>
      </c>
      <c r="AL558" t="str">
        <f t="shared" si="131"/>
        <v>Low</v>
      </c>
      <c r="AM558" t="str">
        <f t="shared" si="123"/>
        <v>Bad Product</v>
      </c>
      <c r="AN558">
        <f t="shared" si="124"/>
        <v>118.062</v>
      </c>
      <c r="AO558">
        <f t="shared" si="125"/>
        <v>37.479999999999997</v>
      </c>
      <c r="AP558" s="29" t="str">
        <f t="shared" si="132"/>
        <v>Medium</v>
      </c>
      <c r="AQ558">
        <f t="shared" si="133"/>
        <v>48002.073000000019</v>
      </c>
      <c r="AR558">
        <f t="shared" ca="1" si="126"/>
        <v>0</v>
      </c>
      <c r="AS558">
        <f t="shared" si="127"/>
        <v>52928.295000000013</v>
      </c>
      <c r="AT558">
        <f t="shared" si="134"/>
        <v>145</v>
      </c>
    </row>
    <row r="559" spans="1:46" ht="15.75" customHeight="1" x14ac:dyDescent="0.2">
      <c r="A559" s="1"/>
      <c r="B559" s="6" t="s">
        <v>591</v>
      </c>
      <c r="C559" s="6" t="s">
        <v>39</v>
      </c>
      <c r="D559" s="6" t="s">
        <v>40</v>
      </c>
      <c r="E559" s="6" t="s">
        <v>18</v>
      </c>
      <c r="F559" s="6" t="s">
        <v>19</v>
      </c>
      <c r="G559" s="6" t="s">
        <v>43</v>
      </c>
      <c r="H559" s="21">
        <v>72.040000000000006</v>
      </c>
      <c r="I559" s="12">
        <v>2</v>
      </c>
      <c r="J559" s="8">
        <v>7.2039999999999997</v>
      </c>
      <c r="K559" s="8">
        <v>151.28399999999999</v>
      </c>
      <c r="L559" s="14">
        <v>43500</v>
      </c>
      <c r="M559" s="32" t="str">
        <f t="shared" si="128"/>
        <v>Weekday</v>
      </c>
      <c r="N559" s="16">
        <v>0.81805555555555554</v>
      </c>
      <c r="O559" s="6" t="s">
        <v>26</v>
      </c>
      <c r="P559" s="18">
        <v>144.08000000000001</v>
      </c>
      <c r="Q559" s="2">
        <v>4.7619047620000003</v>
      </c>
      <c r="R559" s="8">
        <v>7.2039999999999997</v>
      </c>
      <c r="S559" s="10">
        <v>9.5</v>
      </c>
      <c r="T559" s="33"/>
      <c r="U559" s="22">
        <f t="shared" si="122"/>
        <v>144.08000000000001</v>
      </c>
      <c r="V559" s="24">
        <f t="shared" si="129"/>
        <v>11526.400000000001</v>
      </c>
      <c r="AH559" t="b">
        <f t="shared" si="130"/>
        <v>1</v>
      </c>
      <c r="AL559" t="str">
        <f t="shared" si="131"/>
        <v>High</v>
      </c>
      <c r="AM559" t="str">
        <f t="shared" si="123"/>
        <v>Bad Product</v>
      </c>
      <c r="AN559">
        <f t="shared" si="124"/>
        <v>151.28399999999999</v>
      </c>
      <c r="AO559">
        <f t="shared" si="125"/>
        <v>72.040000000000006</v>
      </c>
      <c r="AP559" s="29" t="str">
        <f t="shared" si="132"/>
        <v>High</v>
      </c>
      <c r="AQ559">
        <f t="shared" si="133"/>
        <v>48002.073000000019</v>
      </c>
      <c r="AR559">
        <f t="shared" ca="1" si="126"/>
        <v>0</v>
      </c>
      <c r="AS559">
        <f t="shared" si="127"/>
        <v>52928.295000000013</v>
      </c>
      <c r="AT559">
        <f t="shared" si="134"/>
        <v>145</v>
      </c>
    </row>
    <row r="560" spans="1:46" ht="15.75" customHeight="1" x14ac:dyDescent="0.2">
      <c r="A560" s="1"/>
      <c r="B560" s="6" t="s">
        <v>592</v>
      </c>
      <c r="C560" s="6" t="s">
        <v>22</v>
      </c>
      <c r="D560" s="6" t="s">
        <v>23</v>
      </c>
      <c r="E560" s="6" t="s">
        <v>18</v>
      </c>
      <c r="F560" s="6" t="s">
        <v>19</v>
      </c>
      <c r="G560" s="6" t="s">
        <v>41</v>
      </c>
      <c r="H560" s="21">
        <v>98.52</v>
      </c>
      <c r="I560" s="12">
        <v>10</v>
      </c>
      <c r="J560" s="8">
        <v>49.26</v>
      </c>
      <c r="K560" s="8">
        <v>1034.46</v>
      </c>
      <c r="L560" s="14">
        <v>43495</v>
      </c>
      <c r="M560" s="32" t="str">
        <f t="shared" si="128"/>
        <v>Weekday</v>
      </c>
      <c r="N560" s="16">
        <v>0.84930555555555554</v>
      </c>
      <c r="O560" s="6" t="s">
        <v>21</v>
      </c>
      <c r="P560" s="18">
        <v>985.2</v>
      </c>
      <c r="Q560" s="2">
        <v>4.7619047620000003</v>
      </c>
      <c r="R560" s="8">
        <v>49.26</v>
      </c>
      <c r="S560" s="10">
        <v>4.5</v>
      </c>
      <c r="T560" s="33"/>
      <c r="U560" s="22">
        <f t="shared" si="122"/>
        <v>985.19999999999993</v>
      </c>
      <c r="V560" s="24">
        <f t="shared" si="129"/>
        <v>78816</v>
      </c>
      <c r="AH560" t="b">
        <f t="shared" si="130"/>
        <v>0</v>
      </c>
      <c r="AL560" t="str">
        <f t="shared" si="131"/>
        <v>Low</v>
      </c>
      <c r="AM560" t="str">
        <f t="shared" si="123"/>
        <v>Bad Product</v>
      </c>
      <c r="AN560">
        <f t="shared" si="124"/>
        <v>931.01400000000001</v>
      </c>
      <c r="AO560">
        <f t="shared" si="125"/>
        <v>93.593999999999994</v>
      </c>
      <c r="AP560" s="29" t="str">
        <f t="shared" si="132"/>
        <v>Low</v>
      </c>
      <c r="AQ560">
        <f t="shared" si="133"/>
        <v>47884.01100000002</v>
      </c>
      <c r="AR560">
        <f t="shared" ca="1" si="126"/>
        <v>0</v>
      </c>
      <c r="AS560">
        <f t="shared" si="127"/>
        <v>52928.295000000013</v>
      </c>
      <c r="AT560">
        <f t="shared" si="134"/>
        <v>144</v>
      </c>
    </row>
    <row r="561" spans="1:46" ht="15.75" customHeight="1" x14ac:dyDescent="0.2">
      <c r="A561" s="1"/>
      <c r="B561" s="6" t="s">
        <v>593</v>
      </c>
      <c r="C561" s="6" t="s">
        <v>16</v>
      </c>
      <c r="D561" s="6" t="s">
        <v>17</v>
      </c>
      <c r="E561" s="6" t="s">
        <v>18</v>
      </c>
      <c r="F561" s="6" t="s">
        <v>28</v>
      </c>
      <c r="G561" s="6" t="s">
        <v>41</v>
      </c>
      <c r="H561" s="21">
        <v>41.66</v>
      </c>
      <c r="I561" s="12">
        <v>6</v>
      </c>
      <c r="J561" s="8">
        <v>12.497999999999999</v>
      </c>
      <c r="K561" s="8">
        <v>262.45800000000003</v>
      </c>
      <c r="L561" s="14">
        <v>43467</v>
      </c>
      <c r="M561" s="32" t="str">
        <f t="shared" si="128"/>
        <v>Weekday</v>
      </c>
      <c r="N561" s="16">
        <v>0.64166666666666672</v>
      </c>
      <c r="O561" s="6" t="s">
        <v>21</v>
      </c>
      <c r="P561" s="18">
        <v>249.96</v>
      </c>
      <c r="Q561" s="2">
        <v>4.7619047620000003</v>
      </c>
      <c r="R561" s="8">
        <v>12.497999999999999</v>
      </c>
      <c r="S561" s="10">
        <v>5.6</v>
      </c>
      <c r="T561" s="33"/>
      <c r="U561" s="22">
        <f t="shared" si="122"/>
        <v>249.95999999999998</v>
      </c>
      <c r="V561" s="24">
        <f t="shared" si="129"/>
        <v>19996.8</v>
      </c>
      <c r="AH561" t="b">
        <f t="shared" si="130"/>
        <v>0</v>
      </c>
      <c r="AL561" t="str">
        <f t="shared" si="131"/>
        <v>Low</v>
      </c>
      <c r="AM561" t="str">
        <f t="shared" si="123"/>
        <v>Bad Product</v>
      </c>
      <c r="AN561">
        <f t="shared" si="124"/>
        <v>262.45800000000003</v>
      </c>
      <c r="AO561">
        <f t="shared" si="125"/>
        <v>41.66</v>
      </c>
      <c r="AP561" s="29" t="str">
        <f t="shared" si="132"/>
        <v>Low</v>
      </c>
      <c r="AQ561">
        <f t="shared" si="133"/>
        <v>47732.727000000021</v>
      </c>
      <c r="AR561">
        <f t="shared" ca="1" si="126"/>
        <v>0</v>
      </c>
      <c r="AS561">
        <f t="shared" si="127"/>
        <v>52928.295000000013</v>
      </c>
      <c r="AT561">
        <f t="shared" si="134"/>
        <v>144</v>
      </c>
    </row>
    <row r="562" spans="1:46" ht="15.75" customHeight="1" x14ac:dyDescent="0.2">
      <c r="A562" s="1"/>
      <c r="B562" s="6" t="s">
        <v>594</v>
      </c>
      <c r="C562" s="6" t="s">
        <v>16</v>
      </c>
      <c r="D562" s="6" t="s">
        <v>17</v>
      </c>
      <c r="E562" s="6" t="s">
        <v>18</v>
      </c>
      <c r="F562" s="6" t="s">
        <v>19</v>
      </c>
      <c r="G562" s="6" t="s">
        <v>29</v>
      </c>
      <c r="H562" s="21">
        <v>72.42</v>
      </c>
      <c r="I562" s="12">
        <v>3</v>
      </c>
      <c r="J562" s="8">
        <v>10.863</v>
      </c>
      <c r="K562" s="8">
        <v>228.12299999999999</v>
      </c>
      <c r="L562" s="14">
        <v>43553</v>
      </c>
      <c r="M562" s="32" t="str">
        <f t="shared" si="128"/>
        <v>Weekday</v>
      </c>
      <c r="N562" s="16">
        <v>0.70416666666666672</v>
      </c>
      <c r="O562" s="6" t="s">
        <v>21</v>
      </c>
      <c r="P562" s="18">
        <v>217.26</v>
      </c>
      <c r="Q562" s="2">
        <v>4.7619047620000003</v>
      </c>
      <c r="R562" s="8">
        <v>10.863</v>
      </c>
      <c r="S562" s="10">
        <v>8.1999999999999993</v>
      </c>
      <c r="T562" s="33"/>
      <c r="U562" s="22">
        <f t="shared" si="122"/>
        <v>217.26</v>
      </c>
      <c r="V562" s="24">
        <f t="shared" si="129"/>
        <v>17380.8</v>
      </c>
      <c r="AH562" t="b">
        <f t="shared" si="130"/>
        <v>1</v>
      </c>
      <c r="AL562" t="str">
        <f t="shared" si="131"/>
        <v>High</v>
      </c>
      <c r="AM562" t="str">
        <f t="shared" si="123"/>
        <v>Bad Product</v>
      </c>
      <c r="AN562">
        <f t="shared" si="124"/>
        <v>228.12299999999999</v>
      </c>
      <c r="AO562">
        <f t="shared" si="125"/>
        <v>72.42</v>
      </c>
      <c r="AP562" s="29" t="str">
        <f t="shared" si="132"/>
        <v>High</v>
      </c>
      <c r="AQ562">
        <f t="shared" si="133"/>
        <v>47732.727000000021</v>
      </c>
      <c r="AR562">
        <f t="shared" ca="1" si="126"/>
        <v>0</v>
      </c>
      <c r="AS562">
        <f t="shared" si="127"/>
        <v>52928.295000000013</v>
      </c>
      <c r="AT562">
        <f t="shared" si="134"/>
        <v>144</v>
      </c>
    </row>
    <row r="563" spans="1:46" ht="15.75" customHeight="1" x14ac:dyDescent="0.2">
      <c r="A563" s="1"/>
      <c r="B563" s="6" t="s">
        <v>595</v>
      </c>
      <c r="C563" s="6" t="s">
        <v>39</v>
      </c>
      <c r="D563" s="6" t="s">
        <v>40</v>
      </c>
      <c r="E563" s="6" t="s">
        <v>24</v>
      </c>
      <c r="F563" s="6" t="s">
        <v>28</v>
      </c>
      <c r="G563" s="6" t="s">
        <v>25</v>
      </c>
      <c r="H563" s="21">
        <v>21.58</v>
      </c>
      <c r="I563" s="12">
        <v>9</v>
      </c>
      <c r="J563" s="8">
        <v>9.7110000000000003</v>
      </c>
      <c r="K563" s="8">
        <v>203.93100000000001</v>
      </c>
      <c r="L563" s="14">
        <v>43538</v>
      </c>
      <c r="M563" s="32" t="str">
        <f t="shared" si="128"/>
        <v>Weekday</v>
      </c>
      <c r="N563" s="16">
        <v>0.52222222222222225</v>
      </c>
      <c r="O563" s="6" t="s">
        <v>26</v>
      </c>
      <c r="P563" s="18">
        <v>194.22</v>
      </c>
      <c r="Q563" s="2">
        <v>4.7619047620000003</v>
      </c>
      <c r="R563" s="8">
        <v>9.7110000000000003</v>
      </c>
      <c r="S563" s="10">
        <v>7.3</v>
      </c>
      <c r="T563" s="33"/>
      <c r="U563" s="22">
        <f t="shared" si="122"/>
        <v>194.21999999999997</v>
      </c>
      <c r="V563" s="24">
        <f t="shared" si="129"/>
        <v>15537.599999999999</v>
      </c>
      <c r="AH563" t="b">
        <f t="shared" si="130"/>
        <v>0</v>
      </c>
      <c r="AL563" t="str">
        <f t="shared" si="131"/>
        <v>Low</v>
      </c>
      <c r="AM563" t="str">
        <f t="shared" si="123"/>
        <v>Bad Product</v>
      </c>
      <c r="AN563">
        <f t="shared" si="124"/>
        <v>203.93100000000001</v>
      </c>
      <c r="AO563">
        <f t="shared" si="125"/>
        <v>20.500999999999998</v>
      </c>
      <c r="AP563" s="29" t="str">
        <f t="shared" si="132"/>
        <v>Medium</v>
      </c>
      <c r="AQ563">
        <f t="shared" si="133"/>
        <v>47732.727000000021</v>
      </c>
      <c r="AR563">
        <f t="shared" ca="1" si="126"/>
        <v>0</v>
      </c>
      <c r="AS563">
        <f t="shared" si="127"/>
        <v>52928.295000000013</v>
      </c>
      <c r="AT563">
        <f t="shared" si="134"/>
        <v>144</v>
      </c>
    </row>
    <row r="564" spans="1:46" ht="15.75" customHeight="1" x14ac:dyDescent="0.2">
      <c r="A564" s="1"/>
      <c r="B564" s="6" t="s">
        <v>596</v>
      </c>
      <c r="C564" s="6" t="s">
        <v>22</v>
      </c>
      <c r="D564" s="6" t="s">
        <v>23</v>
      </c>
      <c r="E564" s="6" t="s">
        <v>24</v>
      </c>
      <c r="F564" s="6" t="s">
        <v>28</v>
      </c>
      <c r="G564" s="6" t="s">
        <v>41</v>
      </c>
      <c r="H564" s="21">
        <v>89.2</v>
      </c>
      <c r="I564" s="12">
        <v>10</v>
      </c>
      <c r="J564" s="8">
        <v>44.6</v>
      </c>
      <c r="K564" s="8">
        <v>936.6</v>
      </c>
      <c r="L564" s="14">
        <v>43507</v>
      </c>
      <c r="M564" s="32" t="str">
        <f t="shared" si="128"/>
        <v>Weekday</v>
      </c>
      <c r="N564" s="16">
        <v>0.65416666666666667</v>
      </c>
      <c r="O564" s="6" t="s">
        <v>30</v>
      </c>
      <c r="P564" s="18">
        <v>892</v>
      </c>
      <c r="Q564" s="2">
        <v>4.7619047620000003</v>
      </c>
      <c r="R564" s="8">
        <v>44.6</v>
      </c>
      <c r="S564" s="10">
        <v>4.4000000000000004</v>
      </c>
      <c r="T564" s="33"/>
      <c r="U564" s="22">
        <f t="shared" si="122"/>
        <v>892</v>
      </c>
      <c r="V564" s="24">
        <f t="shared" si="129"/>
        <v>71360</v>
      </c>
      <c r="AH564" t="b">
        <f t="shared" si="130"/>
        <v>0</v>
      </c>
      <c r="AL564" t="str">
        <f t="shared" si="131"/>
        <v>Low</v>
      </c>
      <c r="AM564" t="str">
        <f t="shared" si="123"/>
        <v>Bad Product</v>
      </c>
      <c r="AN564">
        <f t="shared" si="124"/>
        <v>842.94</v>
      </c>
      <c r="AO564">
        <f t="shared" si="125"/>
        <v>84.74</v>
      </c>
      <c r="AP564" s="29" t="str">
        <f t="shared" si="132"/>
        <v>Low</v>
      </c>
      <c r="AQ564">
        <f t="shared" si="133"/>
        <v>47732.727000000021</v>
      </c>
      <c r="AR564">
        <f t="shared" ca="1" si="126"/>
        <v>0</v>
      </c>
      <c r="AS564">
        <f t="shared" si="127"/>
        <v>52928.295000000013</v>
      </c>
      <c r="AT564">
        <f t="shared" si="134"/>
        <v>143</v>
      </c>
    </row>
    <row r="565" spans="1:46" ht="15.75" customHeight="1" x14ac:dyDescent="0.2">
      <c r="A565" s="1"/>
      <c r="B565" s="6" t="s">
        <v>597</v>
      </c>
      <c r="C565" s="6" t="s">
        <v>39</v>
      </c>
      <c r="D565" s="6" t="s">
        <v>40</v>
      </c>
      <c r="E565" s="6" t="s">
        <v>24</v>
      </c>
      <c r="F565" s="6" t="s">
        <v>19</v>
      </c>
      <c r="G565" s="6" t="s">
        <v>25</v>
      </c>
      <c r="H565" s="21">
        <v>42.42</v>
      </c>
      <c r="I565" s="12">
        <v>8</v>
      </c>
      <c r="J565" s="8">
        <v>16.968</v>
      </c>
      <c r="K565" s="8">
        <v>356.32799999999997</v>
      </c>
      <c r="L565" s="14">
        <v>43495</v>
      </c>
      <c r="M565" s="32" t="str">
        <f t="shared" si="128"/>
        <v>Weekday</v>
      </c>
      <c r="N565" s="16">
        <v>0.58194444444444449</v>
      </c>
      <c r="O565" s="6" t="s">
        <v>21</v>
      </c>
      <c r="P565" s="18">
        <v>339.36</v>
      </c>
      <c r="Q565" s="2">
        <v>4.7619047620000003</v>
      </c>
      <c r="R565" s="8">
        <v>16.968</v>
      </c>
      <c r="S565" s="10">
        <v>5.7</v>
      </c>
      <c r="T565" s="33"/>
      <c r="U565" s="22">
        <f t="shared" si="122"/>
        <v>339.36</v>
      </c>
      <c r="V565" s="24">
        <f t="shared" si="129"/>
        <v>27148.800000000003</v>
      </c>
      <c r="AH565" t="b">
        <f t="shared" si="130"/>
        <v>0</v>
      </c>
      <c r="AL565" t="str">
        <f t="shared" si="131"/>
        <v>Low</v>
      </c>
      <c r="AM565" t="str">
        <f t="shared" si="123"/>
        <v>Bad Product</v>
      </c>
      <c r="AN565">
        <f t="shared" si="124"/>
        <v>356.32799999999997</v>
      </c>
      <c r="AO565">
        <f t="shared" si="125"/>
        <v>40.298999999999999</v>
      </c>
      <c r="AP565" s="29" t="str">
        <f t="shared" si="132"/>
        <v>Low</v>
      </c>
      <c r="AQ565">
        <f t="shared" si="133"/>
        <v>47528.796000000024</v>
      </c>
      <c r="AR565">
        <f t="shared" ca="1" si="126"/>
        <v>0</v>
      </c>
      <c r="AS565">
        <f t="shared" si="127"/>
        <v>52928.295000000013</v>
      </c>
      <c r="AT565">
        <f t="shared" si="134"/>
        <v>143</v>
      </c>
    </row>
    <row r="566" spans="1:46" ht="15.75" customHeight="1" x14ac:dyDescent="0.2">
      <c r="A566" s="1"/>
      <c r="B566" s="6" t="s">
        <v>598</v>
      </c>
      <c r="C566" s="6" t="s">
        <v>16</v>
      </c>
      <c r="D566" s="6" t="s">
        <v>17</v>
      </c>
      <c r="E566" s="6" t="s">
        <v>18</v>
      </c>
      <c r="F566" s="6" t="s">
        <v>28</v>
      </c>
      <c r="G566" s="6" t="s">
        <v>25</v>
      </c>
      <c r="H566" s="21">
        <v>74.510000000000005</v>
      </c>
      <c r="I566" s="12">
        <v>6</v>
      </c>
      <c r="J566" s="8">
        <v>22.353000000000002</v>
      </c>
      <c r="K566" s="8">
        <v>469.41300000000001</v>
      </c>
      <c r="L566" s="14">
        <v>43544</v>
      </c>
      <c r="M566" s="32" t="str">
        <f t="shared" si="128"/>
        <v>Weekday</v>
      </c>
      <c r="N566" s="16">
        <v>0.63055555555555554</v>
      </c>
      <c r="O566" s="6" t="s">
        <v>21</v>
      </c>
      <c r="P566" s="18">
        <v>447.06</v>
      </c>
      <c r="Q566" s="2">
        <v>4.7619047620000003</v>
      </c>
      <c r="R566" s="8">
        <v>22.353000000000002</v>
      </c>
      <c r="S566" s="10">
        <v>5</v>
      </c>
      <c r="T566" s="33"/>
      <c r="U566" s="22">
        <f t="shared" si="122"/>
        <v>447.06000000000006</v>
      </c>
      <c r="V566" s="24">
        <f t="shared" si="129"/>
        <v>35764.800000000003</v>
      </c>
      <c r="AH566" t="b">
        <f t="shared" si="130"/>
        <v>0</v>
      </c>
      <c r="AL566" t="str">
        <f t="shared" si="131"/>
        <v>Low</v>
      </c>
      <c r="AM566" t="str">
        <f t="shared" si="123"/>
        <v>Bad Product</v>
      </c>
      <c r="AN566">
        <f t="shared" si="124"/>
        <v>469.41300000000001</v>
      </c>
      <c r="AO566">
        <f t="shared" si="125"/>
        <v>74.510000000000005</v>
      </c>
      <c r="AP566" s="29" t="str">
        <f t="shared" si="132"/>
        <v>Low</v>
      </c>
      <c r="AQ566">
        <f t="shared" si="133"/>
        <v>47528.796000000024</v>
      </c>
      <c r="AR566">
        <f t="shared" ca="1" si="126"/>
        <v>0</v>
      </c>
      <c r="AS566">
        <f t="shared" si="127"/>
        <v>52928.295000000013</v>
      </c>
      <c r="AT566">
        <f t="shared" si="134"/>
        <v>143</v>
      </c>
    </row>
    <row r="567" spans="1:46" ht="15.75" customHeight="1" x14ac:dyDescent="0.2">
      <c r="A567" s="1"/>
      <c r="B567" s="6" t="s">
        <v>599</v>
      </c>
      <c r="C567" s="6" t="s">
        <v>39</v>
      </c>
      <c r="D567" s="6" t="s">
        <v>40</v>
      </c>
      <c r="E567" s="6" t="s">
        <v>24</v>
      </c>
      <c r="F567" s="6" t="s">
        <v>28</v>
      </c>
      <c r="G567" s="6" t="s">
        <v>43</v>
      </c>
      <c r="H567" s="21">
        <v>99.25</v>
      </c>
      <c r="I567" s="12">
        <v>2</v>
      </c>
      <c r="J567" s="8">
        <v>9.9250000000000007</v>
      </c>
      <c r="K567" s="8">
        <v>208.42500000000001</v>
      </c>
      <c r="L567" s="14">
        <v>43544</v>
      </c>
      <c r="M567" s="32" t="str">
        <f t="shared" si="128"/>
        <v>Weekday</v>
      </c>
      <c r="N567" s="16">
        <v>0.54305555555555551</v>
      </c>
      <c r="O567" s="6" t="s">
        <v>26</v>
      </c>
      <c r="P567" s="18">
        <v>198.5</v>
      </c>
      <c r="Q567" s="2">
        <v>4.7619047620000003</v>
      </c>
      <c r="R567" s="8">
        <v>9.9250000000000007</v>
      </c>
      <c r="S567" s="10">
        <v>9</v>
      </c>
      <c r="T567" s="33"/>
      <c r="U567" s="22">
        <f t="shared" si="122"/>
        <v>198.5</v>
      </c>
      <c r="V567" s="24">
        <f t="shared" si="129"/>
        <v>15880</v>
      </c>
      <c r="AH567" t="b">
        <f t="shared" si="130"/>
        <v>1</v>
      </c>
      <c r="AL567" t="str">
        <f t="shared" si="131"/>
        <v>High</v>
      </c>
      <c r="AM567" t="str">
        <f t="shared" si="123"/>
        <v>Bad Product</v>
      </c>
      <c r="AN567">
        <f t="shared" si="124"/>
        <v>208.42500000000001</v>
      </c>
      <c r="AO567">
        <f t="shared" si="125"/>
        <v>99.25</v>
      </c>
      <c r="AP567" s="29" t="str">
        <f t="shared" si="132"/>
        <v>High</v>
      </c>
      <c r="AQ567">
        <f t="shared" si="133"/>
        <v>47172.468000000015</v>
      </c>
      <c r="AR567">
        <f t="shared" ca="1" si="126"/>
        <v>0</v>
      </c>
      <c r="AS567">
        <f t="shared" si="127"/>
        <v>52928.295000000013</v>
      </c>
      <c r="AT567">
        <f t="shared" si="134"/>
        <v>143</v>
      </c>
    </row>
    <row r="568" spans="1:46" ht="15.75" customHeight="1" x14ac:dyDescent="0.2">
      <c r="A568" s="1"/>
      <c r="B568" s="6" t="s">
        <v>600</v>
      </c>
      <c r="C568" s="6" t="s">
        <v>16</v>
      </c>
      <c r="D568" s="6" t="s">
        <v>17</v>
      </c>
      <c r="E568" s="6" t="s">
        <v>24</v>
      </c>
      <c r="F568" s="6" t="s">
        <v>19</v>
      </c>
      <c r="G568" s="6" t="s">
        <v>41</v>
      </c>
      <c r="H568" s="21">
        <v>81.209999999999994</v>
      </c>
      <c r="I568" s="12">
        <v>10</v>
      </c>
      <c r="J568" s="8">
        <v>40.604999999999997</v>
      </c>
      <c r="K568" s="8">
        <v>852.70500000000004</v>
      </c>
      <c r="L568" s="14">
        <v>43482</v>
      </c>
      <c r="M568" s="32" t="str">
        <f t="shared" si="128"/>
        <v>Weekday</v>
      </c>
      <c r="N568" s="16">
        <v>0.54236111111111107</v>
      </c>
      <c r="O568" s="6" t="s">
        <v>30</v>
      </c>
      <c r="P568" s="18">
        <v>812.1</v>
      </c>
      <c r="Q568" s="2">
        <v>4.7619047620000003</v>
      </c>
      <c r="R568" s="8">
        <v>40.604999999999997</v>
      </c>
      <c r="S568" s="10">
        <v>6.3</v>
      </c>
      <c r="T568" s="33"/>
      <c r="U568" s="22">
        <f t="shared" si="122"/>
        <v>812.09999999999991</v>
      </c>
      <c r="V568" s="24">
        <f t="shared" si="129"/>
        <v>64967.999999999993</v>
      </c>
      <c r="AH568" t="b">
        <f t="shared" si="130"/>
        <v>0</v>
      </c>
      <c r="AL568" t="str">
        <f t="shared" si="131"/>
        <v>Low</v>
      </c>
      <c r="AM568" t="str">
        <f t="shared" si="123"/>
        <v>Bad Product</v>
      </c>
      <c r="AN568">
        <f t="shared" si="124"/>
        <v>767.43450000000007</v>
      </c>
      <c r="AO568">
        <f t="shared" si="125"/>
        <v>77.149499999999989</v>
      </c>
      <c r="AP568" s="29" t="str">
        <f t="shared" si="132"/>
        <v>Low</v>
      </c>
      <c r="AQ568">
        <f t="shared" si="133"/>
        <v>47172.468000000015</v>
      </c>
      <c r="AR568">
        <f t="shared" ca="1" si="126"/>
        <v>0</v>
      </c>
      <c r="AS568">
        <f t="shared" si="127"/>
        <v>52928.295000000013</v>
      </c>
      <c r="AT568">
        <f t="shared" si="134"/>
        <v>142</v>
      </c>
    </row>
    <row r="569" spans="1:46" ht="15.75" customHeight="1" x14ac:dyDescent="0.2">
      <c r="A569" s="1"/>
      <c r="B569" s="6" t="s">
        <v>601</v>
      </c>
      <c r="C569" s="6" t="s">
        <v>22</v>
      </c>
      <c r="D569" s="6" t="s">
        <v>23</v>
      </c>
      <c r="E569" s="6" t="s">
        <v>24</v>
      </c>
      <c r="F569" s="6" t="s">
        <v>19</v>
      </c>
      <c r="G569" s="6" t="s">
        <v>33</v>
      </c>
      <c r="H569" s="21">
        <v>49.33</v>
      </c>
      <c r="I569" s="12">
        <v>10</v>
      </c>
      <c r="J569" s="8">
        <v>24.664999999999999</v>
      </c>
      <c r="K569" s="8">
        <v>517.96500000000003</v>
      </c>
      <c r="L569" s="14">
        <v>43499</v>
      </c>
      <c r="M569" s="32" t="str">
        <f t="shared" si="128"/>
        <v>Weekend</v>
      </c>
      <c r="N569" s="16">
        <v>0.69444444444444442</v>
      </c>
      <c r="O569" s="6" t="s">
        <v>30</v>
      </c>
      <c r="P569" s="18">
        <v>493.3</v>
      </c>
      <c r="Q569" s="2">
        <v>4.7619047620000003</v>
      </c>
      <c r="R569" s="8">
        <v>24.664999999999999</v>
      </c>
      <c r="S569" s="10">
        <v>9.4</v>
      </c>
      <c r="T569" s="33"/>
      <c r="U569" s="22">
        <f t="shared" si="122"/>
        <v>493.29999999999995</v>
      </c>
      <c r="V569" s="24">
        <f t="shared" si="129"/>
        <v>39464</v>
      </c>
      <c r="AH569" t="b">
        <f t="shared" si="130"/>
        <v>1</v>
      </c>
      <c r="AL569" t="str">
        <f t="shared" si="131"/>
        <v>High</v>
      </c>
      <c r="AM569" t="str">
        <f t="shared" si="123"/>
        <v>Good Product</v>
      </c>
      <c r="AN569">
        <f t="shared" si="124"/>
        <v>466.16850000000005</v>
      </c>
      <c r="AO569">
        <f t="shared" si="125"/>
        <v>46.863499999999995</v>
      </c>
      <c r="AP569" s="29" t="str">
        <f t="shared" si="132"/>
        <v>High</v>
      </c>
      <c r="AQ569">
        <f t="shared" si="133"/>
        <v>46964.04300000002</v>
      </c>
      <c r="AR569">
        <f t="shared" ca="1" si="126"/>
        <v>0</v>
      </c>
      <c r="AS569">
        <f t="shared" si="127"/>
        <v>52928.295000000013</v>
      </c>
      <c r="AT569">
        <f t="shared" si="134"/>
        <v>142</v>
      </c>
    </row>
    <row r="570" spans="1:46" ht="15.75" customHeight="1" x14ac:dyDescent="0.2">
      <c r="A570" s="1"/>
      <c r="B570" s="6" t="s">
        <v>602</v>
      </c>
      <c r="C570" s="6" t="s">
        <v>16</v>
      </c>
      <c r="D570" s="6" t="s">
        <v>17</v>
      </c>
      <c r="E570" s="6" t="s">
        <v>24</v>
      </c>
      <c r="F570" s="6" t="s">
        <v>19</v>
      </c>
      <c r="G570" s="6" t="s">
        <v>43</v>
      </c>
      <c r="H570" s="21">
        <v>65.739999999999995</v>
      </c>
      <c r="I570" s="12">
        <v>9</v>
      </c>
      <c r="J570" s="8">
        <v>29.582999999999998</v>
      </c>
      <c r="K570" s="8">
        <v>621.24300000000005</v>
      </c>
      <c r="L570" s="14">
        <v>43466</v>
      </c>
      <c r="M570" s="32" t="str">
        <f t="shared" si="128"/>
        <v>Weekday</v>
      </c>
      <c r="N570" s="16">
        <v>0.57986111111111116</v>
      </c>
      <c r="O570" s="6" t="s">
        <v>26</v>
      </c>
      <c r="P570" s="18">
        <v>591.66</v>
      </c>
      <c r="Q570" s="2">
        <v>4.7619047620000003</v>
      </c>
      <c r="R570" s="8">
        <v>29.582999999999998</v>
      </c>
      <c r="S570" s="10">
        <v>7.7</v>
      </c>
      <c r="T570" s="33"/>
      <c r="U570" s="22">
        <f t="shared" si="122"/>
        <v>591.66</v>
      </c>
      <c r="V570" s="24">
        <f t="shared" si="129"/>
        <v>47332.799999999996</v>
      </c>
      <c r="AH570" t="b">
        <f t="shared" si="130"/>
        <v>0</v>
      </c>
      <c r="AL570" t="str">
        <f t="shared" si="131"/>
        <v>Low</v>
      </c>
      <c r="AM570" t="str">
        <f t="shared" si="123"/>
        <v>Bad Product</v>
      </c>
      <c r="AN570">
        <f t="shared" si="124"/>
        <v>559.1187000000001</v>
      </c>
      <c r="AO570">
        <f t="shared" si="125"/>
        <v>62.452999999999989</v>
      </c>
      <c r="AP570" s="29" t="str">
        <f t="shared" si="132"/>
        <v>Medium</v>
      </c>
      <c r="AQ570">
        <f t="shared" si="133"/>
        <v>46964.04300000002</v>
      </c>
      <c r="AR570">
        <f t="shared" ca="1" si="126"/>
        <v>0</v>
      </c>
      <c r="AS570">
        <f t="shared" si="127"/>
        <v>52928.295000000013</v>
      </c>
      <c r="AT570">
        <f t="shared" si="134"/>
        <v>142</v>
      </c>
    </row>
    <row r="571" spans="1:46" ht="15.75" customHeight="1" x14ac:dyDescent="0.2">
      <c r="A571" s="1"/>
      <c r="B571" s="6" t="s">
        <v>603</v>
      </c>
      <c r="C571" s="6" t="s">
        <v>39</v>
      </c>
      <c r="D571" s="6" t="s">
        <v>40</v>
      </c>
      <c r="E571" s="6" t="s">
        <v>24</v>
      </c>
      <c r="F571" s="6" t="s">
        <v>19</v>
      </c>
      <c r="G571" s="6" t="s">
        <v>43</v>
      </c>
      <c r="H571" s="21">
        <v>79.86</v>
      </c>
      <c r="I571" s="12">
        <v>7</v>
      </c>
      <c r="J571" s="8">
        <v>27.951000000000001</v>
      </c>
      <c r="K571" s="8">
        <v>586.971</v>
      </c>
      <c r="L571" s="14">
        <v>43475</v>
      </c>
      <c r="M571" s="32" t="str">
        <f t="shared" si="128"/>
        <v>Weekday</v>
      </c>
      <c r="N571" s="16">
        <v>0.43958333333333333</v>
      </c>
      <c r="O571" s="6" t="s">
        <v>30</v>
      </c>
      <c r="P571" s="18">
        <v>559.02</v>
      </c>
      <c r="Q571" s="2">
        <v>4.7619047620000003</v>
      </c>
      <c r="R571" s="8">
        <v>27.951000000000001</v>
      </c>
      <c r="S571" s="10">
        <v>5.5</v>
      </c>
      <c r="T571" s="33"/>
      <c r="U571" s="22">
        <f t="shared" si="122"/>
        <v>559.02</v>
      </c>
      <c r="V571" s="24">
        <f t="shared" si="129"/>
        <v>44721.599999999999</v>
      </c>
      <c r="AH571" t="b">
        <f t="shared" si="130"/>
        <v>0</v>
      </c>
      <c r="AL571" t="str">
        <f t="shared" si="131"/>
        <v>Low</v>
      </c>
      <c r="AM571" t="str">
        <f t="shared" si="123"/>
        <v>Bad Product</v>
      </c>
      <c r="AN571">
        <f t="shared" si="124"/>
        <v>528.27390000000003</v>
      </c>
      <c r="AO571">
        <f t="shared" si="125"/>
        <v>79.86</v>
      </c>
      <c r="AP571" s="29" t="str">
        <f t="shared" si="132"/>
        <v>Low</v>
      </c>
      <c r="AQ571">
        <f t="shared" si="133"/>
        <v>46964.04300000002</v>
      </c>
      <c r="AR571">
        <f t="shared" ca="1" si="126"/>
        <v>0</v>
      </c>
      <c r="AS571">
        <f t="shared" si="127"/>
        <v>52928.295000000013</v>
      </c>
      <c r="AT571">
        <f t="shared" si="134"/>
        <v>141</v>
      </c>
    </row>
    <row r="572" spans="1:46" ht="15.75" customHeight="1" x14ac:dyDescent="0.2">
      <c r="A572" s="1"/>
      <c r="B572" s="6" t="s">
        <v>604</v>
      </c>
      <c r="C572" s="6" t="s">
        <v>22</v>
      </c>
      <c r="D572" s="6" t="s">
        <v>23</v>
      </c>
      <c r="E572" s="6" t="s">
        <v>24</v>
      </c>
      <c r="F572" s="6" t="s">
        <v>19</v>
      </c>
      <c r="G572" s="6" t="s">
        <v>33</v>
      </c>
      <c r="H572" s="21">
        <v>73.98</v>
      </c>
      <c r="I572" s="12">
        <v>7</v>
      </c>
      <c r="J572" s="8">
        <v>25.893000000000001</v>
      </c>
      <c r="K572" s="8">
        <v>543.75300000000004</v>
      </c>
      <c r="L572" s="14">
        <v>43526</v>
      </c>
      <c r="M572" s="32" t="str">
        <f t="shared" si="128"/>
        <v>Weekend</v>
      </c>
      <c r="N572" s="16">
        <v>0.6958333333333333</v>
      </c>
      <c r="O572" s="6" t="s">
        <v>21</v>
      </c>
      <c r="P572" s="18">
        <v>517.86</v>
      </c>
      <c r="Q572" s="2">
        <v>4.7619047620000003</v>
      </c>
      <c r="R572" s="8">
        <v>25.893000000000001</v>
      </c>
      <c r="S572" s="10">
        <v>4.0999999999999996</v>
      </c>
      <c r="T572" s="33"/>
      <c r="U572" s="22">
        <f t="shared" si="122"/>
        <v>517.86</v>
      </c>
      <c r="V572" s="24">
        <f t="shared" si="129"/>
        <v>41428.800000000003</v>
      </c>
      <c r="AH572" t="b">
        <f t="shared" si="130"/>
        <v>0</v>
      </c>
      <c r="AL572" t="str">
        <f t="shared" si="131"/>
        <v>Low</v>
      </c>
      <c r="AM572" t="str">
        <f t="shared" si="123"/>
        <v>Bad Product</v>
      </c>
      <c r="AN572">
        <f t="shared" si="124"/>
        <v>489.37770000000006</v>
      </c>
      <c r="AO572">
        <f t="shared" si="125"/>
        <v>73.98</v>
      </c>
      <c r="AP572" s="29" t="str">
        <f t="shared" si="132"/>
        <v>Low</v>
      </c>
      <c r="AQ572">
        <f t="shared" si="133"/>
        <v>46964.04300000002</v>
      </c>
      <c r="AR572">
        <f t="shared" ca="1" si="126"/>
        <v>0</v>
      </c>
      <c r="AS572">
        <f t="shared" si="127"/>
        <v>52928.295000000013</v>
      </c>
      <c r="AT572">
        <f t="shared" si="134"/>
        <v>141</v>
      </c>
    </row>
    <row r="573" spans="1:46" ht="15.75" customHeight="1" x14ac:dyDescent="0.2">
      <c r="A573" s="1"/>
      <c r="B573" s="6" t="s">
        <v>605</v>
      </c>
      <c r="C573" s="6" t="s">
        <v>39</v>
      </c>
      <c r="D573" s="6" t="s">
        <v>40</v>
      </c>
      <c r="E573" s="6" t="s">
        <v>18</v>
      </c>
      <c r="F573" s="6" t="s">
        <v>19</v>
      </c>
      <c r="G573" s="6" t="s">
        <v>29</v>
      </c>
      <c r="H573" s="21">
        <v>82.04</v>
      </c>
      <c r="I573" s="12">
        <v>5</v>
      </c>
      <c r="J573" s="8">
        <v>20.51</v>
      </c>
      <c r="K573" s="8">
        <v>430.71</v>
      </c>
      <c r="L573" s="14">
        <v>43521</v>
      </c>
      <c r="M573" s="32" t="str">
        <f t="shared" si="128"/>
        <v>Weekday</v>
      </c>
      <c r="N573" s="16">
        <v>0.71944444444444444</v>
      </c>
      <c r="O573" s="6" t="s">
        <v>30</v>
      </c>
      <c r="P573" s="18">
        <v>410.2</v>
      </c>
      <c r="Q573" s="2">
        <v>4.7619047620000003</v>
      </c>
      <c r="R573" s="8">
        <v>20.51</v>
      </c>
      <c r="S573" s="10">
        <v>7.6</v>
      </c>
      <c r="T573" s="33"/>
      <c r="U573" s="22">
        <f t="shared" si="122"/>
        <v>410.20000000000005</v>
      </c>
      <c r="V573" s="24">
        <f t="shared" si="129"/>
        <v>32816</v>
      </c>
      <c r="AH573" t="b">
        <f t="shared" si="130"/>
        <v>0</v>
      </c>
      <c r="AL573" t="str">
        <f t="shared" si="131"/>
        <v>Low</v>
      </c>
      <c r="AM573" t="str">
        <f t="shared" si="123"/>
        <v>Bad Product</v>
      </c>
      <c r="AN573">
        <f t="shared" si="124"/>
        <v>430.71</v>
      </c>
      <c r="AO573">
        <f t="shared" si="125"/>
        <v>82.04</v>
      </c>
      <c r="AP573" s="29" t="str">
        <f t="shared" si="132"/>
        <v>Medium</v>
      </c>
      <c r="AQ573">
        <f t="shared" si="133"/>
        <v>46377.072000000015</v>
      </c>
      <c r="AR573">
        <f t="shared" ca="1" si="126"/>
        <v>0</v>
      </c>
      <c r="AS573">
        <f t="shared" si="127"/>
        <v>52928.295000000013</v>
      </c>
      <c r="AT573">
        <f t="shared" si="134"/>
        <v>141</v>
      </c>
    </row>
    <row r="574" spans="1:46" ht="15.75" customHeight="1" x14ac:dyDescent="0.2">
      <c r="A574" s="1"/>
      <c r="B574" s="6" t="s">
        <v>606</v>
      </c>
      <c r="C574" s="6" t="s">
        <v>39</v>
      </c>
      <c r="D574" s="6" t="s">
        <v>40</v>
      </c>
      <c r="E574" s="6" t="s">
        <v>18</v>
      </c>
      <c r="F574" s="6" t="s">
        <v>28</v>
      </c>
      <c r="G574" s="6" t="s">
        <v>33</v>
      </c>
      <c r="H574" s="21">
        <v>26.67</v>
      </c>
      <c r="I574" s="12">
        <v>10</v>
      </c>
      <c r="J574" s="8">
        <v>13.335000000000001</v>
      </c>
      <c r="K574" s="8">
        <v>280.03500000000003</v>
      </c>
      <c r="L574" s="14">
        <v>43494</v>
      </c>
      <c r="M574" s="32" t="str">
        <f t="shared" si="128"/>
        <v>Weekday</v>
      </c>
      <c r="N574" s="16">
        <v>0.49166666666666664</v>
      </c>
      <c r="O574" s="6" t="s">
        <v>26</v>
      </c>
      <c r="P574" s="18">
        <v>266.7</v>
      </c>
      <c r="Q574" s="2">
        <v>4.7619047620000003</v>
      </c>
      <c r="R574" s="8">
        <v>13.335000000000001</v>
      </c>
      <c r="S574" s="10">
        <v>8.6</v>
      </c>
      <c r="T574" s="33"/>
      <c r="U574" s="22">
        <f t="shared" si="122"/>
        <v>266.70000000000005</v>
      </c>
      <c r="V574" s="24">
        <f t="shared" si="129"/>
        <v>21336.000000000004</v>
      </c>
      <c r="AH574" t="b">
        <f t="shared" si="130"/>
        <v>1</v>
      </c>
      <c r="AL574" t="str">
        <f t="shared" si="131"/>
        <v>High</v>
      </c>
      <c r="AM574" t="str">
        <f t="shared" si="123"/>
        <v>Bad Product</v>
      </c>
      <c r="AN574">
        <f t="shared" si="124"/>
        <v>280.03500000000003</v>
      </c>
      <c r="AO574">
        <f t="shared" si="125"/>
        <v>25.336500000000001</v>
      </c>
      <c r="AP574" s="29" t="str">
        <f t="shared" si="132"/>
        <v>High</v>
      </c>
      <c r="AQ574">
        <f t="shared" si="133"/>
        <v>46377.072000000015</v>
      </c>
      <c r="AR574">
        <f t="shared" ca="1" si="126"/>
        <v>0</v>
      </c>
      <c r="AS574">
        <f t="shared" si="127"/>
        <v>52928.295000000013</v>
      </c>
      <c r="AT574">
        <f t="shared" si="134"/>
        <v>141</v>
      </c>
    </row>
    <row r="575" spans="1:46" ht="15.75" customHeight="1" x14ac:dyDescent="0.2">
      <c r="A575" s="1"/>
      <c r="B575" s="6" t="s">
        <v>607</v>
      </c>
      <c r="C575" s="6" t="s">
        <v>16</v>
      </c>
      <c r="D575" s="6" t="s">
        <v>17</v>
      </c>
      <c r="E575" s="6" t="s">
        <v>18</v>
      </c>
      <c r="F575" s="6" t="s">
        <v>28</v>
      </c>
      <c r="G575" s="6" t="s">
        <v>41</v>
      </c>
      <c r="H575" s="21">
        <v>10.130000000000001</v>
      </c>
      <c r="I575" s="12">
        <v>7</v>
      </c>
      <c r="J575" s="8">
        <v>3.5455000000000001</v>
      </c>
      <c r="K575" s="8">
        <v>74.455500000000001</v>
      </c>
      <c r="L575" s="14">
        <v>43534</v>
      </c>
      <c r="M575" s="32" t="str">
        <f t="shared" si="128"/>
        <v>Weekend</v>
      </c>
      <c r="N575" s="16">
        <v>0.81597222222222221</v>
      </c>
      <c r="O575" s="6" t="s">
        <v>21</v>
      </c>
      <c r="P575" s="18">
        <v>70.91</v>
      </c>
      <c r="Q575" s="2">
        <v>4.7619047620000003</v>
      </c>
      <c r="R575" s="8">
        <v>3.5455000000000001</v>
      </c>
      <c r="S575" s="10">
        <v>8.3000000000000007</v>
      </c>
      <c r="T575" s="33"/>
      <c r="U575" s="22">
        <f t="shared" si="122"/>
        <v>70.910000000000011</v>
      </c>
      <c r="V575" s="24">
        <f t="shared" si="129"/>
        <v>5672.8000000000011</v>
      </c>
      <c r="AH575" t="b">
        <f t="shared" si="130"/>
        <v>1</v>
      </c>
      <c r="AL575" t="str">
        <f t="shared" si="131"/>
        <v>High</v>
      </c>
      <c r="AM575" t="str">
        <f t="shared" si="123"/>
        <v>Bad Product</v>
      </c>
      <c r="AN575">
        <f t="shared" si="124"/>
        <v>74.455500000000001</v>
      </c>
      <c r="AO575">
        <f t="shared" si="125"/>
        <v>10.130000000000001</v>
      </c>
      <c r="AP575" s="29" t="str">
        <f t="shared" si="132"/>
        <v>High</v>
      </c>
      <c r="AQ575">
        <f t="shared" si="133"/>
        <v>45946.362000000016</v>
      </c>
      <c r="AR575">
        <f t="shared" ca="1" si="126"/>
        <v>0</v>
      </c>
      <c r="AS575">
        <f t="shared" si="127"/>
        <v>52928.295000000013</v>
      </c>
      <c r="AT575">
        <f t="shared" si="134"/>
        <v>140</v>
      </c>
    </row>
    <row r="576" spans="1:46" ht="15.75" customHeight="1" x14ac:dyDescent="0.2">
      <c r="A576" s="1"/>
      <c r="B576" s="6" t="s">
        <v>608</v>
      </c>
      <c r="C576" s="6" t="s">
        <v>39</v>
      </c>
      <c r="D576" s="6" t="s">
        <v>40</v>
      </c>
      <c r="E576" s="6" t="s">
        <v>24</v>
      </c>
      <c r="F576" s="6" t="s">
        <v>28</v>
      </c>
      <c r="G576" s="6" t="s">
        <v>41</v>
      </c>
      <c r="H576" s="21">
        <v>72.39</v>
      </c>
      <c r="I576" s="12">
        <v>2</v>
      </c>
      <c r="J576" s="8">
        <v>7.2389999999999999</v>
      </c>
      <c r="K576" s="8">
        <v>152.01900000000001</v>
      </c>
      <c r="L576" s="14">
        <v>43478</v>
      </c>
      <c r="M576" s="32" t="str">
        <f t="shared" si="128"/>
        <v>Weekend</v>
      </c>
      <c r="N576" s="16">
        <v>0.82986111111111116</v>
      </c>
      <c r="O576" s="6" t="s">
        <v>30</v>
      </c>
      <c r="P576" s="18">
        <v>144.78</v>
      </c>
      <c r="Q576" s="2">
        <v>4.7619047620000003</v>
      </c>
      <c r="R576" s="8">
        <v>7.2389999999999999</v>
      </c>
      <c r="S576" s="10">
        <v>8.1</v>
      </c>
      <c r="T576" s="33"/>
      <c r="U576" s="22">
        <f t="shared" si="122"/>
        <v>144.78</v>
      </c>
      <c r="V576" s="24">
        <f t="shared" si="129"/>
        <v>11582.4</v>
      </c>
      <c r="AH576" t="b">
        <f t="shared" si="130"/>
        <v>1</v>
      </c>
      <c r="AL576" t="str">
        <f t="shared" si="131"/>
        <v>High</v>
      </c>
      <c r="AM576" t="str">
        <f t="shared" si="123"/>
        <v>Bad Product</v>
      </c>
      <c r="AN576">
        <f t="shared" si="124"/>
        <v>152.01900000000001</v>
      </c>
      <c r="AO576">
        <f t="shared" si="125"/>
        <v>72.39</v>
      </c>
      <c r="AP576" s="29" t="str">
        <f t="shared" si="132"/>
        <v>High</v>
      </c>
      <c r="AQ576">
        <f t="shared" si="133"/>
        <v>45666.327000000019</v>
      </c>
      <c r="AR576">
        <f t="shared" ca="1" si="126"/>
        <v>0</v>
      </c>
      <c r="AS576">
        <f t="shared" si="127"/>
        <v>52928.295000000013</v>
      </c>
      <c r="AT576">
        <f t="shared" si="134"/>
        <v>140</v>
      </c>
    </row>
    <row r="577" spans="1:46" ht="15.75" customHeight="1" x14ac:dyDescent="0.2">
      <c r="A577" s="1"/>
      <c r="B577" s="6" t="s">
        <v>609</v>
      </c>
      <c r="C577" s="6" t="s">
        <v>16</v>
      </c>
      <c r="D577" s="6" t="s">
        <v>17</v>
      </c>
      <c r="E577" s="6" t="s">
        <v>24</v>
      </c>
      <c r="F577" s="6" t="s">
        <v>28</v>
      </c>
      <c r="G577" s="6" t="s">
        <v>33</v>
      </c>
      <c r="H577" s="21">
        <v>85.91</v>
      </c>
      <c r="I577" s="12">
        <v>5</v>
      </c>
      <c r="J577" s="8">
        <v>21.477499999999999</v>
      </c>
      <c r="K577" s="8">
        <v>451.02749999999997</v>
      </c>
      <c r="L577" s="14">
        <v>43546</v>
      </c>
      <c r="M577" s="32" t="str">
        <f t="shared" si="128"/>
        <v>Weekday</v>
      </c>
      <c r="N577" s="16">
        <v>0.60624999999999996</v>
      </c>
      <c r="O577" s="6" t="s">
        <v>30</v>
      </c>
      <c r="P577" s="18">
        <v>429.55</v>
      </c>
      <c r="Q577" s="2">
        <v>4.7619047620000003</v>
      </c>
      <c r="R577" s="8">
        <v>21.477499999999999</v>
      </c>
      <c r="S577" s="10">
        <v>8.6</v>
      </c>
      <c r="T577" s="33"/>
      <c r="U577" s="22">
        <f t="shared" si="122"/>
        <v>429.54999999999995</v>
      </c>
      <c r="V577" s="24">
        <f t="shared" si="129"/>
        <v>34364</v>
      </c>
      <c r="AH577" t="b">
        <f t="shared" si="130"/>
        <v>1</v>
      </c>
      <c r="AL577" t="str">
        <f t="shared" si="131"/>
        <v>High</v>
      </c>
      <c r="AM577" t="str">
        <f t="shared" si="123"/>
        <v>Bad Product</v>
      </c>
      <c r="AN577">
        <f t="shared" si="124"/>
        <v>451.02749999999997</v>
      </c>
      <c r="AO577">
        <f t="shared" si="125"/>
        <v>85.91</v>
      </c>
      <c r="AP577" s="29" t="str">
        <f t="shared" si="132"/>
        <v>High</v>
      </c>
      <c r="AQ577">
        <f t="shared" si="133"/>
        <v>45666.327000000019</v>
      </c>
      <c r="AR577">
        <f t="shared" ca="1" si="126"/>
        <v>0</v>
      </c>
      <c r="AS577">
        <f t="shared" si="127"/>
        <v>52928.295000000013</v>
      </c>
      <c r="AT577">
        <f t="shared" si="134"/>
        <v>140</v>
      </c>
    </row>
    <row r="578" spans="1:46" ht="15.75" customHeight="1" x14ac:dyDescent="0.2">
      <c r="A578" s="1"/>
      <c r="B578" s="6" t="s">
        <v>610</v>
      </c>
      <c r="C578" s="6" t="s">
        <v>39</v>
      </c>
      <c r="D578" s="6" t="s">
        <v>40</v>
      </c>
      <c r="E578" s="6" t="s">
        <v>18</v>
      </c>
      <c r="F578" s="6" t="s">
        <v>28</v>
      </c>
      <c r="G578" s="6" t="s">
        <v>43</v>
      </c>
      <c r="H578" s="21">
        <v>81.31</v>
      </c>
      <c r="I578" s="12">
        <v>7</v>
      </c>
      <c r="J578" s="8">
        <v>28.458500000000001</v>
      </c>
      <c r="K578" s="8">
        <v>597.62850000000003</v>
      </c>
      <c r="L578" s="14">
        <v>43525</v>
      </c>
      <c r="M578" s="32" t="str">
        <f t="shared" si="128"/>
        <v>Weekday</v>
      </c>
      <c r="N578" s="16">
        <v>0.8256944444444444</v>
      </c>
      <c r="O578" s="6" t="s">
        <v>21</v>
      </c>
      <c r="P578" s="18">
        <v>569.16999999999996</v>
      </c>
      <c r="Q578" s="2">
        <v>4.7619047620000003</v>
      </c>
      <c r="R578" s="8">
        <v>28.458500000000001</v>
      </c>
      <c r="S578" s="10">
        <v>6.3</v>
      </c>
      <c r="T578" s="33"/>
      <c r="U578" s="22">
        <f t="shared" si="122"/>
        <v>569.17000000000007</v>
      </c>
      <c r="V578" s="24">
        <f t="shared" si="129"/>
        <v>45533.600000000006</v>
      </c>
      <c r="AH578" t="b">
        <f t="shared" si="130"/>
        <v>0</v>
      </c>
      <c r="AL578" t="str">
        <f t="shared" si="131"/>
        <v>Low</v>
      </c>
      <c r="AM578" t="str">
        <f t="shared" si="123"/>
        <v>Bad Product</v>
      </c>
      <c r="AN578">
        <f t="shared" si="124"/>
        <v>537.86565000000007</v>
      </c>
      <c r="AO578">
        <f t="shared" si="125"/>
        <v>81.31</v>
      </c>
      <c r="AP578" s="29" t="str">
        <f t="shared" si="132"/>
        <v>Low</v>
      </c>
      <c r="AQ578">
        <f t="shared" si="133"/>
        <v>45514.308000000019</v>
      </c>
      <c r="AR578">
        <f t="shared" ca="1" si="126"/>
        <v>0</v>
      </c>
      <c r="AS578">
        <f t="shared" si="127"/>
        <v>52928.295000000013</v>
      </c>
      <c r="AT578">
        <f t="shared" si="134"/>
        <v>140</v>
      </c>
    </row>
    <row r="579" spans="1:46" ht="15.75" customHeight="1" x14ac:dyDescent="0.2">
      <c r="A579" s="1"/>
      <c r="B579" s="6" t="s">
        <v>611</v>
      </c>
      <c r="C579" s="6" t="s">
        <v>39</v>
      </c>
      <c r="D579" s="6" t="s">
        <v>40</v>
      </c>
      <c r="E579" s="6" t="s">
        <v>24</v>
      </c>
      <c r="F579" s="6" t="s">
        <v>28</v>
      </c>
      <c r="G579" s="6" t="s">
        <v>41</v>
      </c>
      <c r="H579" s="21">
        <v>60.3</v>
      </c>
      <c r="I579" s="12">
        <v>4</v>
      </c>
      <c r="J579" s="8">
        <v>12.06</v>
      </c>
      <c r="K579" s="8">
        <v>253.26</v>
      </c>
      <c r="L579" s="14">
        <v>43516</v>
      </c>
      <c r="M579" s="32" t="str">
        <f t="shared" si="128"/>
        <v>Weekday</v>
      </c>
      <c r="N579" s="16">
        <v>0.77986111111111112</v>
      </c>
      <c r="O579" s="6" t="s">
        <v>26</v>
      </c>
      <c r="P579" s="18">
        <v>241.2</v>
      </c>
      <c r="Q579" s="2">
        <v>4.7619047620000003</v>
      </c>
      <c r="R579" s="8">
        <v>12.06</v>
      </c>
      <c r="S579" s="10">
        <v>5.8</v>
      </c>
      <c r="T579" s="33"/>
      <c r="U579" s="22">
        <f t="shared" ref="U579:U642" si="135">H579*I579</f>
        <v>241.2</v>
      </c>
      <c r="V579" s="24">
        <f t="shared" si="129"/>
        <v>19296</v>
      </c>
      <c r="AH579" t="b">
        <f t="shared" si="130"/>
        <v>0</v>
      </c>
      <c r="AL579" t="str">
        <f t="shared" si="131"/>
        <v>Low</v>
      </c>
      <c r="AM579" t="str">
        <f t="shared" ref="AM579:AM642" si="136">IF(AND(S579&gt;8, K579&gt;500),"Good Product", "Bad Product")</f>
        <v>Bad Product</v>
      </c>
      <c r="AN579">
        <f t="shared" ref="AN579:AN642" si="137">IF(K579&gt;500, K579*0.9,K579)</f>
        <v>253.26</v>
      </c>
      <c r="AO579">
        <f t="shared" ref="AO579:AO642" si="138">IF(I579&gt;7, H579*0.95,H579)</f>
        <v>60.3</v>
      </c>
      <c r="AP579" s="29" t="str">
        <f t="shared" si="132"/>
        <v>Low</v>
      </c>
      <c r="AQ579">
        <f t="shared" si="133"/>
        <v>45514.308000000019</v>
      </c>
      <c r="AR579">
        <f t="shared" ref="AR579:AR642" ca="1" si="139">SUMIF(C579:C1578,"B",K1561:K1578)</f>
        <v>0</v>
      </c>
      <c r="AS579">
        <f t="shared" ref="AS579:AS642" si="140">SUMIFS(K:K,C:C,"B",F:F,"Female")</f>
        <v>52928.295000000013</v>
      </c>
      <c r="AT579">
        <f t="shared" si="134"/>
        <v>140</v>
      </c>
    </row>
    <row r="580" spans="1:46" ht="15.75" customHeight="1" x14ac:dyDescent="0.2">
      <c r="A580" s="1"/>
      <c r="B580" s="6" t="s">
        <v>612</v>
      </c>
      <c r="C580" s="6" t="s">
        <v>22</v>
      </c>
      <c r="D580" s="6" t="s">
        <v>23</v>
      </c>
      <c r="E580" s="6" t="s">
        <v>24</v>
      </c>
      <c r="F580" s="6" t="s">
        <v>28</v>
      </c>
      <c r="G580" s="6" t="s">
        <v>41</v>
      </c>
      <c r="H580" s="21">
        <v>31.77</v>
      </c>
      <c r="I580" s="12">
        <v>4</v>
      </c>
      <c r="J580" s="8">
        <v>6.3540000000000001</v>
      </c>
      <c r="K580" s="8">
        <v>133.434</v>
      </c>
      <c r="L580" s="14">
        <v>43479</v>
      </c>
      <c r="M580" s="32" t="str">
        <f t="shared" ref="M580:M643" si="141">IF(WEEKDAY(L580,2)&gt;=6, "Weekend", "Weekday")</f>
        <v>Weekday</v>
      </c>
      <c r="N580" s="16">
        <v>0.61319444444444449</v>
      </c>
      <c r="O580" s="6" t="s">
        <v>21</v>
      </c>
      <c r="P580" s="18">
        <v>127.08</v>
      </c>
      <c r="Q580" s="2">
        <v>4.7619047620000003</v>
      </c>
      <c r="R580" s="8">
        <v>6.3540000000000001</v>
      </c>
      <c r="S580" s="10">
        <v>6.2</v>
      </c>
      <c r="T580" s="33"/>
      <c r="U580" s="22">
        <f t="shared" si="135"/>
        <v>127.08</v>
      </c>
      <c r="V580" s="24">
        <f t="shared" ref="V580:V643" si="142">U580*$Y$5</f>
        <v>10166.4</v>
      </c>
      <c r="AH580" t="b">
        <f t="shared" ref="AH580:AH643" si="143">S580&gt;8</f>
        <v>0</v>
      </c>
      <c r="AL580" t="str">
        <f t="shared" ref="AL580:AL643" si="144">IF(S580&gt;8, "High", "Low")</f>
        <v>Low</v>
      </c>
      <c r="AM580" t="str">
        <f t="shared" si="136"/>
        <v>Bad Product</v>
      </c>
      <c r="AN580">
        <f t="shared" si="137"/>
        <v>133.434</v>
      </c>
      <c r="AO580">
        <f t="shared" si="138"/>
        <v>31.77</v>
      </c>
      <c r="AP580" s="29" t="str">
        <f t="shared" ref="AP580:AP643" si="145">IF(S580&gt;8, "High", IF(S580&lt;6.5,"Low","Medium"))</f>
        <v>Low</v>
      </c>
      <c r="AQ580">
        <f t="shared" ref="AQ580:AQ643" si="146">SUMIF(C579:C1578, "B",K579:K1578)</f>
        <v>44916.67950000002</v>
      </c>
      <c r="AR580">
        <f t="shared" ca="1" si="139"/>
        <v>0</v>
      </c>
      <c r="AS580">
        <f t="shared" si="140"/>
        <v>52928.295000000013</v>
      </c>
      <c r="AT580">
        <f t="shared" si="134"/>
        <v>139</v>
      </c>
    </row>
    <row r="581" spans="1:46" ht="15.75" customHeight="1" x14ac:dyDescent="0.2">
      <c r="A581" s="1"/>
      <c r="B581" s="6" t="s">
        <v>613</v>
      </c>
      <c r="C581" s="6" t="s">
        <v>16</v>
      </c>
      <c r="D581" s="6" t="s">
        <v>17</v>
      </c>
      <c r="E581" s="6" t="s">
        <v>24</v>
      </c>
      <c r="F581" s="6" t="s">
        <v>19</v>
      </c>
      <c r="G581" s="6" t="s">
        <v>20</v>
      </c>
      <c r="H581" s="21">
        <v>64.27</v>
      </c>
      <c r="I581" s="12">
        <v>4</v>
      </c>
      <c r="J581" s="8">
        <v>12.853999999999999</v>
      </c>
      <c r="K581" s="8">
        <v>269.93400000000003</v>
      </c>
      <c r="L581" s="14">
        <v>43550</v>
      </c>
      <c r="M581" s="32" t="str">
        <f t="shared" si="141"/>
        <v>Weekday</v>
      </c>
      <c r="N581" s="16">
        <v>0.57916666666666672</v>
      </c>
      <c r="O581" s="6" t="s">
        <v>26</v>
      </c>
      <c r="P581" s="18">
        <v>257.08</v>
      </c>
      <c r="Q581" s="2">
        <v>4.7619047620000003</v>
      </c>
      <c r="R581" s="8">
        <v>12.853999999999999</v>
      </c>
      <c r="S581" s="10">
        <v>7.7</v>
      </c>
      <c r="T581" s="33"/>
      <c r="U581" s="22">
        <f t="shared" si="135"/>
        <v>257.08</v>
      </c>
      <c r="V581" s="24">
        <f t="shared" si="142"/>
        <v>20566.399999999998</v>
      </c>
      <c r="AH581" t="b">
        <f t="shared" si="143"/>
        <v>0</v>
      </c>
      <c r="AL581" t="str">
        <f t="shared" si="144"/>
        <v>Low</v>
      </c>
      <c r="AM581" t="str">
        <f t="shared" si="136"/>
        <v>Bad Product</v>
      </c>
      <c r="AN581">
        <f t="shared" si="137"/>
        <v>269.93400000000003</v>
      </c>
      <c r="AO581">
        <f t="shared" si="138"/>
        <v>64.27</v>
      </c>
      <c r="AP581" s="29" t="str">
        <f t="shared" si="145"/>
        <v>Medium</v>
      </c>
      <c r="AQ581">
        <f t="shared" si="146"/>
        <v>44663.419500000018</v>
      </c>
      <c r="AR581">
        <f t="shared" ca="1" si="139"/>
        <v>0</v>
      </c>
      <c r="AS581">
        <f t="shared" si="140"/>
        <v>52928.295000000013</v>
      </c>
      <c r="AT581">
        <f t="shared" ref="AT581:AT644" si="147">COUNTIF(O581:O1579, "Cash")</f>
        <v>139</v>
      </c>
    </row>
    <row r="582" spans="1:46" ht="15.75" customHeight="1" x14ac:dyDescent="0.2">
      <c r="A582" s="1"/>
      <c r="B582" s="6" t="s">
        <v>614</v>
      </c>
      <c r="C582" s="6" t="s">
        <v>39</v>
      </c>
      <c r="D582" s="6" t="s">
        <v>40</v>
      </c>
      <c r="E582" s="6" t="s">
        <v>24</v>
      </c>
      <c r="F582" s="6" t="s">
        <v>28</v>
      </c>
      <c r="G582" s="6" t="s">
        <v>20</v>
      </c>
      <c r="H582" s="21">
        <v>69.510000000000005</v>
      </c>
      <c r="I582" s="12">
        <v>2</v>
      </c>
      <c r="J582" s="8">
        <v>6.9509999999999996</v>
      </c>
      <c r="K582" s="8">
        <v>145.971</v>
      </c>
      <c r="L582" s="14">
        <v>43525</v>
      </c>
      <c r="M582" s="32" t="str">
        <f t="shared" si="141"/>
        <v>Weekday</v>
      </c>
      <c r="N582" s="16">
        <v>0.51041666666666663</v>
      </c>
      <c r="O582" s="6" t="s">
        <v>21</v>
      </c>
      <c r="P582" s="18">
        <v>139.02000000000001</v>
      </c>
      <c r="Q582" s="2">
        <v>4.7619047620000003</v>
      </c>
      <c r="R582" s="8">
        <v>6.9509999999999996</v>
      </c>
      <c r="S582" s="10">
        <v>8.1</v>
      </c>
      <c r="T582" s="33"/>
      <c r="U582" s="22">
        <f t="shared" si="135"/>
        <v>139.02000000000001</v>
      </c>
      <c r="V582" s="24">
        <f t="shared" si="142"/>
        <v>11121.6</v>
      </c>
      <c r="AH582" t="b">
        <f t="shared" si="143"/>
        <v>1</v>
      </c>
      <c r="AL582" t="str">
        <f t="shared" si="144"/>
        <v>High</v>
      </c>
      <c r="AM582" t="str">
        <f t="shared" si="136"/>
        <v>Bad Product</v>
      </c>
      <c r="AN582">
        <f t="shared" si="137"/>
        <v>145.971</v>
      </c>
      <c r="AO582">
        <f t="shared" si="138"/>
        <v>69.510000000000005</v>
      </c>
      <c r="AP582" s="29" t="str">
        <f t="shared" si="145"/>
        <v>High</v>
      </c>
      <c r="AQ582">
        <f t="shared" si="146"/>
        <v>44663.419500000018</v>
      </c>
      <c r="AR582">
        <f t="shared" ca="1" si="139"/>
        <v>0</v>
      </c>
      <c r="AS582">
        <f t="shared" si="140"/>
        <v>52928.295000000013</v>
      </c>
      <c r="AT582">
        <f t="shared" si="147"/>
        <v>138</v>
      </c>
    </row>
    <row r="583" spans="1:46" ht="15.75" customHeight="1" x14ac:dyDescent="0.2">
      <c r="A583" s="1"/>
      <c r="B583" s="6" t="s">
        <v>615</v>
      </c>
      <c r="C583" s="6" t="s">
        <v>22</v>
      </c>
      <c r="D583" s="6" t="s">
        <v>23</v>
      </c>
      <c r="E583" s="6" t="s">
        <v>24</v>
      </c>
      <c r="F583" s="6" t="s">
        <v>28</v>
      </c>
      <c r="G583" s="6" t="s">
        <v>41</v>
      </c>
      <c r="H583" s="21">
        <v>27.22</v>
      </c>
      <c r="I583" s="12">
        <v>3</v>
      </c>
      <c r="J583" s="8">
        <v>4.0830000000000002</v>
      </c>
      <c r="K583" s="8">
        <v>85.742999999999995</v>
      </c>
      <c r="L583" s="14">
        <v>43472</v>
      </c>
      <c r="M583" s="32" t="str">
        <f t="shared" si="141"/>
        <v>Weekday</v>
      </c>
      <c r="N583" s="16">
        <v>0.52569444444444446</v>
      </c>
      <c r="O583" s="6" t="s">
        <v>26</v>
      </c>
      <c r="P583" s="18">
        <v>81.66</v>
      </c>
      <c r="Q583" s="2">
        <v>4.7619047620000003</v>
      </c>
      <c r="R583" s="8">
        <v>4.0830000000000002</v>
      </c>
      <c r="S583" s="10">
        <v>7.3</v>
      </c>
      <c r="T583" s="33"/>
      <c r="U583" s="22">
        <f t="shared" si="135"/>
        <v>81.66</v>
      </c>
      <c r="V583" s="24">
        <f t="shared" si="142"/>
        <v>6532.7999999999993</v>
      </c>
      <c r="AH583" t="b">
        <f t="shared" si="143"/>
        <v>0</v>
      </c>
      <c r="AL583" t="str">
        <f t="shared" si="144"/>
        <v>Low</v>
      </c>
      <c r="AM583" t="str">
        <f t="shared" si="136"/>
        <v>Bad Product</v>
      </c>
      <c r="AN583">
        <f t="shared" si="137"/>
        <v>85.742999999999995</v>
      </c>
      <c r="AO583">
        <f t="shared" si="138"/>
        <v>27.22</v>
      </c>
      <c r="AP583" s="29" t="str">
        <f t="shared" si="145"/>
        <v>Medium</v>
      </c>
      <c r="AQ583">
        <f t="shared" si="146"/>
        <v>44663.419500000018</v>
      </c>
      <c r="AR583">
        <f t="shared" ca="1" si="139"/>
        <v>0</v>
      </c>
      <c r="AS583">
        <f t="shared" si="140"/>
        <v>52928.295000000013</v>
      </c>
      <c r="AT583">
        <f t="shared" si="147"/>
        <v>138</v>
      </c>
    </row>
    <row r="584" spans="1:46" ht="15.75" customHeight="1" x14ac:dyDescent="0.2">
      <c r="A584" s="1"/>
      <c r="B584" s="6" t="s">
        <v>616</v>
      </c>
      <c r="C584" s="6" t="s">
        <v>16</v>
      </c>
      <c r="D584" s="6" t="s">
        <v>17</v>
      </c>
      <c r="E584" s="6" t="s">
        <v>18</v>
      </c>
      <c r="F584" s="6" t="s">
        <v>19</v>
      </c>
      <c r="G584" s="6" t="s">
        <v>20</v>
      </c>
      <c r="H584" s="21">
        <v>77.680000000000007</v>
      </c>
      <c r="I584" s="12">
        <v>4</v>
      </c>
      <c r="J584" s="8">
        <v>15.536</v>
      </c>
      <c r="K584" s="8">
        <v>326.25599999999997</v>
      </c>
      <c r="L584" s="14">
        <v>43497</v>
      </c>
      <c r="M584" s="32" t="str">
        <f t="shared" si="141"/>
        <v>Weekday</v>
      </c>
      <c r="N584" s="16">
        <v>0.82916666666666672</v>
      </c>
      <c r="O584" s="6" t="s">
        <v>26</v>
      </c>
      <c r="P584" s="18">
        <v>310.72000000000003</v>
      </c>
      <c r="Q584" s="2">
        <v>4.7619047620000003</v>
      </c>
      <c r="R584" s="8">
        <v>15.536</v>
      </c>
      <c r="S584" s="10">
        <v>8.4</v>
      </c>
      <c r="T584" s="33"/>
      <c r="U584" s="22">
        <f t="shared" si="135"/>
        <v>310.72000000000003</v>
      </c>
      <c r="V584" s="24">
        <f t="shared" si="142"/>
        <v>24857.600000000002</v>
      </c>
      <c r="AH584" t="b">
        <f t="shared" si="143"/>
        <v>1</v>
      </c>
      <c r="AL584" t="str">
        <f t="shared" si="144"/>
        <v>High</v>
      </c>
      <c r="AM584" t="str">
        <f t="shared" si="136"/>
        <v>Bad Product</v>
      </c>
      <c r="AN584">
        <f t="shared" si="137"/>
        <v>326.25599999999997</v>
      </c>
      <c r="AO584">
        <f t="shared" si="138"/>
        <v>77.680000000000007</v>
      </c>
      <c r="AP584" s="29" t="str">
        <f t="shared" si="145"/>
        <v>High</v>
      </c>
      <c r="AQ584">
        <f t="shared" si="146"/>
        <v>44517.448500000013</v>
      </c>
      <c r="AR584">
        <f t="shared" ca="1" si="139"/>
        <v>0</v>
      </c>
      <c r="AS584">
        <f t="shared" si="140"/>
        <v>52928.295000000013</v>
      </c>
      <c r="AT584">
        <f t="shared" si="147"/>
        <v>137</v>
      </c>
    </row>
    <row r="585" spans="1:46" ht="15.75" customHeight="1" x14ac:dyDescent="0.2">
      <c r="A585" s="1"/>
      <c r="B585" s="6" t="s">
        <v>617</v>
      </c>
      <c r="C585" s="6" t="s">
        <v>22</v>
      </c>
      <c r="D585" s="6" t="s">
        <v>23</v>
      </c>
      <c r="E585" s="6" t="s">
        <v>18</v>
      </c>
      <c r="F585" s="6" t="s">
        <v>19</v>
      </c>
      <c r="G585" s="6" t="s">
        <v>43</v>
      </c>
      <c r="H585" s="21">
        <v>92.98</v>
      </c>
      <c r="I585" s="12">
        <v>2</v>
      </c>
      <c r="J585" s="8">
        <v>9.298</v>
      </c>
      <c r="K585" s="8">
        <v>195.25800000000001</v>
      </c>
      <c r="L585" s="14">
        <v>43509</v>
      </c>
      <c r="M585" s="32" t="str">
        <f t="shared" si="141"/>
        <v>Weekday</v>
      </c>
      <c r="N585" s="16">
        <v>0.62916666666666665</v>
      </c>
      <c r="O585" s="6" t="s">
        <v>30</v>
      </c>
      <c r="P585" s="18">
        <v>185.96</v>
      </c>
      <c r="Q585" s="2">
        <v>4.7619047620000003</v>
      </c>
      <c r="R585" s="8">
        <v>9.298</v>
      </c>
      <c r="S585" s="10">
        <v>8</v>
      </c>
      <c r="T585" s="33"/>
      <c r="U585" s="22">
        <f t="shared" si="135"/>
        <v>185.96</v>
      </c>
      <c r="V585" s="24">
        <f t="shared" si="142"/>
        <v>14876.800000000001</v>
      </c>
      <c r="AH585" t="b">
        <f t="shared" si="143"/>
        <v>0</v>
      </c>
      <c r="AL585" t="str">
        <f t="shared" si="144"/>
        <v>Low</v>
      </c>
      <c r="AM585" t="str">
        <f t="shared" si="136"/>
        <v>Bad Product</v>
      </c>
      <c r="AN585">
        <f t="shared" si="137"/>
        <v>195.25800000000001</v>
      </c>
      <c r="AO585">
        <f t="shared" si="138"/>
        <v>92.98</v>
      </c>
      <c r="AP585" s="29" t="str">
        <f t="shared" si="145"/>
        <v>Medium</v>
      </c>
      <c r="AQ585">
        <f t="shared" si="146"/>
        <v>44517.448500000013</v>
      </c>
      <c r="AR585">
        <f t="shared" ca="1" si="139"/>
        <v>0</v>
      </c>
      <c r="AS585">
        <f t="shared" si="140"/>
        <v>52928.295000000013</v>
      </c>
      <c r="AT585">
        <f t="shared" si="147"/>
        <v>136</v>
      </c>
    </row>
    <row r="586" spans="1:46" ht="15.75" customHeight="1" x14ac:dyDescent="0.2">
      <c r="A586" s="1"/>
      <c r="B586" s="6" t="s">
        <v>618</v>
      </c>
      <c r="C586" s="6" t="s">
        <v>39</v>
      </c>
      <c r="D586" s="6" t="s">
        <v>40</v>
      </c>
      <c r="E586" s="6" t="s">
        <v>18</v>
      </c>
      <c r="F586" s="6" t="s">
        <v>19</v>
      </c>
      <c r="G586" s="6" t="s">
        <v>43</v>
      </c>
      <c r="H586" s="21">
        <v>18.079999999999998</v>
      </c>
      <c r="I586" s="12">
        <v>4</v>
      </c>
      <c r="J586" s="8">
        <v>3.6160000000000001</v>
      </c>
      <c r="K586" s="8">
        <v>75.936000000000007</v>
      </c>
      <c r="L586" s="14">
        <v>43479</v>
      </c>
      <c r="M586" s="32" t="str">
        <f t="shared" si="141"/>
        <v>Weekday</v>
      </c>
      <c r="N586" s="16">
        <v>0.75208333333333333</v>
      </c>
      <c r="O586" s="6" t="s">
        <v>30</v>
      </c>
      <c r="P586" s="18">
        <v>72.319999999999993</v>
      </c>
      <c r="Q586" s="2">
        <v>4.7619047620000003</v>
      </c>
      <c r="R586" s="8">
        <v>3.6160000000000001</v>
      </c>
      <c r="S586" s="10">
        <v>9.5</v>
      </c>
      <c r="T586" s="33"/>
      <c r="U586" s="22">
        <f t="shared" si="135"/>
        <v>72.319999999999993</v>
      </c>
      <c r="V586" s="24">
        <f t="shared" si="142"/>
        <v>5785.5999999999995</v>
      </c>
      <c r="AH586" t="b">
        <f t="shared" si="143"/>
        <v>1</v>
      </c>
      <c r="AL586" t="str">
        <f t="shared" si="144"/>
        <v>High</v>
      </c>
      <c r="AM586" t="str">
        <f t="shared" si="136"/>
        <v>Bad Product</v>
      </c>
      <c r="AN586">
        <f t="shared" si="137"/>
        <v>75.936000000000007</v>
      </c>
      <c r="AO586">
        <f t="shared" si="138"/>
        <v>18.079999999999998</v>
      </c>
      <c r="AP586" s="29" t="str">
        <f t="shared" si="145"/>
        <v>High</v>
      </c>
      <c r="AQ586">
        <f t="shared" si="146"/>
        <v>44517.448500000013</v>
      </c>
      <c r="AR586">
        <f t="shared" ca="1" si="139"/>
        <v>0</v>
      </c>
      <c r="AS586">
        <f t="shared" si="140"/>
        <v>52928.295000000013</v>
      </c>
      <c r="AT586">
        <f t="shared" si="147"/>
        <v>136</v>
      </c>
    </row>
    <row r="587" spans="1:46" ht="15.75" customHeight="1" x14ac:dyDescent="0.2">
      <c r="A587" s="1"/>
      <c r="B587" s="6" t="s">
        <v>619</v>
      </c>
      <c r="C587" s="6" t="s">
        <v>39</v>
      </c>
      <c r="D587" s="6" t="s">
        <v>40</v>
      </c>
      <c r="E587" s="6" t="s">
        <v>24</v>
      </c>
      <c r="F587" s="6" t="s">
        <v>28</v>
      </c>
      <c r="G587" s="6" t="s">
        <v>33</v>
      </c>
      <c r="H587" s="21">
        <v>63.06</v>
      </c>
      <c r="I587" s="12">
        <v>3</v>
      </c>
      <c r="J587" s="8">
        <v>9.4589999999999996</v>
      </c>
      <c r="K587" s="8">
        <v>198.63900000000001</v>
      </c>
      <c r="L587" s="14">
        <v>43484</v>
      </c>
      <c r="M587" s="32" t="str">
        <f t="shared" si="141"/>
        <v>Weekend</v>
      </c>
      <c r="N587" s="16">
        <v>0.66527777777777775</v>
      </c>
      <c r="O587" s="6" t="s">
        <v>21</v>
      </c>
      <c r="P587" s="18">
        <v>189.18</v>
      </c>
      <c r="Q587" s="2">
        <v>4.7619047620000003</v>
      </c>
      <c r="R587" s="8">
        <v>9.4589999999999996</v>
      </c>
      <c r="S587" s="10">
        <v>7</v>
      </c>
      <c r="T587" s="33"/>
      <c r="U587" s="22">
        <f t="shared" si="135"/>
        <v>189.18</v>
      </c>
      <c r="V587" s="24">
        <f t="shared" si="142"/>
        <v>15134.400000000001</v>
      </c>
      <c r="AH587" t="b">
        <f t="shared" si="143"/>
        <v>0</v>
      </c>
      <c r="AL587" t="str">
        <f t="shared" si="144"/>
        <v>Low</v>
      </c>
      <c r="AM587" t="str">
        <f t="shared" si="136"/>
        <v>Bad Product</v>
      </c>
      <c r="AN587">
        <f t="shared" si="137"/>
        <v>198.63900000000001</v>
      </c>
      <c r="AO587">
        <f t="shared" si="138"/>
        <v>63.06</v>
      </c>
      <c r="AP587" s="29" t="str">
        <f t="shared" si="145"/>
        <v>Medium</v>
      </c>
      <c r="AQ587">
        <f t="shared" si="146"/>
        <v>44517.448500000013</v>
      </c>
      <c r="AR587">
        <f t="shared" ca="1" si="139"/>
        <v>0</v>
      </c>
      <c r="AS587">
        <f t="shared" si="140"/>
        <v>52928.295000000013</v>
      </c>
      <c r="AT587">
        <f t="shared" si="147"/>
        <v>136</v>
      </c>
    </row>
    <row r="588" spans="1:46" ht="15.75" customHeight="1" x14ac:dyDescent="0.2">
      <c r="A588" s="1"/>
      <c r="B588" s="6" t="s">
        <v>620</v>
      </c>
      <c r="C588" s="6" t="s">
        <v>16</v>
      </c>
      <c r="D588" s="6" t="s">
        <v>17</v>
      </c>
      <c r="E588" s="6" t="s">
        <v>24</v>
      </c>
      <c r="F588" s="6" t="s">
        <v>28</v>
      </c>
      <c r="G588" s="6" t="s">
        <v>20</v>
      </c>
      <c r="H588" s="21">
        <v>51.71</v>
      </c>
      <c r="I588" s="12">
        <v>4</v>
      </c>
      <c r="J588" s="8">
        <v>10.342000000000001</v>
      </c>
      <c r="K588" s="8">
        <v>217.18199999999999</v>
      </c>
      <c r="L588" s="14">
        <v>43533</v>
      </c>
      <c r="M588" s="32" t="str">
        <f t="shared" si="141"/>
        <v>Weekend</v>
      </c>
      <c r="N588" s="16">
        <v>0.57847222222222228</v>
      </c>
      <c r="O588" s="6" t="s">
        <v>30</v>
      </c>
      <c r="P588" s="18">
        <v>206.84</v>
      </c>
      <c r="Q588" s="2">
        <v>4.7619047620000003</v>
      </c>
      <c r="R588" s="8">
        <v>10.342000000000001</v>
      </c>
      <c r="S588" s="10">
        <v>9.8000000000000007</v>
      </c>
      <c r="T588" s="33"/>
      <c r="U588" s="22">
        <f t="shared" si="135"/>
        <v>206.84</v>
      </c>
      <c r="V588" s="24">
        <f t="shared" si="142"/>
        <v>16547.2</v>
      </c>
      <c r="AH588" t="b">
        <f t="shared" si="143"/>
        <v>1</v>
      </c>
      <c r="AL588" t="str">
        <f t="shared" si="144"/>
        <v>High</v>
      </c>
      <c r="AM588" t="str">
        <f t="shared" si="136"/>
        <v>Bad Product</v>
      </c>
      <c r="AN588">
        <f t="shared" si="137"/>
        <v>217.18199999999999</v>
      </c>
      <c r="AO588">
        <f t="shared" si="138"/>
        <v>51.71</v>
      </c>
      <c r="AP588" s="29" t="str">
        <f t="shared" si="145"/>
        <v>High</v>
      </c>
      <c r="AQ588">
        <f t="shared" si="146"/>
        <v>44441.512500000012</v>
      </c>
      <c r="AR588">
        <f t="shared" ca="1" si="139"/>
        <v>0</v>
      </c>
      <c r="AS588">
        <f t="shared" si="140"/>
        <v>52928.295000000013</v>
      </c>
      <c r="AT588">
        <f t="shared" si="147"/>
        <v>136</v>
      </c>
    </row>
    <row r="589" spans="1:46" ht="15.75" customHeight="1" x14ac:dyDescent="0.2">
      <c r="A589" s="1"/>
      <c r="B589" s="6" t="s">
        <v>621</v>
      </c>
      <c r="C589" s="6" t="s">
        <v>16</v>
      </c>
      <c r="D589" s="6" t="s">
        <v>17</v>
      </c>
      <c r="E589" s="6" t="s">
        <v>24</v>
      </c>
      <c r="F589" s="6" t="s">
        <v>19</v>
      </c>
      <c r="G589" s="6" t="s">
        <v>41</v>
      </c>
      <c r="H589" s="21">
        <v>52.34</v>
      </c>
      <c r="I589" s="12">
        <v>3</v>
      </c>
      <c r="J589" s="8">
        <v>7.851</v>
      </c>
      <c r="K589" s="8">
        <v>164.87100000000001</v>
      </c>
      <c r="L589" s="14">
        <v>43551</v>
      </c>
      <c r="M589" s="32" t="str">
        <f t="shared" si="141"/>
        <v>Weekday</v>
      </c>
      <c r="N589" s="16">
        <v>0.5854166666666667</v>
      </c>
      <c r="O589" s="6" t="s">
        <v>26</v>
      </c>
      <c r="P589" s="18">
        <v>157.02000000000001</v>
      </c>
      <c r="Q589" s="2">
        <v>4.7619047620000003</v>
      </c>
      <c r="R589" s="8">
        <v>7.851</v>
      </c>
      <c r="S589" s="10">
        <v>9.1999999999999993</v>
      </c>
      <c r="T589" s="33"/>
      <c r="U589" s="22">
        <f t="shared" si="135"/>
        <v>157.02000000000001</v>
      </c>
      <c r="V589" s="24">
        <f t="shared" si="142"/>
        <v>12561.6</v>
      </c>
      <c r="AH589" t="b">
        <f t="shared" si="143"/>
        <v>1</v>
      </c>
      <c r="AL589" t="str">
        <f t="shared" si="144"/>
        <v>High</v>
      </c>
      <c r="AM589" t="str">
        <f t="shared" si="136"/>
        <v>Bad Product</v>
      </c>
      <c r="AN589">
        <f t="shared" si="137"/>
        <v>164.87100000000001</v>
      </c>
      <c r="AO589">
        <f t="shared" si="138"/>
        <v>52.34</v>
      </c>
      <c r="AP589" s="29" t="str">
        <f t="shared" si="145"/>
        <v>High</v>
      </c>
      <c r="AQ589">
        <f t="shared" si="146"/>
        <v>44242.873500000016</v>
      </c>
      <c r="AR589">
        <f t="shared" ca="1" si="139"/>
        <v>0</v>
      </c>
      <c r="AS589">
        <f t="shared" si="140"/>
        <v>52928.295000000013</v>
      </c>
      <c r="AT589">
        <f t="shared" si="147"/>
        <v>136</v>
      </c>
    </row>
    <row r="590" spans="1:46" ht="15.75" customHeight="1" x14ac:dyDescent="0.2">
      <c r="A590" s="1"/>
      <c r="B590" s="6" t="s">
        <v>622</v>
      </c>
      <c r="C590" s="6" t="s">
        <v>16</v>
      </c>
      <c r="D590" s="6" t="s">
        <v>17</v>
      </c>
      <c r="E590" s="6" t="s">
        <v>24</v>
      </c>
      <c r="F590" s="6" t="s">
        <v>19</v>
      </c>
      <c r="G590" s="6" t="s">
        <v>33</v>
      </c>
      <c r="H590" s="21">
        <v>43.06</v>
      </c>
      <c r="I590" s="12">
        <v>5</v>
      </c>
      <c r="J590" s="8">
        <v>10.765000000000001</v>
      </c>
      <c r="K590" s="8">
        <v>226.065</v>
      </c>
      <c r="L590" s="14">
        <v>43500</v>
      </c>
      <c r="M590" s="32" t="str">
        <f t="shared" si="141"/>
        <v>Weekday</v>
      </c>
      <c r="N590" s="16">
        <v>0.69305555555555554</v>
      </c>
      <c r="O590" s="6" t="s">
        <v>21</v>
      </c>
      <c r="P590" s="18">
        <v>215.3</v>
      </c>
      <c r="Q590" s="2">
        <v>4.7619047620000003</v>
      </c>
      <c r="R590" s="8">
        <v>10.765000000000001</v>
      </c>
      <c r="S590" s="10">
        <v>7.7</v>
      </c>
      <c r="T590" s="33"/>
      <c r="U590" s="22">
        <f t="shared" si="135"/>
        <v>215.3</v>
      </c>
      <c r="V590" s="24">
        <f t="shared" si="142"/>
        <v>17224</v>
      </c>
      <c r="AH590" t="b">
        <f t="shared" si="143"/>
        <v>0</v>
      </c>
      <c r="AL590" t="str">
        <f t="shared" si="144"/>
        <v>Low</v>
      </c>
      <c r="AM590" t="str">
        <f t="shared" si="136"/>
        <v>Bad Product</v>
      </c>
      <c r="AN590">
        <f t="shared" si="137"/>
        <v>226.065</v>
      </c>
      <c r="AO590">
        <f t="shared" si="138"/>
        <v>43.06</v>
      </c>
      <c r="AP590" s="29" t="str">
        <f t="shared" si="145"/>
        <v>Medium</v>
      </c>
      <c r="AQ590">
        <f t="shared" si="146"/>
        <v>44242.873500000016</v>
      </c>
      <c r="AR590">
        <f t="shared" ca="1" si="139"/>
        <v>0</v>
      </c>
      <c r="AS590">
        <f t="shared" si="140"/>
        <v>52928.295000000013</v>
      </c>
      <c r="AT590">
        <f t="shared" si="147"/>
        <v>135</v>
      </c>
    </row>
    <row r="591" spans="1:46" ht="15.75" customHeight="1" x14ac:dyDescent="0.2">
      <c r="A591" s="1"/>
      <c r="B591" s="6" t="s">
        <v>623</v>
      </c>
      <c r="C591" s="6" t="s">
        <v>22</v>
      </c>
      <c r="D591" s="6" t="s">
        <v>23</v>
      </c>
      <c r="E591" s="6" t="s">
        <v>24</v>
      </c>
      <c r="F591" s="6" t="s">
        <v>28</v>
      </c>
      <c r="G591" s="6" t="s">
        <v>43</v>
      </c>
      <c r="H591" s="21">
        <v>59.61</v>
      </c>
      <c r="I591" s="12">
        <v>10</v>
      </c>
      <c r="J591" s="8">
        <v>29.805</v>
      </c>
      <c r="K591" s="8">
        <v>625.90499999999997</v>
      </c>
      <c r="L591" s="14">
        <v>43538</v>
      </c>
      <c r="M591" s="32" t="str">
        <f t="shared" si="141"/>
        <v>Weekday</v>
      </c>
      <c r="N591" s="16">
        <v>0.46319444444444446</v>
      </c>
      <c r="O591" s="6" t="s">
        <v>26</v>
      </c>
      <c r="P591" s="18">
        <v>596.1</v>
      </c>
      <c r="Q591" s="2">
        <v>4.7619047620000003</v>
      </c>
      <c r="R591" s="8">
        <v>29.805</v>
      </c>
      <c r="S591" s="10">
        <v>5.3</v>
      </c>
      <c r="T591" s="33"/>
      <c r="U591" s="22">
        <f t="shared" si="135"/>
        <v>596.1</v>
      </c>
      <c r="V591" s="24">
        <f t="shared" si="142"/>
        <v>47688</v>
      </c>
      <c r="AH591" t="b">
        <f t="shared" si="143"/>
        <v>0</v>
      </c>
      <c r="AL591" t="str">
        <f t="shared" si="144"/>
        <v>Low</v>
      </c>
      <c r="AM591" t="str">
        <f t="shared" si="136"/>
        <v>Bad Product</v>
      </c>
      <c r="AN591">
        <f t="shared" si="137"/>
        <v>563.31449999999995</v>
      </c>
      <c r="AO591">
        <f t="shared" si="138"/>
        <v>56.6295</v>
      </c>
      <c r="AP591" s="29" t="str">
        <f t="shared" si="145"/>
        <v>Low</v>
      </c>
      <c r="AQ591">
        <f t="shared" si="146"/>
        <v>44242.873500000016</v>
      </c>
      <c r="AR591">
        <f t="shared" ca="1" si="139"/>
        <v>0</v>
      </c>
      <c r="AS591">
        <f t="shared" si="140"/>
        <v>52928.295000000013</v>
      </c>
      <c r="AT591">
        <f t="shared" si="147"/>
        <v>135</v>
      </c>
    </row>
    <row r="592" spans="1:46" ht="15.75" customHeight="1" x14ac:dyDescent="0.2">
      <c r="A592" s="1"/>
      <c r="B592" s="6" t="s">
        <v>624</v>
      </c>
      <c r="C592" s="6" t="s">
        <v>16</v>
      </c>
      <c r="D592" s="6" t="s">
        <v>17</v>
      </c>
      <c r="E592" s="6" t="s">
        <v>24</v>
      </c>
      <c r="F592" s="6" t="s">
        <v>28</v>
      </c>
      <c r="G592" s="6" t="s">
        <v>20</v>
      </c>
      <c r="H592" s="21">
        <v>14.62</v>
      </c>
      <c r="I592" s="12">
        <v>5</v>
      </c>
      <c r="J592" s="8">
        <v>3.6549999999999998</v>
      </c>
      <c r="K592" s="8">
        <v>76.754999999999995</v>
      </c>
      <c r="L592" s="14">
        <v>43528</v>
      </c>
      <c r="M592" s="32" t="str">
        <f t="shared" si="141"/>
        <v>Weekday</v>
      </c>
      <c r="N592" s="16">
        <v>0.51597222222222228</v>
      </c>
      <c r="O592" s="6" t="s">
        <v>26</v>
      </c>
      <c r="P592" s="18">
        <v>73.099999999999994</v>
      </c>
      <c r="Q592" s="2">
        <v>4.7619047620000003</v>
      </c>
      <c r="R592" s="8">
        <v>3.6549999999999998</v>
      </c>
      <c r="S592" s="10">
        <v>4.4000000000000004</v>
      </c>
      <c r="T592" s="33"/>
      <c r="U592" s="22">
        <f t="shared" si="135"/>
        <v>73.099999999999994</v>
      </c>
      <c r="V592" s="24">
        <f t="shared" si="142"/>
        <v>5848</v>
      </c>
      <c r="AH592" t="b">
        <f t="shared" si="143"/>
        <v>0</v>
      </c>
      <c r="AL592" t="str">
        <f t="shared" si="144"/>
        <v>Low</v>
      </c>
      <c r="AM592" t="str">
        <f t="shared" si="136"/>
        <v>Bad Product</v>
      </c>
      <c r="AN592">
        <f t="shared" si="137"/>
        <v>76.754999999999995</v>
      </c>
      <c r="AO592">
        <f t="shared" si="138"/>
        <v>14.62</v>
      </c>
      <c r="AP592" s="29" t="str">
        <f t="shared" si="145"/>
        <v>Low</v>
      </c>
      <c r="AQ592">
        <f t="shared" si="146"/>
        <v>44242.873500000016</v>
      </c>
      <c r="AR592">
        <f t="shared" ca="1" si="139"/>
        <v>0</v>
      </c>
      <c r="AS592">
        <f t="shared" si="140"/>
        <v>52928.295000000013</v>
      </c>
      <c r="AT592">
        <f t="shared" si="147"/>
        <v>134</v>
      </c>
    </row>
    <row r="593" spans="1:46" ht="15.75" customHeight="1" x14ac:dyDescent="0.2">
      <c r="A593" s="1"/>
      <c r="B593" s="6" t="s">
        <v>625</v>
      </c>
      <c r="C593" s="6" t="s">
        <v>22</v>
      </c>
      <c r="D593" s="6" t="s">
        <v>23</v>
      </c>
      <c r="E593" s="6" t="s">
        <v>18</v>
      </c>
      <c r="F593" s="6" t="s">
        <v>28</v>
      </c>
      <c r="G593" s="6" t="s">
        <v>20</v>
      </c>
      <c r="H593" s="21">
        <v>46.53</v>
      </c>
      <c r="I593" s="12">
        <v>6</v>
      </c>
      <c r="J593" s="8">
        <v>13.959</v>
      </c>
      <c r="K593" s="8">
        <v>293.13900000000001</v>
      </c>
      <c r="L593" s="14">
        <v>43527</v>
      </c>
      <c r="M593" s="32" t="str">
        <f t="shared" si="141"/>
        <v>Weekend</v>
      </c>
      <c r="N593" s="16">
        <v>0.45416666666666666</v>
      </c>
      <c r="O593" s="6" t="s">
        <v>30</v>
      </c>
      <c r="P593" s="18">
        <v>279.18</v>
      </c>
      <c r="Q593" s="2">
        <v>4.7619047620000003</v>
      </c>
      <c r="R593" s="8">
        <v>13.959</v>
      </c>
      <c r="S593" s="10">
        <v>4.3</v>
      </c>
      <c r="T593" s="33"/>
      <c r="U593" s="22">
        <f t="shared" si="135"/>
        <v>279.18</v>
      </c>
      <c r="V593" s="24">
        <f t="shared" si="142"/>
        <v>22334.400000000001</v>
      </c>
      <c r="AH593" t="b">
        <f t="shared" si="143"/>
        <v>0</v>
      </c>
      <c r="AL593" t="str">
        <f t="shared" si="144"/>
        <v>Low</v>
      </c>
      <c r="AM593" t="str">
        <f t="shared" si="136"/>
        <v>Bad Product</v>
      </c>
      <c r="AN593">
        <f t="shared" si="137"/>
        <v>293.13900000000001</v>
      </c>
      <c r="AO593">
        <f t="shared" si="138"/>
        <v>46.53</v>
      </c>
      <c r="AP593" s="29" t="str">
        <f t="shared" si="145"/>
        <v>Low</v>
      </c>
      <c r="AQ593">
        <f t="shared" si="146"/>
        <v>44242.873500000016</v>
      </c>
      <c r="AR593">
        <f t="shared" ca="1" si="139"/>
        <v>0</v>
      </c>
      <c r="AS593">
        <f t="shared" si="140"/>
        <v>52928.295000000013</v>
      </c>
      <c r="AT593">
        <f t="shared" si="147"/>
        <v>133</v>
      </c>
    </row>
    <row r="594" spans="1:46" ht="15.75" customHeight="1" x14ac:dyDescent="0.2">
      <c r="A594" s="1"/>
      <c r="B594" s="6" t="s">
        <v>626</v>
      </c>
      <c r="C594" s="6" t="s">
        <v>22</v>
      </c>
      <c r="D594" s="6" t="s">
        <v>23</v>
      </c>
      <c r="E594" s="6" t="s">
        <v>18</v>
      </c>
      <c r="F594" s="6" t="s">
        <v>19</v>
      </c>
      <c r="G594" s="6" t="s">
        <v>29</v>
      </c>
      <c r="H594" s="21">
        <v>24.24</v>
      </c>
      <c r="I594" s="12">
        <v>7</v>
      </c>
      <c r="J594" s="8">
        <v>8.484</v>
      </c>
      <c r="K594" s="8">
        <v>178.16399999999999</v>
      </c>
      <c r="L594" s="14">
        <v>43492</v>
      </c>
      <c r="M594" s="32" t="str">
        <f t="shared" si="141"/>
        <v>Weekend</v>
      </c>
      <c r="N594" s="16">
        <v>0.73472222222222228</v>
      </c>
      <c r="O594" s="6" t="s">
        <v>21</v>
      </c>
      <c r="P594" s="18">
        <v>169.68</v>
      </c>
      <c r="Q594" s="2">
        <v>4.7619047620000003</v>
      </c>
      <c r="R594" s="8">
        <v>8.484</v>
      </c>
      <c r="S594" s="10">
        <v>9.4</v>
      </c>
      <c r="T594" s="33"/>
      <c r="U594" s="22">
        <f t="shared" si="135"/>
        <v>169.67999999999998</v>
      </c>
      <c r="V594" s="24">
        <f t="shared" si="142"/>
        <v>13574.399999999998</v>
      </c>
      <c r="AH594" t="b">
        <f t="shared" si="143"/>
        <v>1</v>
      </c>
      <c r="AL594" t="str">
        <f t="shared" si="144"/>
        <v>High</v>
      </c>
      <c r="AM594" t="str">
        <f t="shared" si="136"/>
        <v>Bad Product</v>
      </c>
      <c r="AN594">
        <f t="shared" si="137"/>
        <v>178.16399999999999</v>
      </c>
      <c r="AO594">
        <f t="shared" si="138"/>
        <v>24.24</v>
      </c>
      <c r="AP594" s="29" t="str">
        <f t="shared" si="145"/>
        <v>High</v>
      </c>
      <c r="AQ594">
        <f t="shared" si="146"/>
        <v>44242.873500000016</v>
      </c>
      <c r="AR594">
        <f t="shared" ca="1" si="139"/>
        <v>0</v>
      </c>
      <c r="AS594">
        <f t="shared" si="140"/>
        <v>52928.295000000013</v>
      </c>
      <c r="AT594">
        <f t="shared" si="147"/>
        <v>133</v>
      </c>
    </row>
    <row r="595" spans="1:46" ht="15.75" customHeight="1" x14ac:dyDescent="0.2">
      <c r="A595" s="1"/>
      <c r="B595" s="6" t="s">
        <v>627</v>
      </c>
      <c r="C595" s="6" t="s">
        <v>16</v>
      </c>
      <c r="D595" s="6" t="s">
        <v>17</v>
      </c>
      <c r="E595" s="6" t="s">
        <v>18</v>
      </c>
      <c r="F595" s="6" t="s">
        <v>19</v>
      </c>
      <c r="G595" s="6" t="s">
        <v>33</v>
      </c>
      <c r="H595" s="21">
        <v>45.58</v>
      </c>
      <c r="I595" s="12">
        <v>1</v>
      </c>
      <c r="J595" s="8">
        <v>2.2789999999999999</v>
      </c>
      <c r="K595" s="8">
        <v>47.859000000000002</v>
      </c>
      <c r="L595" s="14">
        <v>43503</v>
      </c>
      <c r="M595" s="32" t="str">
        <f t="shared" si="141"/>
        <v>Weekday</v>
      </c>
      <c r="N595" s="16">
        <v>0.59236111111111112</v>
      </c>
      <c r="O595" s="6" t="s">
        <v>26</v>
      </c>
      <c r="P595" s="18">
        <v>45.58</v>
      </c>
      <c r="Q595" s="2">
        <v>4.7619047620000003</v>
      </c>
      <c r="R595" s="8">
        <v>2.2789999999999999</v>
      </c>
      <c r="S595" s="10">
        <v>9.8000000000000007</v>
      </c>
      <c r="T595" s="33"/>
      <c r="U595" s="22">
        <f t="shared" si="135"/>
        <v>45.58</v>
      </c>
      <c r="V595" s="24">
        <f t="shared" si="142"/>
        <v>3646.3999999999996</v>
      </c>
      <c r="AH595" t="b">
        <f t="shared" si="143"/>
        <v>1</v>
      </c>
      <c r="AL595" t="str">
        <f t="shared" si="144"/>
        <v>High</v>
      </c>
      <c r="AM595" t="str">
        <f t="shared" si="136"/>
        <v>Bad Product</v>
      </c>
      <c r="AN595">
        <f t="shared" si="137"/>
        <v>47.859000000000002</v>
      </c>
      <c r="AO595">
        <f t="shared" si="138"/>
        <v>45.58</v>
      </c>
      <c r="AP595" s="29" t="str">
        <f t="shared" si="145"/>
        <v>High</v>
      </c>
      <c r="AQ595">
        <f t="shared" si="146"/>
        <v>44242.873500000016</v>
      </c>
      <c r="AR595">
        <f t="shared" ca="1" si="139"/>
        <v>0</v>
      </c>
      <c r="AS595">
        <f t="shared" si="140"/>
        <v>52928.295000000013</v>
      </c>
      <c r="AT595">
        <f t="shared" si="147"/>
        <v>133</v>
      </c>
    </row>
    <row r="596" spans="1:46" ht="15.75" customHeight="1" x14ac:dyDescent="0.2">
      <c r="A596" s="1"/>
      <c r="B596" s="6" t="s">
        <v>628</v>
      </c>
      <c r="C596" s="6" t="s">
        <v>16</v>
      </c>
      <c r="D596" s="6" t="s">
        <v>17</v>
      </c>
      <c r="E596" s="6" t="s">
        <v>18</v>
      </c>
      <c r="F596" s="6" t="s">
        <v>19</v>
      </c>
      <c r="G596" s="6" t="s">
        <v>33</v>
      </c>
      <c r="H596" s="21">
        <v>75.2</v>
      </c>
      <c r="I596" s="12">
        <v>3</v>
      </c>
      <c r="J596" s="8">
        <v>11.28</v>
      </c>
      <c r="K596" s="8">
        <v>236.88</v>
      </c>
      <c r="L596" s="14">
        <v>43501</v>
      </c>
      <c r="M596" s="32" t="str">
        <f t="shared" si="141"/>
        <v>Weekday</v>
      </c>
      <c r="N596" s="16">
        <v>0.49375000000000002</v>
      </c>
      <c r="O596" s="6" t="s">
        <v>21</v>
      </c>
      <c r="P596" s="18">
        <v>225.6</v>
      </c>
      <c r="Q596" s="2">
        <v>4.7619047620000003</v>
      </c>
      <c r="R596" s="8">
        <v>11.28</v>
      </c>
      <c r="S596" s="10">
        <v>4.8</v>
      </c>
      <c r="T596" s="33"/>
      <c r="U596" s="22">
        <f t="shared" si="135"/>
        <v>225.60000000000002</v>
      </c>
      <c r="V596" s="24">
        <f t="shared" si="142"/>
        <v>18048</v>
      </c>
      <c r="AH596" t="b">
        <f t="shared" si="143"/>
        <v>0</v>
      </c>
      <c r="AL596" t="str">
        <f t="shared" si="144"/>
        <v>Low</v>
      </c>
      <c r="AM596" t="str">
        <f t="shared" si="136"/>
        <v>Bad Product</v>
      </c>
      <c r="AN596">
        <f t="shared" si="137"/>
        <v>236.88</v>
      </c>
      <c r="AO596">
        <f t="shared" si="138"/>
        <v>75.2</v>
      </c>
      <c r="AP596" s="29" t="str">
        <f t="shared" si="145"/>
        <v>Low</v>
      </c>
      <c r="AQ596">
        <f t="shared" si="146"/>
        <v>44242.873500000016</v>
      </c>
      <c r="AR596">
        <f t="shared" ca="1" si="139"/>
        <v>0</v>
      </c>
      <c r="AS596">
        <f t="shared" si="140"/>
        <v>52928.295000000013</v>
      </c>
      <c r="AT596">
        <f t="shared" si="147"/>
        <v>132</v>
      </c>
    </row>
    <row r="597" spans="1:46" ht="15.75" customHeight="1" x14ac:dyDescent="0.2">
      <c r="A597" s="1"/>
      <c r="B597" s="6" t="s">
        <v>629</v>
      </c>
      <c r="C597" s="6" t="s">
        <v>39</v>
      </c>
      <c r="D597" s="6" t="s">
        <v>40</v>
      </c>
      <c r="E597" s="6" t="s">
        <v>18</v>
      </c>
      <c r="F597" s="6" t="s">
        <v>28</v>
      </c>
      <c r="G597" s="6" t="s">
        <v>33</v>
      </c>
      <c r="H597" s="21">
        <v>96.8</v>
      </c>
      <c r="I597" s="12">
        <v>3</v>
      </c>
      <c r="J597" s="8">
        <v>14.52</v>
      </c>
      <c r="K597" s="8">
        <v>304.92</v>
      </c>
      <c r="L597" s="14">
        <v>43539</v>
      </c>
      <c r="M597" s="32" t="str">
        <f t="shared" si="141"/>
        <v>Weekday</v>
      </c>
      <c r="N597" s="16">
        <v>0.54513888888888884</v>
      </c>
      <c r="O597" s="6" t="s">
        <v>26</v>
      </c>
      <c r="P597" s="18">
        <v>290.39999999999998</v>
      </c>
      <c r="Q597" s="2">
        <v>4.7619047620000003</v>
      </c>
      <c r="R597" s="8">
        <v>14.52</v>
      </c>
      <c r="S597" s="10">
        <v>5.3</v>
      </c>
      <c r="T597" s="33"/>
      <c r="U597" s="22">
        <f t="shared" si="135"/>
        <v>290.39999999999998</v>
      </c>
      <c r="V597" s="24">
        <f t="shared" si="142"/>
        <v>23232</v>
      </c>
      <c r="AH597" t="b">
        <f t="shared" si="143"/>
        <v>0</v>
      </c>
      <c r="AL597" t="str">
        <f t="shared" si="144"/>
        <v>Low</v>
      </c>
      <c r="AM597" t="str">
        <f t="shared" si="136"/>
        <v>Bad Product</v>
      </c>
      <c r="AN597">
        <f t="shared" si="137"/>
        <v>304.92</v>
      </c>
      <c r="AO597">
        <f t="shared" si="138"/>
        <v>96.8</v>
      </c>
      <c r="AP597" s="29" t="str">
        <f t="shared" si="145"/>
        <v>Low</v>
      </c>
      <c r="AQ597">
        <f t="shared" si="146"/>
        <v>44242.873500000016</v>
      </c>
      <c r="AR597">
        <f t="shared" ca="1" si="139"/>
        <v>0</v>
      </c>
      <c r="AS597">
        <f t="shared" si="140"/>
        <v>52928.295000000013</v>
      </c>
      <c r="AT597">
        <f t="shared" si="147"/>
        <v>132</v>
      </c>
    </row>
    <row r="598" spans="1:46" ht="15.75" customHeight="1" x14ac:dyDescent="0.2">
      <c r="A598" s="1"/>
      <c r="B598" s="6" t="s">
        <v>630</v>
      </c>
      <c r="C598" s="6" t="s">
        <v>39</v>
      </c>
      <c r="D598" s="6" t="s">
        <v>40</v>
      </c>
      <c r="E598" s="6" t="s">
        <v>24</v>
      </c>
      <c r="F598" s="6" t="s">
        <v>28</v>
      </c>
      <c r="G598" s="6" t="s">
        <v>20</v>
      </c>
      <c r="H598" s="21">
        <v>14.82</v>
      </c>
      <c r="I598" s="12">
        <v>3</v>
      </c>
      <c r="J598" s="8">
        <v>2.2229999999999999</v>
      </c>
      <c r="K598" s="8">
        <v>46.683</v>
      </c>
      <c r="L598" s="14">
        <v>43525</v>
      </c>
      <c r="M598" s="32" t="str">
        <f t="shared" si="141"/>
        <v>Weekday</v>
      </c>
      <c r="N598" s="16">
        <v>0.47916666666666669</v>
      </c>
      <c r="O598" s="6" t="s">
        <v>30</v>
      </c>
      <c r="P598" s="18">
        <v>44.46</v>
      </c>
      <c r="Q598" s="2">
        <v>4.7619047620000003</v>
      </c>
      <c r="R598" s="8">
        <v>2.2229999999999999</v>
      </c>
      <c r="S598" s="10">
        <v>8.6999999999999993</v>
      </c>
      <c r="T598" s="33"/>
      <c r="U598" s="22">
        <f t="shared" si="135"/>
        <v>44.46</v>
      </c>
      <c r="V598" s="24">
        <f t="shared" si="142"/>
        <v>3556.8</v>
      </c>
      <c r="AH598" t="b">
        <f t="shared" si="143"/>
        <v>1</v>
      </c>
      <c r="AL598" t="str">
        <f t="shared" si="144"/>
        <v>High</v>
      </c>
      <c r="AM598" t="str">
        <f t="shared" si="136"/>
        <v>Bad Product</v>
      </c>
      <c r="AN598">
        <f t="shared" si="137"/>
        <v>46.683</v>
      </c>
      <c r="AO598">
        <f t="shared" si="138"/>
        <v>14.82</v>
      </c>
      <c r="AP598" s="29" t="str">
        <f t="shared" si="145"/>
        <v>High</v>
      </c>
      <c r="AQ598">
        <f t="shared" si="146"/>
        <v>44242.873500000016</v>
      </c>
      <c r="AR598">
        <f t="shared" ca="1" si="139"/>
        <v>0</v>
      </c>
      <c r="AS598">
        <f t="shared" si="140"/>
        <v>52928.295000000013</v>
      </c>
      <c r="AT598">
        <f t="shared" si="147"/>
        <v>131</v>
      </c>
    </row>
    <row r="599" spans="1:46" ht="15.75" customHeight="1" x14ac:dyDescent="0.2">
      <c r="A599" s="1"/>
      <c r="B599" s="6" t="s">
        <v>631</v>
      </c>
      <c r="C599" s="6" t="s">
        <v>16</v>
      </c>
      <c r="D599" s="6" t="s">
        <v>17</v>
      </c>
      <c r="E599" s="6" t="s">
        <v>24</v>
      </c>
      <c r="F599" s="6" t="s">
        <v>28</v>
      </c>
      <c r="G599" s="6" t="s">
        <v>41</v>
      </c>
      <c r="H599" s="21">
        <v>52.2</v>
      </c>
      <c r="I599" s="12">
        <v>3</v>
      </c>
      <c r="J599" s="8">
        <v>7.83</v>
      </c>
      <c r="K599" s="8">
        <v>164.43</v>
      </c>
      <c r="L599" s="14">
        <v>43511</v>
      </c>
      <c r="M599" s="32" t="str">
        <f t="shared" si="141"/>
        <v>Weekday</v>
      </c>
      <c r="N599" s="16">
        <v>0.5625</v>
      </c>
      <c r="O599" s="6" t="s">
        <v>30</v>
      </c>
      <c r="P599" s="18">
        <v>156.6</v>
      </c>
      <c r="Q599" s="2">
        <v>4.7619047620000003</v>
      </c>
      <c r="R599" s="8">
        <v>7.83</v>
      </c>
      <c r="S599" s="10">
        <v>9.5</v>
      </c>
      <c r="T599" s="33"/>
      <c r="U599" s="22">
        <f t="shared" si="135"/>
        <v>156.60000000000002</v>
      </c>
      <c r="V599" s="24">
        <f t="shared" si="142"/>
        <v>12528.000000000002</v>
      </c>
      <c r="AH599" t="b">
        <f t="shared" si="143"/>
        <v>1</v>
      </c>
      <c r="AL599" t="str">
        <f t="shared" si="144"/>
        <v>High</v>
      </c>
      <c r="AM599" t="str">
        <f t="shared" si="136"/>
        <v>Bad Product</v>
      </c>
      <c r="AN599">
        <f t="shared" si="137"/>
        <v>164.43</v>
      </c>
      <c r="AO599">
        <f t="shared" si="138"/>
        <v>52.2</v>
      </c>
      <c r="AP599" s="29" t="str">
        <f t="shared" si="145"/>
        <v>High</v>
      </c>
      <c r="AQ599">
        <f t="shared" si="146"/>
        <v>43937.953500000011</v>
      </c>
      <c r="AR599">
        <f t="shared" ca="1" si="139"/>
        <v>0</v>
      </c>
      <c r="AS599">
        <f t="shared" si="140"/>
        <v>52928.295000000013</v>
      </c>
      <c r="AT599">
        <f t="shared" si="147"/>
        <v>131</v>
      </c>
    </row>
    <row r="600" spans="1:46" ht="15.75" customHeight="1" x14ac:dyDescent="0.2">
      <c r="A600" s="1"/>
      <c r="B600" s="6" t="s">
        <v>632</v>
      </c>
      <c r="C600" s="6" t="s">
        <v>22</v>
      </c>
      <c r="D600" s="6" t="s">
        <v>23</v>
      </c>
      <c r="E600" s="6" t="s">
        <v>24</v>
      </c>
      <c r="F600" s="6" t="s">
        <v>19</v>
      </c>
      <c r="G600" s="6" t="s">
        <v>33</v>
      </c>
      <c r="H600" s="21">
        <v>46.66</v>
      </c>
      <c r="I600" s="12">
        <v>9</v>
      </c>
      <c r="J600" s="8">
        <v>20.997</v>
      </c>
      <c r="K600" s="8">
        <v>440.93700000000001</v>
      </c>
      <c r="L600" s="14">
        <v>43513</v>
      </c>
      <c r="M600" s="32" t="str">
        <f t="shared" si="141"/>
        <v>Weekend</v>
      </c>
      <c r="N600" s="16">
        <v>0.7993055555555556</v>
      </c>
      <c r="O600" s="6" t="s">
        <v>21</v>
      </c>
      <c r="P600" s="18">
        <v>419.94</v>
      </c>
      <c r="Q600" s="2">
        <v>4.7619047620000003</v>
      </c>
      <c r="R600" s="8">
        <v>20.997</v>
      </c>
      <c r="S600" s="10">
        <v>5.3</v>
      </c>
      <c r="T600" s="33"/>
      <c r="U600" s="22">
        <f t="shared" si="135"/>
        <v>419.93999999999994</v>
      </c>
      <c r="V600" s="24">
        <f t="shared" si="142"/>
        <v>33595.199999999997</v>
      </c>
      <c r="AH600" t="b">
        <f t="shared" si="143"/>
        <v>0</v>
      </c>
      <c r="AL600" t="str">
        <f t="shared" si="144"/>
        <v>Low</v>
      </c>
      <c r="AM600" t="str">
        <f t="shared" si="136"/>
        <v>Bad Product</v>
      </c>
      <c r="AN600">
        <f t="shared" si="137"/>
        <v>440.93700000000001</v>
      </c>
      <c r="AO600">
        <f t="shared" si="138"/>
        <v>44.326999999999998</v>
      </c>
      <c r="AP600" s="29" t="str">
        <f t="shared" si="145"/>
        <v>Low</v>
      </c>
      <c r="AQ600">
        <f t="shared" si="146"/>
        <v>43891.270500000013</v>
      </c>
      <c r="AR600">
        <f t="shared" ca="1" si="139"/>
        <v>0</v>
      </c>
      <c r="AS600">
        <f t="shared" si="140"/>
        <v>52928.295000000013</v>
      </c>
      <c r="AT600">
        <f t="shared" si="147"/>
        <v>131</v>
      </c>
    </row>
    <row r="601" spans="1:46" ht="15.75" customHeight="1" x14ac:dyDescent="0.2">
      <c r="A601" s="1"/>
      <c r="B601" s="6" t="s">
        <v>633</v>
      </c>
      <c r="C601" s="6" t="s">
        <v>22</v>
      </c>
      <c r="D601" s="6" t="s">
        <v>23</v>
      </c>
      <c r="E601" s="6" t="s">
        <v>24</v>
      </c>
      <c r="F601" s="6" t="s">
        <v>19</v>
      </c>
      <c r="G601" s="6" t="s">
        <v>43</v>
      </c>
      <c r="H601" s="21">
        <v>36.85</v>
      </c>
      <c r="I601" s="12">
        <v>5</v>
      </c>
      <c r="J601" s="8">
        <v>9.2125000000000004</v>
      </c>
      <c r="K601" s="8">
        <v>193.46250000000001</v>
      </c>
      <c r="L601" s="14">
        <v>43491</v>
      </c>
      <c r="M601" s="32" t="str">
        <f t="shared" si="141"/>
        <v>Weekend</v>
      </c>
      <c r="N601" s="16">
        <v>0.78680555555555554</v>
      </c>
      <c r="O601" s="6" t="s">
        <v>26</v>
      </c>
      <c r="P601" s="18">
        <v>184.25</v>
      </c>
      <c r="Q601" s="2">
        <v>4.7619047620000003</v>
      </c>
      <c r="R601" s="8">
        <v>9.2125000000000004</v>
      </c>
      <c r="S601" s="10">
        <v>9.1999999999999993</v>
      </c>
      <c r="T601" s="33"/>
      <c r="U601" s="22">
        <f t="shared" si="135"/>
        <v>184.25</v>
      </c>
      <c r="V601" s="24">
        <f t="shared" si="142"/>
        <v>14740</v>
      </c>
      <c r="AH601" t="b">
        <f t="shared" si="143"/>
        <v>1</v>
      </c>
      <c r="AL601" t="str">
        <f t="shared" si="144"/>
        <v>High</v>
      </c>
      <c r="AM601" t="str">
        <f t="shared" si="136"/>
        <v>Bad Product</v>
      </c>
      <c r="AN601">
        <f t="shared" si="137"/>
        <v>193.46250000000001</v>
      </c>
      <c r="AO601">
        <f t="shared" si="138"/>
        <v>36.85</v>
      </c>
      <c r="AP601" s="29" t="str">
        <f t="shared" si="145"/>
        <v>High</v>
      </c>
      <c r="AQ601">
        <f t="shared" si="146"/>
        <v>43891.270500000013</v>
      </c>
      <c r="AR601">
        <f t="shared" ca="1" si="139"/>
        <v>0</v>
      </c>
      <c r="AS601">
        <f t="shared" si="140"/>
        <v>52928.295000000013</v>
      </c>
      <c r="AT601">
        <f t="shared" si="147"/>
        <v>131</v>
      </c>
    </row>
    <row r="602" spans="1:46" ht="15.75" customHeight="1" x14ac:dyDescent="0.2">
      <c r="A602" s="1"/>
      <c r="B602" s="6" t="s">
        <v>634</v>
      </c>
      <c r="C602" s="6" t="s">
        <v>16</v>
      </c>
      <c r="D602" s="6" t="s">
        <v>17</v>
      </c>
      <c r="E602" s="6" t="s">
        <v>18</v>
      </c>
      <c r="F602" s="6" t="s">
        <v>19</v>
      </c>
      <c r="G602" s="6" t="s">
        <v>29</v>
      </c>
      <c r="H602" s="21">
        <v>70.319999999999993</v>
      </c>
      <c r="I602" s="12">
        <v>2</v>
      </c>
      <c r="J602" s="8">
        <v>7.032</v>
      </c>
      <c r="K602" s="8">
        <v>147.672</v>
      </c>
      <c r="L602" s="14">
        <v>43548</v>
      </c>
      <c r="M602" s="32" t="str">
        <f t="shared" si="141"/>
        <v>Weekend</v>
      </c>
      <c r="N602" s="16">
        <v>0.59861111111111109</v>
      </c>
      <c r="O602" s="6" t="s">
        <v>21</v>
      </c>
      <c r="P602" s="18">
        <v>140.63999999999999</v>
      </c>
      <c r="Q602" s="2">
        <v>4.7619047620000003</v>
      </c>
      <c r="R602" s="8">
        <v>7.032</v>
      </c>
      <c r="S602" s="10">
        <v>9.6</v>
      </c>
      <c r="T602" s="33"/>
      <c r="U602" s="22">
        <f t="shared" si="135"/>
        <v>140.63999999999999</v>
      </c>
      <c r="V602" s="24">
        <f t="shared" si="142"/>
        <v>11251.199999999999</v>
      </c>
      <c r="AH602" t="b">
        <f t="shared" si="143"/>
        <v>1</v>
      </c>
      <c r="AL602" t="str">
        <f t="shared" si="144"/>
        <v>High</v>
      </c>
      <c r="AM602" t="str">
        <f t="shared" si="136"/>
        <v>Bad Product</v>
      </c>
      <c r="AN602">
        <f t="shared" si="137"/>
        <v>147.672</v>
      </c>
      <c r="AO602">
        <f t="shared" si="138"/>
        <v>70.319999999999993</v>
      </c>
      <c r="AP602" s="29" t="str">
        <f t="shared" si="145"/>
        <v>High</v>
      </c>
      <c r="AQ602">
        <f t="shared" si="146"/>
        <v>43891.270500000013</v>
      </c>
      <c r="AR602">
        <f t="shared" ca="1" si="139"/>
        <v>0</v>
      </c>
      <c r="AS602">
        <f t="shared" si="140"/>
        <v>52928.295000000013</v>
      </c>
      <c r="AT602">
        <f t="shared" si="147"/>
        <v>130</v>
      </c>
    </row>
    <row r="603" spans="1:46" ht="15.75" customHeight="1" x14ac:dyDescent="0.2">
      <c r="A603" s="1"/>
      <c r="B603" s="6" t="s">
        <v>635</v>
      </c>
      <c r="C603" s="6" t="s">
        <v>22</v>
      </c>
      <c r="D603" s="6" t="s">
        <v>23</v>
      </c>
      <c r="E603" s="6" t="s">
        <v>24</v>
      </c>
      <c r="F603" s="6" t="s">
        <v>28</v>
      </c>
      <c r="G603" s="6" t="s">
        <v>25</v>
      </c>
      <c r="H603" s="21">
        <v>83.08</v>
      </c>
      <c r="I603" s="12">
        <v>1</v>
      </c>
      <c r="J603" s="8">
        <v>4.1539999999999999</v>
      </c>
      <c r="K603" s="8">
        <v>87.233999999999995</v>
      </c>
      <c r="L603" s="14">
        <v>43488</v>
      </c>
      <c r="M603" s="32" t="str">
        <f t="shared" si="141"/>
        <v>Weekday</v>
      </c>
      <c r="N603" s="16">
        <v>0.71944444444444444</v>
      </c>
      <c r="O603" s="6" t="s">
        <v>21</v>
      </c>
      <c r="P603" s="18">
        <v>83.08</v>
      </c>
      <c r="Q603" s="2">
        <v>4.7619047620000003</v>
      </c>
      <c r="R603" s="8">
        <v>4.1539999999999999</v>
      </c>
      <c r="S603" s="10">
        <v>6.4</v>
      </c>
      <c r="T603" s="33"/>
      <c r="U603" s="22">
        <f t="shared" si="135"/>
        <v>83.08</v>
      </c>
      <c r="V603" s="24">
        <f t="shared" si="142"/>
        <v>6646.4</v>
      </c>
      <c r="AH603" t="b">
        <f t="shared" si="143"/>
        <v>0</v>
      </c>
      <c r="AL603" t="str">
        <f t="shared" si="144"/>
        <v>Low</v>
      </c>
      <c r="AM603" t="str">
        <f t="shared" si="136"/>
        <v>Bad Product</v>
      </c>
      <c r="AN603">
        <f t="shared" si="137"/>
        <v>87.233999999999995</v>
      </c>
      <c r="AO603">
        <f t="shared" si="138"/>
        <v>83.08</v>
      </c>
      <c r="AP603" s="29" t="str">
        <f t="shared" si="145"/>
        <v>Low</v>
      </c>
      <c r="AQ603">
        <f t="shared" si="146"/>
        <v>43891.270500000013</v>
      </c>
      <c r="AR603">
        <f t="shared" ca="1" si="139"/>
        <v>0</v>
      </c>
      <c r="AS603">
        <f t="shared" si="140"/>
        <v>52928.295000000013</v>
      </c>
      <c r="AT603">
        <f t="shared" si="147"/>
        <v>130</v>
      </c>
    </row>
    <row r="604" spans="1:46" ht="15.75" customHeight="1" x14ac:dyDescent="0.2">
      <c r="A604" s="1"/>
      <c r="B604" s="6" t="s">
        <v>636</v>
      </c>
      <c r="C604" s="6" t="s">
        <v>22</v>
      </c>
      <c r="D604" s="6" t="s">
        <v>23</v>
      </c>
      <c r="E604" s="6" t="s">
        <v>24</v>
      </c>
      <c r="F604" s="6" t="s">
        <v>19</v>
      </c>
      <c r="G604" s="6" t="s">
        <v>43</v>
      </c>
      <c r="H604" s="21">
        <v>64.989999999999995</v>
      </c>
      <c r="I604" s="12">
        <v>1</v>
      </c>
      <c r="J604" s="8">
        <v>3.2494999999999998</v>
      </c>
      <c r="K604" s="8">
        <v>68.239500000000007</v>
      </c>
      <c r="L604" s="14">
        <v>43491</v>
      </c>
      <c r="M604" s="32" t="str">
        <f t="shared" si="141"/>
        <v>Weekend</v>
      </c>
      <c r="N604" s="16">
        <v>0.42083333333333334</v>
      </c>
      <c r="O604" s="6" t="s">
        <v>30</v>
      </c>
      <c r="P604" s="18">
        <v>64.989999999999995</v>
      </c>
      <c r="Q604" s="2">
        <v>4.7619047620000003</v>
      </c>
      <c r="R604" s="8">
        <v>3.2494999999999998</v>
      </c>
      <c r="S604" s="10">
        <v>4.5</v>
      </c>
      <c r="T604" s="33"/>
      <c r="U604" s="22">
        <f t="shared" si="135"/>
        <v>64.989999999999995</v>
      </c>
      <c r="V604" s="24">
        <f t="shared" si="142"/>
        <v>5199.2</v>
      </c>
      <c r="AH604" t="b">
        <f t="shared" si="143"/>
        <v>0</v>
      </c>
      <c r="AL604" t="str">
        <f t="shared" si="144"/>
        <v>Low</v>
      </c>
      <c r="AM604" t="str">
        <f t="shared" si="136"/>
        <v>Bad Product</v>
      </c>
      <c r="AN604">
        <f t="shared" si="137"/>
        <v>68.239500000000007</v>
      </c>
      <c r="AO604">
        <f t="shared" si="138"/>
        <v>64.989999999999995</v>
      </c>
      <c r="AP604" s="29" t="str">
        <f t="shared" si="145"/>
        <v>Low</v>
      </c>
      <c r="AQ604">
        <f t="shared" si="146"/>
        <v>43891.270500000013</v>
      </c>
      <c r="AR604">
        <f t="shared" ca="1" si="139"/>
        <v>0</v>
      </c>
      <c r="AS604">
        <f t="shared" si="140"/>
        <v>52928.295000000013</v>
      </c>
      <c r="AT604">
        <f t="shared" si="147"/>
        <v>130</v>
      </c>
    </row>
    <row r="605" spans="1:46" ht="15.75" customHeight="1" x14ac:dyDescent="0.2">
      <c r="A605" s="1"/>
      <c r="B605" s="6" t="s">
        <v>637</v>
      </c>
      <c r="C605" s="6" t="s">
        <v>22</v>
      </c>
      <c r="D605" s="6" t="s">
        <v>23</v>
      </c>
      <c r="E605" s="6" t="s">
        <v>24</v>
      </c>
      <c r="F605" s="6" t="s">
        <v>28</v>
      </c>
      <c r="G605" s="6" t="s">
        <v>41</v>
      </c>
      <c r="H605" s="21">
        <v>77.56</v>
      </c>
      <c r="I605" s="12">
        <v>10</v>
      </c>
      <c r="J605" s="8">
        <v>38.78</v>
      </c>
      <c r="K605" s="8">
        <v>814.38</v>
      </c>
      <c r="L605" s="14">
        <v>43538</v>
      </c>
      <c r="M605" s="32" t="str">
        <f t="shared" si="141"/>
        <v>Weekday</v>
      </c>
      <c r="N605" s="16">
        <v>0.85763888888888884</v>
      </c>
      <c r="O605" s="6" t="s">
        <v>21</v>
      </c>
      <c r="P605" s="18">
        <v>775.6</v>
      </c>
      <c r="Q605" s="2">
        <v>4.7619047620000003</v>
      </c>
      <c r="R605" s="8">
        <v>38.78</v>
      </c>
      <c r="S605" s="10">
        <v>6.9</v>
      </c>
      <c r="T605" s="33"/>
      <c r="U605" s="22">
        <f t="shared" si="135"/>
        <v>775.6</v>
      </c>
      <c r="V605" s="24">
        <f t="shared" si="142"/>
        <v>62048</v>
      </c>
      <c r="AH605" t="b">
        <f t="shared" si="143"/>
        <v>0</v>
      </c>
      <c r="AL605" t="str">
        <f t="shared" si="144"/>
        <v>Low</v>
      </c>
      <c r="AM605" t="str">
        <f t="shared" si="136"/>
        <v>Bad Product</v>
      </c>
      <c r="AN605">
        <f t="shared" si="137"/>
        <v>732.94200000000001</v>
      </c>
      <c r="AO605">
        <f t="shared" si="138"/>
        <v>73.682000000000002</v>
      </c>
      <c r="AP605" s="29" t="str">
        <f t="shared" si="145"/>
        <v>Medium</v>
      </c>
      <c r="AQ605">
        <f t="shared" si="146"/>
        <v>43891.270500000013</v>
      </c>
      <c r="AR605">
        <f t="shared" ca="1" si="139"/>
        <v>0</v>
      </c>
      <c r="AS605">
        <f t="shared" si="140"/>
        <v>52928.295000000013</v>
      </c>
      <c r="AT605">
        <f t="shared" si="147"/>
        <v>130</v>
      </c>
    </row>
    <row r="606" spans="1:46" ht="15.75" customHeight="1" x14ac:dyDescent="0.2">
      <c r="A606" s="1"/>
      <c r="B606" s="6" t="s">
        <v>638</v>
      </c>
      <c r="C606" s="6" t="s">
        <v>39</v>
      </c>
      <c r="D606" s="6" t="s">
        <v>40</v>
      </c>
      <c r="E606" s="6" t="s">
        <v>24</v>
      </c>
      <c r="F606" s="6" t="s">
        <v>19</v>
      </c>
      <c r="G606" s="6" t="s">
        <v>33</v>
      </c>
      <c r="H606" s="21">
        <v>54.51</v>
      </c>
      <c r="I606" s="12">
        <v>6</v>
      </c>
      <c r="J606" s="8">
        <v>16.353000000000002</v>
      </c>
      <c r="K606" s="8">
        <v>343.41300000000001</v>
      </c>
      <c r="L606" s="14">
        <v>43541</v>
      </c>
      <c r="M606" s="32" t="str">
        <f t="shared" si="141"/>
        <v>Weekend</v>
      </c>
      <c r="N606" s="16">
        <v>0.57916666666666672</v>
      </c>
      <c r="O606" s="6" t="s">
        <v>21</v>
      </c>
      <c r="P606" s="18">
        <v>327.06</v>
      </c>
      <c r="Q606" s="2">
        <v>4.7619047620000003</v>
      </c>
      <c r="R606" s="8">
        <v>16.353000000000002</v>
      </c>
      <c r="S606" s="10">
        <v>7.8</v>
      </c>
      <c r="T606" s="33"/>
      <c r="U606" s="22">
        <f t="shared" si="135"/>
        <v>327.06</v>
      </c>
      <c r="V606" s="24">
        <f t="shared" si="142"/>
        <v>26164.799999999999</v>
      </c>
      <c r="AH606" t="b">
        <f t="shared" si="143"/>
        <v>0</v>
      </c>
      <c r="AL606" t="str">
        <f t="shared" si="144"/>
        <v>Low</v>
      </c>
      <c r="AM606" t="str">
        <f t="shared" si="136"/>
        <v>Bad Product</v>
      </c>
      <c r="AN606">
        <f t="shared" si="137"/>
        <v>343.41300000000001</v>
      </c>
      <c r="AO606">
        <f t="shared" si="138"/>
        <v>54.51</v>
      </c>
      <c r="AP606" s="29" t="str">
        <f t="shared" si="145"/>
        <v>Medium</v>
      </c>
      <c r="AQ606">
        <f t="shared" si="146"/>
        <v>43891.270500000013</v>
      </c>
      <c r="AR606">
        <f t="shared" ca="1" si="139"/>
        <v>0</v>
      </c>
      <c r="AS606">
        <f t="shared" si="140"/>
        <v>52928.295000000013</v>
      </c>
      <c r="AT606">
        <f t="shared" si="147"/>
        <v>130</v>
      </c>
    </row>
    <row r="607" spans="1:46" ht="15.75" customHeight="1" x14ac:dyDescent="0.2">
      <c r="A607" s="1"/>
      <c r="B607" s="6" t="s">
        <v>639</v>
      </c>
      <c r="C607" s="6" t="s">
        <v>22</v>
      </c>
      <c r="D607" s="6" t="s">
        <v>23</v>
      </c>
      <c r="E607" s="6" t="s">
        <v>18</v>
      </c>
      <c r="F607" s="6" t="s">
        <v>19</v>
      </c>
      <c r="G607" s="6" t="s">
        <v>43</v>
      </c>
      <c r="H607" s="21">
        <v>51.89</v>
      </c>
      <c r="I607" s="12">
        <v>7</v>
      </c>
      <c r="J607" s="8">
        <v>18.1615</v>
      </c>
      <c r="K607" s="8">
        <v>381.39150000000001</v>
      </c>
      <c r="L607" s="14">
        <v>43473</v>
      </c>
      <c r="M607" s="32" t="str">
        <f t="shared" si="141"/>
        <v>Weekday</v>
      </c>
      <c r="N607" s="16">
        <v>0.83888888888888891</v>
      </c>
      <c r="O607" s="6" t="s">
        <v>26</v>
      </c>
      <c r="P607" s="18">
        <v>363.23</v>
      </c>
      <c r="Q607" s="2">
        <v>4.7619047620000003</v>
      </c>
      <c r="R607" s="8">
        <v>18.1615</v>
      </c>
      <c r="S607" s="10">
        <v>4.5</v>
      </c>
      <c r="T607" s="33"/>
      <c r="U607" s="22">
        <f t="shared" si="135"/>
        <v>363.23</v>
      </c>
      <c r="V607" s="24">
        <f t="shared" si="142"/>
        <v>29058.400000000001</v>
      </c>
      <c r="AH607" t="b">
        <f t="shared" si="143"/>
        <v>0</v>
      </c>
      <c r="AL607" t="str">
        <f t="shared" si="144"/>
        <v>Low</v>
      </c>
      <c r="AM607" t="str">
        <f t="shared" si="136"/>
        <v>Bad Product</v>
      </c>
      <c r="AN607">
        <f t="shared" si="137"/>
        <v>381.39150000000001</v>
      </c>
      <c r="AO607">
        <f t="shared" si="138"/>
        <v>51.89</v>
      </c>
      <c r="AP607" s="29" t="str">
        <f t="shared" si="145"/>
        <v>Low</v>
      </c>
      <c r="AQ607">
        <f t="shared" si="146"/>
        <v>43891.270500000013</v>
      </c>
      <c r="AR607">
        <f t="shared" ca="1" si="139"/>
        <v>0</v>
      </c>
      <c r="AS607">
        <f t="shared" si="140"/>
        <v>52928.295000000013</v>
      </c>
      <c r="AT607">
        <f t="shared" si="147"/>
        <v>130</v>
      </c>
    </row>
    <row r="608" spans="1:46" ht="15.75" customHeight="1" x14ac:dyDescent="0.2">
      <c r="A608" s="1"/>
      <c r="B608" s="6" t="s">
        <v>640</v>
      </c>
      <c r="C608" s="6" t="s">
        <v>39</v>
      </c>
      <c r="D608" s="6" t="s">
        <v>40</v>
      </c>
      <c r="E608" s="6" t="s">
        <v>24</v>
      </c>
      <c r="F608" s="6" t="s">
        <v>28</v>
      </c>
      <c r="G608" s="6" t="s">
        <v>29</v>
      </c>
      <c r="H608" s="21">
        <v>31.75</v>
      </c>
      <c r="I608" s="12">
        <v>4</v>
      </c>
      <c r="J608" s="8">
        <v>6.35</v>
      </c>
      <c r="K608" s="8">
        <v>133.35</v>
      </c>
      <c r="L608" s="14">
        <v>43504</v>
      </c>
      <c r="M608" s="32" t="str">
        <f t="shared" si="141"/>
        <v>Weekday</v>
      </c>
      <c r="N608" s="16">
        <v>0.6430555555555556</v>
      </c>
      <c r="O608" s="6" t="s">
        <v>26</v>
      </c>
      <c r="P608" s="18">
        <v>127</v>
      </c>
      <c r="Q608" s="2">
        <v>4.7619047620000003</v>
      </c>
      <c r="R608" s="8">
        <v>6.35</v>
      </c>
      <c r="S608" s="10">
        <v>8.6</v>
      </c>
      <c r="T608" s="33"/>
      <c r="U608" s="22">
        <f t="shared" si="135"/>
        <v>127</v>
      </c>
      <c r="V608" s="24">
        <f t="shared" si="142"/>
        <v>10160</v>
      </c>
      <c r="AH608" t="b">
        <f t="shared" si="143"/>
        <v>1</v>
      </c>
      <c r="AL608" t="str">
        <f t="shared" si="144"/>
        <v>High</v>
      </c>
      <c r="AM608" t="str">
        <f t="shared" si="136"/>
        <v>Bad Product</v>
      </c>
      <c r="AN608">
        <f t="shared" si="137"/>
        <v>133.35</v>
      </c>
      <c r="AO608">
        <f t="shared" si="138"/>
        <v>31.75</v>
      </c>
      <c r="AP608" s="29" t="str">
        <f t="shared" si="145"/>
        <v>High</v>
      </c>
      <c r="AQ608">
        <f t="shared" si="146"/>
        <v>43547.857500000013</v>
      </c>
      <c r="AR608">
        <f t="shared" ca="1" si="139"/>
        <v>0</v>
      </c>
      <c r="AS608">
        <f t="shared" si="140"/>
        <v>52928.295000000013</v>
      </c>
      <c r="AT608">
        <f t="shared" si="147"/>
        <v>129</v>
      </c>
    </row>
    <row r="609" spans="1:46" ht="15.75" customHeight="1" x14ac:dyDescent="0.2">
      <c r="A609" s="1"/>
      <c r="B609" s="6" t="s">
        <v>641</v>
      </c>
      <c r="C609" s="6" t="s">
        <v>16</v>
      </c>
      <c r="D609" s="6" t="s">
        <v>17</v>
      </c>
      <c r="E609" s="6" t="s">
        <v>18</v>
      </c>
      <c r="F609" s="6" t="s">
        <v>19</v>
      </c>
      <c r="G609" s="6" t="s">
        <v>43</v>
      </c>
      <c r="H609" s="21">
        <v>53.65</v>
      </c>
      <c r="I609" s="12">
        <v>7</v>
      </c>
      <c r="J609" s="8">
        <v>18.7775</v>
      </c>
      <c r="K609" s="8">
        <v>394.32749999999999</v>
      </c>
      <c r="L609" s="14">
        <v>43506</v>
      </c>
      <c r="M609" s="32" t="str">
        <f t="shared" si="141"/>
        <v>Weekend</v>
      </c>
      <c r="N609" s="16">
        <v>0.53888888888888886</v>
      </c>
      <c r="O609" s="6" t="s">
        <v>21</v>
      </c>
      <c r="P609" s="18">
        <v>375.55</v>
      </c>
      <c r="Q609" s="2">
        <v>4.7619047620000003</v>
      </c>
      <c r="R609" s="8">
        <v>18.7775</v>
      </c>
      <c r="S609" s="10">
        <v>5.2</v>
      </c>
      <c r="T609" s="33"/>
      <c r="U609" s="22">
        <f t="shared" si="135"/>
        <v>375.55</v>
      </c>
      <c r="V609" s="24">
        <f t="shared" si="142"/>
        <v>30044</v>
      </c>
      <c r="AH609" t="b">
        <f t="shared" si="143"/>
        <v>0</v>
      </c>
      <c r="AL609" t="str">
        <f t="shared" si="144"/>
        <v>Low</v>
      </c>
      <c r="AM609" t="str">
        <f t="shared" si="136"/>
        <v>Bad Product</v>
      </c>
      <c r="AN609">
        <f t="shared" si="137"/>
        <v>394.32749999999999</v>
      </c>
      <c r="AO609">
        <f t="shared" si="138"/>
        <v>53.65</v>
      </c>
      <c r="AP609" s="29" t="str">
        <f t="shared" si="145"/>
        <v>Low</v>
      </c>
      <c r="AQ609">
        <f t="shared" si="146"/>
        <v>43547.857500000013</v>
      </c>
      <c r="AR609">
        <f t="shared" ca="1" si="139"/>
        <v>0</v>
      </c>
      <c r="AS609">
        <f t="shared" si="140"/>
        <v>52928.295000000013</v>
      </c>
      <c r="AT609">
        <f t="shared" si="147"/>
        <v>128</v>
      </c>
    </row>
    <row r="610" spans="1:46" ht="15.75" customHeight="1" x14ac:dyDescent="0.2">
      <c r="A610" s="1"/>
      <c r="B610" s="6" t="s">
        <v>642</v>
      </c>
      <c r="C610" s="6" t="s">
        <v>22</v>
      </c>
      <c r="D610" s="6" t="s">
        <v>23</v>
      </c>
      <c r="E610" s="6" t="s">
        <v>18</v>
      </c>
      <c r="F610" s="6" t="s">
        <v>19</v>
      </c>
      <c r="G610" s="6" t="s">
        <v>41</v>
      </c>
      <c r="H610" s="21">
        <v>49.79</v>
      </c>
      <c r="I610" s="12">
        <v>4</v>
      </c>
      <c r="J610" s="8">
        <v>9.9580000000000002</v>
      </c>
      <c r="K610" s="8">
        <v>209.11799999999999</v>
      </c>
      <c r="L610" s="14">
        <v>43552</v>
      </c>
      <c r="M610" s="32" t="str">
        <f t="shared" si="141"/>
        <v>Weekday</v>
      </c>
      <c r="N610" s="16">
        <v>0.80277777777777781</v>
      </c>
      <c r="O610" s="6" t="s">
        <v>30</v>
      </c>
      <c r="P610" s="18">
        <v>199.16</v>
      </c>
      <c r="Q610" s="2">
        <v>4.7619047620000003</v>
      </c>
      <c r="R610" s="8">
        <v>9.9580000000000002</v>
      </c>
      <c r="S610" s="10">
        <v>6.4</v>
      </c>
      <c r="T610" s="33"/>
      <c r="U610" s="22">
        <f t="shared" si="135"/>
        <v>199.16</v>
      </c>
      <c r="V610" s="24">
        <f t="shared" si="142"/>
        <v>15932.8</v>
      </c>
      <c r="AH610" t="b">
        <f t="shared" si="143"/>
        <v>0</v>
      </c>
      <c r="AL610" t="str">
        <f t="shared" si="144"/>
        <v>Low</v>
      </c>
      <c r="AM610" t="str">
        <f t="shared" si="136"/>
        <v>Bad Product</v>
      </c>
      <c r="AN610">
        <f t="shared" si="137"/>
        <v>209.11799999999999</v>
      </c>
      <c r="AO610">
        <f t="shared" si="138"/>
        <v>49.79</v>
      </c>
      <c r="AP610" s="29" t="str">
        <f t="shared" si="145"/>
        <v>Low</v>
      </c>
      <c r="AQ610">
        <f t="shared" si="146"/>
        <v>43414.507500000014</v>
      </c>
      <c r="AR610">
        <f t="shared" ca="1" si="139"/>
        <v>0</v>
      </c>
      <c r="AS610">
        <f t="shared" si="140"/>
        <v>52928.295000000013</v>
      </c>
      <c r="AT610">
        <f t="shared" si="147"/>
        <v>128</v>
      </c>
    </row>
    <row r="611" spans="1:46" ht="15.75" customHeight="1" x14ac:dyDescent="0.2">
      <c r="A611" s="1"/>
      <c r="B611" s="6" t="s">
        <v>643</v>
      </c>
      <c r="C611" s="6" t="s">
        <v>16</v>
      </c>
      <c r="D611" s="6" t="s">
        <v>17</v>
      </c>
      <c r="E611" s="6" t="s">
        <v>24</v>
      </c>
      <c r="F611" s="6" t="s">
        <v>28</v>
      </c>
      <c r="G611" s="6" t="s">
        <v>43</v>
      </c>
      <c r="H611" s="21">
        <v>30.61</v>
      </c>
      <c r="I611" s="12">
        <v>1</v>
      </c>
      <c r="J611" s="8">
        <v>1.5305</v>
      </c>
      <c r="K611" s="8">
        <v>32.140500000000003</v>
      </c>
      <c r="L611" s="14">
        <v>43488</v>
      </c>
      <c r="M611" s="32" t="str">
        <f t="shared" si="141"/>
        <v>Weekday</v>
      </c>
      <c r="N611" s="16">
        <v>0.51388888888888884</v>
      </c>
      <c r="O611" s="6" t="s">
        <v>21</v>
      </c>
      <c r="P611" s="18">
        <v>30.61</v>
      </c>
      <c r="Q611" s="2">
        <v>4.7619047620000003</v>
      </c>
      <c r="R611" s="8">
        <v>1.5305</v>
      </c>
      <c r="S611" s="10">
        <v>5.2</v>
      </c>
      <c r="T611" s="33"/>
      <c r="U611" s="22">
        <f t="shared" si="135"/>
        <v>30.61</v>
      </c>
      <c r="V611" s="24">
        <f t="shared" si="142"/>
        <v>2448.8000000000002</v>
      </c>
      <c r="AH611" t="b">
        <f t="shared" si="143"/>
        <v>0</v>
      </c>
      <c r="AL611" t="str">
        <f t="shared" si="144"/>
        <v>Low</v>
      </c>
      <c r="AM611" t="str">
        <f t="shared" si="136"/>
        <v>Bad Product</v>
      </c>
      <c r="AN611">
        <f t="shared" si="137"/>
        <v>32.140500000000003</v>
      </c>
      <c r="AO611">
        <f t="shared" si="138"/>
        <v>30.61</v>
      </c>
      <c r="AP611" s="29" t="str">
        <f t="shared" si="145"/>
        <v>Low</v>
      </c>
      <c r="AQ611">
        <f t="shared" si="146"/>
        <v>43414.507500000014</v>
      </c>
      <c r="AR611">
        <f t="shared" ca="1" si="139"/>
        <v>0</v>
      </c>
      <c r="AS611">
        <f t="shared" si="140"/>
        <v>52928.295000000013</v>
      </c>
      <c r="AT611">
        <f t="shared" si="147"/>
        <v>128</v>
      </c>
    </row>
    <row r="612" spans="1:46" ht="15.75" customHeight="1" x14ac:dyDescent="0.2">
      <c r="A612" s="1"/>
      <c r="B612" s="6" t="s">
        <v>644</v>
      </c>
      <c r="C612" s="6" t="s">
        <v>39</v>
      </c>
      <c r="D612" s="6" t="s">
        <v>40</v>
      </c>
      <c r="E612" s="6" t="s">
        <v>18</v>
      </c>
      <c r="F612" s="6" t="s">
        <v>28</v>
      </c>
      <c r="G612" s="6" t="s">
        <v>41</v>
      </c>
      <c r="H612" s="21">
        <v>57.89</v>
      </c>
      <c r="I612" s="12">
        <v>2</v>
      </c>
      <c r="J612" s="8">
        <v>5.7889999999999997</v>
      </c>
      <c r="K612" s="8">
        <v>121.569</v>
      </c>
      <c r="L612" s="14">
        <v>43482</v>
      </c>
      <c r="M612" s="32" t="str">
        <f t="shared" si="141"/>
        <v>Weekday</v>
      </c>
      <c r="N612" s="16">
        <v>0.44236111111111109</v>
      </c>
      <c r="O612" s="6" t="s">
        <v>21</v>
      </c>
      <c r="P612" s="18">
        <v>115.78</v>
      </c>
      <c r="Q612" s="2">
        <v>4.7619047620000003</v>
      </c>
      <c r="R612" s="8">
        <v>5.7889999999999997</v>
      </c>
      <c r="S612" s="10">
        <v>8.9</v>
      </c>
      <c r="T612" s="33"/>
      <c r="U612" s="22">
        <f t="shared" si="135"/>
        <v>115.78</v>
      </c>
      <c r="V612" s="24">
        <f t="shared" si="142"/>
        <v>9262.4</v>
      </c>
      <c r="AH612" t="b">
        <f t="shared" si="143"/>
        <v>1</v>
      </c>
      <c r="AL612" t="str">
        <f t="shared" si="144"/>
        <v>High</v>
      </c>
      <c r="AM612" t="str">
        <f t="shared" si="136"/>
        <v>Bad Product</v>
      </c>
      <c r="AN612">
        <f t="shared" si="137"/>
        <v>121.569</v>
      </c>
      <c r="AO612">
        <f t="shared" si="138"/>
        <v>57.89</v>
      </c>
      <c r="AP612" s="29" t="str">
        <f t="shared" si="145"/>
        <v>High</v>
      </c>
      <c r="AQ612">
        <f t="shared" si="146"/>
        <v>43414.507500000014</v>
      </c>
      <c r="AR612">
        <f t="shared" ca="1" si="139"/>
        <v>0</v>
      </c>
      <c r="AS612">
        <f t="shared" si="140"/>
        <v>52928.295000000013</v>
      </c>
      <c r="AT612">
        <f t="shared" si="147"/>
        <v>128</v>
      </c>
    </row>
    <row r="613" spans="1:46" ht="15.75" customHeight="1" x14ac:dyDescent="0.2">
      <c r="A613" s="1"/>
      <c r="B613" s="6" t="s">
        <v>645</v>
      </c>
      <c r="C613" s="6" t="s">
        <v>16</v>
      </c>
      <c r="D613" s="6" t="s">
        <v>17</v>
      </c>
      <c r="E613" s="6" t="s">
        <v>24</v>
      </c>
      <c r="F613" s="6" t="s">
        <v>19</v>
      </c>
      <c r="G613" s="6" t="s">
        <v>25</v>
      </c>
      <c r="H613" s="21">
        <v>28.96</v>
      </c>
      <c r="I613" s="12">
        <v>1</v>
      </c>
      <c r="J613" s="8">
        <v>1.448</v>
      </c>
      <c r="K613" s="8">
        <v>30.408000000000001</v>
      </c>
      <c r="L613" s="14">
        <v>43503</v>
      </c>
      <c r="M613" s="32" t="str">
        <f t="shared" si="141"/>
        <v>Weekday</v>
      </c>
      <c r="N613" s="16">
        <v>0.42916666666666664</v>
      </c>
      <c r="O613" s="6" t="s">
        <v>30</v>
      </c>
      <c r="P613" s="18">
        <v>28.96</v>
      </c>
      <c r="Q613" s="2">
        <v>4.7619047620000003</v>
      </c>
      <c r="R613" s="8">
        <v>1.448</v>
      </c>
      <c r="S613" s="10">
        <v>6.2</v>
      </c>
      <c r="T613" s="33"/>
      <c r="U613" s="22">
        <f t="shared" si="135"/>
        <v>28.96</v>
      </c>
      <c r="V613" s="24">
        <f t="shared" si="142"/>
        <v>2316.8000000000002</v>
      </c>
      <c r="AH613" t="b">
        <f t="shared" si="143"/>
        <v>0</v>
      </c>
      <c r="AL613" t="str">
        <f t="shared" si="144"/>
        <v>Low</v>
      </c>
      <c r="AM613" t="str">
        <f t="shared" si="136"/>
        <v>Bad Product</v>
      </c>
      <c r="AN613">
        <f t="shared" si="137"/>
        <v>30.408000000000001</v>
      </c>
      <c r="AO613">
        <f t="shared" si="138"/>
        <v>28.96</v>
      </c>
      <c r="AP613" s="29" t="str">
        <f t="shared" si="145"/>
        <v>Low</v>
      </c>
      <c r="AQ613">
        <f t="shared" si="146"/>
        <v>43414.507500000014</v>
      </c>
      <c r="AR613">
        <f t="shared" ca="1" si="139"/>
        <v>0</v>
      </c>
      <c r="AS613">
        <f t="shared" si="140"/>
        <v>52928.295000000013</v>
      </c>
      <c r="AT613">
        <f t="shared" si="147"/>
        <v>128</v>
      </c>
    </row>
    <row r="614" spans="1:46" ht="15.75" customHeight="1" x14ac:dyDescent="0.2">
      <c r="A614" s="1"/>
      <c r="B614" s="6" t="s">
        <v>646</v>
      </c>
      <c r="C614" s="6" t="s">
        <v>22</v>
      </c>
      <c r="D614" s="6" t="s">
        <v>23</v>
      </c>
      <c r="E614" s="6" t="s">
        <v>18</v>
      </c>
      <c r="F614" s="6" t="s">
        <v>19</v>
      </c>
      <c r="G614" s="6" t="s">
        <v>41</v>
      </c>
      <c r="H614" s="21">
        <v>98.97</v>
      </c>
      <c r="I614" s="12">
        <v>9</v>
      </c>
      <c r="J614" s="8">
        <v>44.536499999999997</v>
      </c>
      <c r="K614" s="8">
        <v>935.26649999999995</v>
      </c>
      <c r="L614" s="14">
        <v>43533</v>
      </c>
      <c r="M614" s="32" t="str">
        <f t="shared" si="141"/>
        <v>Weekend</v>
      </c>
      <c r="N614" s="16">
        <v>0.47430555555555554</v>
      </c>
      <c r="O614" s="6" t="s">
        <v>26</v>
      </c>
      <c r="P614" s="18">
        <v>890.73</v>
      </c>
      <c r="Q614" s="2">
        <v>4.7619047620000003</v>
      </c>
      <c r="R614" s="8">
        <v>44.536499999999997</v>
      </c>
      <c r="S614" s="10">
        <v>6.7</v>
      </c>
      <c r="T614" s="33"/>
      <c r="U614" s="22">
        <f t="shared" si="135"/>
        <v>890.73</v>
      </c>
      <c r="V614" s="24">
        <f t="shared" si="142"/>
        <v>71258.399999999994</v>
      </c>
      <c r="AH614" t="b">
        <f t="shared" si="143"/>
        <v>0</v>
      </c>
      <c r="AL614" t="str">
        <f t="shared" si="144"/>
        <v>Low</v>
      </c>
      <c r="AM614" t="str">
        <f t="shared" si="136"/>
        <v>Bad Product</v>
      </c>
      <c r="AN614">
        <f t="shared" si="137"/>
        <v>841.73984999999993</v>
      </c>
      <c r="AO614">
        <f t="shared" si="138"/>
        <v>94.021499999999989</v>
      </c>
      <c r="AP614" s="29" t="str">
        <f t="shared" si="145"/>
        <v>Medium</v>
      </c>
      <c r="AQ614">
        <f t="shared" si="146"/>
        <v>43292.938500000004</v>
      </c>
      <c r="AR614">
        <f t="shared" ca="1" si="139"/>
        <v>0</v>
      </c>
      <c r="AS614">
        <f t="shared" si="140"/>
        <v>52928.295000000013</v>
      </c>
      <c r="AT614">
        <f t="shared" si="147"/>
        <v>128</v>
      </c>
    </row>
    <row r="615" spans="1:46" ht="15.75" customHeight="1" x14ac:dyDescent="0.2">
      <c r="A615" s="1"/>
      <c r="B615" s="6" t="s">
        <v>647</v>
      </c>
      <c r="C615" s="6" t="s">
        <v>39</v>
      </c>
      <c r="D615" s="6" t="s">
        <v>40</v>
      </c>
      <c r="E615" s="6" t="s">
        <v>18</v>
      </c>
      <c r="F615" s="6" t="s">
        <v>28</v>
      </c>
      <c r="G615" s="6" t="s">
        <v>43</v>
      </c>
      <c r="H615" s="21">
        <v>93.22</v>
      </c>
      <c r="I615" s="12">
        <v>3</v>
      </c>
      <c r="J615" s="8">
        <v>13.983000000000001</v>
      </c>
      <c r="K615" s="8">
        <v>293.64299999999997</v>
      </c>
      <c r="L615" s="14">
        <v>43489</v>
      </c>
      <c r="M615" s="32" t="str">
        <f t="shared" si="141"/>
        <v>Weekday</v>
      </c>
      <c r="N615" s="16">
        <v>0.48958333333333331</v>
      </c>
      <c r="O615" s="6" t="s">
        <v>26</v>
      </c>
      <c r="P615" s="18">
        <v>279.66000000000003</v>
      </c>
      <c r="Q615" s="2">
        <v>4.7619047620000003</v>
      </c>
      <c r="R615" s="8">
        <v>13.983000000000001</v>
      </c>
      <c r="S615" s="10">
        <v>7.2</v>
      </c>
      <c r="T615" s="33"/>
      <c r="U615" s="22">
        <f t="shared" si="135"/>
        <v>279.65999999999997</v>
      </c>
      <c r="V615" s="24">
        <f t="shared" si="142"/>
        <v>22372.799999999996</v>
      </c>
      <c r="AH615" t="b">
        <f t="shared" si="143"/>
        <v>0</v>
      </c>
      <c r="AL615" t="str">
        <f t="shared" si="144"/>
        <v>Low</v>
      </c>
      <c r="AM615" t="str">
        <f t="shared" si="136"/>
        <v>Bad Product</v>
      </c>
      <c r="AN615">
        <f t="shared" si="137"/>
        <v>293.64299999999997</v>
      </c>
      <c r="AO615">
        <f t="shared" si="138"/>
        <v>93.22</v>
      </c>
      <c r="AP615" s="29" t="str">
        <f t="shared" si="145"/>
        <v>Medium</v>
      </c>
      <c r="AQ615">
        <f t="shared" si="146"/>
        <v>43292.938500000004</v>
      </c>
      <c r="AR615">
        <f t="shared" ca="1" si="139"/>
        <v>0</v>
      </c>
      <c r="AS615">
        <f t="shared" si="140"/>
        <v>52928.295000000013</v>
      </c>
      <c r="AT615">
        <f t="shared" si="147"/>
        <v>127</v>
      </c>
    </row>
    <row r="616" spans="1:46" ht="15.75" customHeight="1" x14ac:dyDescent="0.2">
      <c r="A616" s="1"/>
      <c r="B616" s="6" t="s">
        <v>648</v>
      </c>
      <c r="C616" s="6" t="s">
        <v>22</v>
      </c>
      <c r="D616" s="6" t="s">
        <v>23</v>
      </c>
      <c r="E616" s="6" t="s">
        <v>18</v>
      </c>
      <c r="F616" s="6" t="s">
        <v>28</v>
      </c>
      <c r="G616" s="6" t="s">
        <v>33</v>
      </c>
      <c r="H616" s="21">
        <v>80.930000000000007</v>
      </c>
      <c r="I616" s="12">
        <v>1</v>
      </c>
      <c r="J616" s="8">
        <v>4.0465</v>
      </c>
      <c r="K616" s="8">
        <v>84.976500000000001</v>
      </c>
      <c r="L616" s="14">
        <v>43484</v>
      </c>
      <c r="M616" s="32" t="str">
        <f t="shared" si="141"/>
        <v>Weekend</v>
      </c>
      <c r="N616" s="16">
        <v>0.67222222222222228</v>
      </c>
      <c r="O616" s="6" t="s">
        <v>30</v>
      </c>
      <c r="P616" s="18">
        <v>80.930000000000007</v>
      </c>
      <c r="Q616" s="2">
        <v>4.7619047620000003</v>
      </c>
      <c r="R616" s="8">
        <v>4.0465</v>
      </c>
      <c r="S616" s="10">
        <v>9</v>
      </c>
      <c r="T616" s="33"/>
      <c r="U616" s="22">
        <f t="shared" si="135"/>
        <v>80.930000000000007</v>
      </c>
      <c r="V616" s="24">
        <f t="shared" si="142"/>
        <v>6474.4000000000005</v>
      </c>
      <c r="AH616" t="b">
        <f t="shared" si="143"/>
        <v>1</v>
      </c>
      <c r="AL616" t="str">
        <f t="shared" si="144"/>
        <v>High</v>
      </c>
      <c r="AM616" t="str">
        <f t="shared" si="136"/>
        <v>Bad Product</v>
      </c>
      <c r="AN616">
        <f t="shared" si="137"/>
        <v>84.976500000000001</v>
      </c>
      <c r="AO616">
        <f t="shared" si="138"/>
        <v>80.930000000000007</v>
      </c>
      <c r="AP616" s="29" t="str">
        <f t="shared" si="145"/>
        <v>High</v>
      </c>
      <c r="AQ616">
        <f t="shared" si="146"/>
        <v>43292.938500000004</v>
      </c>
      <c r="AR616">
        <f t="shared" ca="1" si="139"/>
        <v>0</v>
      </c>
      <c r="AS616">
        <f t="shared" si="140"/>
        <v>52928.295000000013</v>
      </c>
      <c r="AT616">
        <f t="shared" si="147"/>
        <v>126</v>
      </c>
    </row>
    <row r="617" spans="1:46" ht="15.75" customHeight="1" x14ac:dyDescent="0.2">
      <c r="A617" s="1"/>
      <c r="B617" s="6" t="s">
        <v>649</v>
      </c>
      <c r="C617" s="6" t="s">
        <v>16</v>
      </c>
      <c r="D617" s="6" t="s">
        <v>17</v>
      </c>
      <c r="E617" s="6" t="s">
        <v>18</v>
      </c>
      <c r="F617" s="6" t="s">
        <v>28</v>
      </c>
      <c r="G617" s="6" t="s">
        <v>41</v>
      </c>
      <c r="H617" s="21">
        <v>67.45</v>
      </c>
      <c r="I617" s="12">
        <v>10</v>
      </c>
      <c r="J617" s="8">
        <v>33.725000000000001</v>
      </c>
      <c r="K617" s="8">
        <v>708.22500000000002</v>
      </c>
      <c r="L617" s="14">
        <v>43499</v>
      </c>
      <c r="M617" s="32" t="str">
        <f t="shared" si="141"/>
        <v>Weekend</v>
      </c>
      <c r="N617" s="16">
        <v>0.47569444444444442</v>
      </c>
      <c r="O617" s="6" t="s">
        <v>21</v>
      </c>
      <c r="P617" s="18">
        <v>674.5</v>
      </c>
      <c r="Q617" s="2">
        <v>4.7619047620000003</v>
      </c>
      <c r="R617" s="8">
        <v>33.725000000000001</v>
      </c>
      <c r="S617" s="10">
        <v>4.2</v>
      </c>
      <c r="T617" s="33"/>
      <c r="U617" s="22">
        <f t="shared" si="135"/>
        <v>674.5</v>
      </c>
      <c r="V617" s="24">
        <f t="shared" si="142"/>
        <v>53960</v>
      </c>
      <c r="AH617" t="b">
        <f t="shared" si="143"/>
        <v>0</v>
      </c>
      <c r="AL617" t="str">
        <f t="shared" si="144"/>
        <v>Low</v>
      </c>
      <c r="AM617" t="str">
        <f t="shared" si="136"/>
        <v>Bad Product</v>
      </c>
      <c r="AN617">
        <f t="shared" si="137"/>
        <v>637.40250000000003</v>
      </c>
      <c r="AO617">
        <f t="shared" si="138"/>
        <v>64.077500000000001</v>
      </c>
      <c r="AP617" s="29" t="str">
        <f t="shared" si="145"/>
        <v>Low</v>
      </c>
      <c r="AQ617">
        <f t="shared" si="146"/>
        <v>42999.295500000007</v>
      </c>
      <c r="AR617">
        <f t="shared" ca="1" si="139"/>
        <v>0</v>
      </c>
      <c r="AS617">
        <f t="shared" si="140"/>
        <v>52928.295000000013</v>
      </c>
      <c r="AT617">
        <f t="shared" si="147"/>
        <v>126</v>
      </c>
    </row>
    <row r="618" spans="1:46" ht="15.75" customHeight="1" x14ac:dyDescent="0.2">
      <c r="A618" s="1"/>
      <c r="B618" s="6" t="s">
        <v>650</v>
      </c>
      <c r="C618" s="6" t="s">
        <v>16</v>
      </c>
      <c r="D618" s="6" t="s">
        <v>17</v>
      </c>
      <c r="E618" s="6" t="s">
        <v>18</v>
      </c>
      <c r="F618" s="6" t="s">
        <v>19</v>
      </c>
      <c r="G618" s="6" t="s">
        <v>33</v>
      </c>
      <c r="H618" s="21">
        <v>38.72</v>
      </c>
      <c r="I618" s="12">
        <v>9</v>
      </c>
      <c r="J618" s="8">
        <v>17.423999999999999</v>
      </c>
      <c r="K618" s="8">
        <v>365.904</v>
      </c>
      <c r="L618" s="14">
        <v>43544</v>
      </c>
      <c r="M618" s="32" t="str">
        <f t="shared" si="141"/>
        <v>Weekday</v>
      </c>
      <c r="N618" s="16">
        <v>0.51666666666666672</v>
      </c>
      <c r="O618" s="6" t="s">
        <v>21</v>
      </c>
      <c r="P618" s="18">
        <v>348.48</v>
      </c>
      <c r="Q618" s="2">
        <v>4.7619047620000003</v>
      </c>
      <c r="R618" s="8">
        <v>17.423999999999999</v>
      </c>
      <c r="S618" s="10">
        <v>4.2</v>
      </c>
      <c r="T618" s="33"/>
      <c r="U618" s="22">
        <f t="shared" si="135"/>
        <v>348.48</v>
      </c>
      <c r="V618" s="24">
        <f t="shared" si="142"/>
        <v>27878.400000000001</v>
      </c>
      <c r="AH618" t="b">
        <f t="shared" si="143"/>
        <v>0</v>
      </c>
      <c r="AL618" t="str">
        <f t="shared" si="144"/>
        <v>Low</v>
      </c>
      <c r="AM618" t="str">
        <f t="shared" si="136"/>
        <v>Bad Product</v>
      </c>
      <c r="AN618">
        <f t="shared" si="137"/>
        <v>365.904</v>
      </c>
      <c r="AO618">
        <f t="shared" si="138"/>
        <v>36.783999999999999</v>
      </c>
      <c r="AP618" s="29" t="str">
        <f t="shared" si="145"/>
        <v>Low</v>
      </c>
      <c r="AQ618">
        <f t="shared" si="146"/>
        <v>42999.295500000007</v>
      </c>
      <c r="AR618">
        <f t="shared" ca="1" si="139"/>
        <v>0</v>
      </c>
      <c r="AS618">
        <f t="shared" si="140"/>
        <v>52928.295000000013</v>
      </c>
      <c r="AT618">
        <f t="shared" si="147"/>
        <v>126</v>
      </c>
    </row>
    <row r="619" spans="1:46" ht="15.75" customHeight="1" x14ac:dyDescent="0.2">
      <c r="A619" s="1"/>
      <c r="B619" s="6" t="s">
        <v>651</v>
      </c>
      <c r="C619" s="6" t="s">
        <v>39</v>
      </c>
      <c r="D619" s="6" t="s">
        <v>40</v>
      </c>
      <c r="E619" s="6" t="s">
        <v>18</v>
      </c>
      <c r="F619" s="6" t="s">
        <v>28</v>
      </c>
      <c r="G619" s="6" t="s">
        <v>33</v>
      </c>
      <c r="H619" s="21">
        <v>72.599999999999994</v>
      </c>
      <c r="I619" s="12">
        <v>6</v>
      </c>
      <c r="J619" s="8">
        <v>21.78</v>
      </c>
      <c r="K619" s="8">
        <v>457.38</v>
      </c>
      <c r="L619" s="14">
        <v>43478</v>
      </c>
      <c r="M619" s="32" t="str">
        <f t="shared" si="141"/>
        <v>Weekend</v>
      </c>
      <c r="N619" s="16">
        <v>0.82708333333333328</v>
      </c>
      <c r="O619" s="6" t="s">
        <v>26</v>
      </c>
      <c r="P619" s="18">
        <v>435.6</v>
      </c>
      <c r="Q619" s="2">
        <v>4.7619047620000003</v>
      </c>
      <c r="R619" s="8">
        <v>21.78</v>
      </c>
      <c r="S619" s="10">
        <v>6.9</v>
      </c>
      <c r="T619" s="33"/>
      <c r="U619" s="22">
        <f t="shared" si="135"/>
        <v>435.59999999999997</v>
      </c>
      <c r="V619" s="24">
        <f t="shared" si="142"/>
        <v>34848</v>
      </c>
      <c r="AH619" t="b">
        <f t="shared" si="143"/>
        <v>0</v>
      </c>
      <c r="AL619" t="str">
        <f t="shared" si="144"/>
        <v>Low</v>
      </c>
      <c r="AM619" t="str">
        <f t="shared" si="136"/>
        <v>Bad Product</v>
      </c>
      <c r="AN619">
        <f t="shared" si="137"/>
        <v>457.38</v>
      </c>
      <c r="AO619">
        <f t="shared" si="138"/>
        <v>72.599999999999994</v>
      </c>
      <c r="AP619" s="29" t="str">
        <f t="shared" si="145"/>
        <v>Medium</v>
      </c>
      <c r="AQ619">
        <f t="shared" si="146"/>
        <v>42999.295500000007</v>
      </c>
      <c r="AR619">
        <f t="shared" ca="1" si="139"/>
        <v>0</v>
      </c>
      <c r="AS619">
        <f t="shared" si="140"/>
        <v>52928.295000000013</v>
      </c>
      <c r="AT619">
        <f t="shared" si="147"/>
        <v>126</v>
      </c>
    </row>
    <row r="620" spans="1:46" ht="15.75" customHeight="1" x14ac:dyDescent="0.2">
      <c r="A620" s="1"/>
      <c r="B620" s="6" t="s">
        <v>652</v>
      </c>
      <c r="C620" s="6" t="s">
        <v>22</v>
      </c>
      <c r="D620" s="6" t="s">
        <v>23</v>
      </c>
      <c r="E620" s="6" t="s">
        <v>18</v>
      </c>
      <c r="F620" s="6" t="s">
        <v>28</v>
      </c>
      <c r="G620" s="6" t="s">
        <v>25</v>
      </c>
      <c r="H620" s="21">
        <v>87.91</v>
      </c>
      <c r="I620" s="12">
        <v>5</v>
      </c>
      <c r="J620" s="8">
        <v>21.977499999999999</v>
      </c>
      <c r="K620" s="8">
        <v>461.52749999999997</v>
      </c>
      <c r="L620" s="14">
        <v>43538</v>
      </c>
      <c r="M620" s="32" t="str">
        <f t="shared" si="141"/>
        <v>Weekday</v>
      </c>
      <c r="N620" s="16">
        <v>0.75694444444444442</v>
      </c>
      <c r="O620" s="6" t="s">
        <v>21</v>
      </c>
      <c r="P620" s="18">
        <v>439.55</v>
      </c>
      <c r="Q620" s="2">
        <v>4.7619047620000003</v>
      </c>
      <c r="R620" s="8">
        <v>21.977499999999999</v>
      </c>
      <c r="S620" s="10">
        <v>4.4000000000000004</v>
      </c>
      <c r="T620" s="33"/>
      <c r="U620" s="22">
        <f t="shared" si="135"/>
        <v>439.54999999999995</v>
      </c>
      <c r="V620" s="24">
        <f t="shared" si="142"/>
        <v>35164</v>
      </c>
      <c r="AH620" t="b">
        <f t="shared" si="143"/>
        <v>0</v>
      </c>
      <c r="AL620" t="str">
        <f t="shared" si="144"/>
        <v>Low</v>
      </c>
      <c r="AM620" t="str">
        <f t="shared" si="136"/>
        <v>Bad Product</v>
      </c>
      <c r="AN620">
        <f t="shared" si="137"/>
        <v>461.52749999999997</v>
      </c>
      <c r="AO620">
        <f t="shared" si="138"/>
        <v>87.91</v>
      </c>
      <c r="AP620" s="29" t="str">
        <f t="shared" si="145"/>
        <v>Low</v>
      </c>
      <c r="AQ620">
        <f t="shared" si="146"/>
        <v>42999.295500000007</v>
      </c>
      <c r="AR620">
        <f t="shared" ca="1" si="139"/>
        <v>0</v>
      </c>
      <c r="AS620">
        <f t="shared" si="140"/>
        <v>52928.295000000013</v>
      </c>
      <c r="AT620">
        <f t="shared" si="147"/>
        <v>125</v>
      </c>
    </row>
    <row r="621" spans="1:46" ht="15.75" customHeight="1" x14ac:dyDescent="0.2">
      <c r="A621" s="1"/>
      <c r="B621" s="6" t="s">
        <v>653</v>
      </c>
      <c r="C621" s="6" t="s">
        <v>16</v>
      </c>
      <c r="D621" s="6" t="s">
        <v>17</v>
      </c>
      <c r="E621" s="6" t="s">
        <v>18</v>
      </c>
      <c r="F621" s="6" t="s">
        <v>28</v>
      </c>
      <c r="G621" s="6" t="s">
        <v>41</v>
      </c>
      <c r="H621" s="21">
        <v>98.53</v>
      </c>
      <c r="I621" s="12">
        <v>6</v>
      </c>
      <c r="J621" s="8">
        <v>29.559000000000001</v>
      </c>
      <c r="K621" s="8">
        <v>620.73900000000003</v>
      </c>
      <c r="L621" s="14">
        <v>43488</v>
      </c>
      <c r="M621" s="32" t="str">
        <f t="shared" si="141"/>
        <v>Weekday</v>
      </c>
      <c r="N621" s="16">
        <v>0.47361111111111109</v>
      </c>
      <c r="O621" s="6" t="s">
        <v>30</v>
      </c>
      <c r="P621" s="18">
        <v>591.17999999999995</v>
      </c>
      <c r="Q621" s="2">
        <v>4.7619047620000003</v>
      </c>
      <c r="R621" s="8">
        <v>29.559000000000001</v>
      </c>
      <c r="S621" s="10">
        <v>4</v>
      </c>
      <c r="T621" s="33"/>
      <c r="U621" s="22">
        <f t="shared" si="135"/>
        <v>591.18000000000006</v>
      </c>
      <c r="V621" s="24">
        <f t="shared" si="142"/>
        <v>47294.400000000009</v>
      </c>
      <c r="AH621" t="b">
        <f t="shared" si="143"/>
        <v>0</v>
      </c>
      <c r="AL621" t="str">
        <f t="shared" si="144"/>
        <v>Low</v>
      </c>
      <c r="AM621" t="str">
        <f t="shared" si="136"/>
        <v>Bad Product</v>
      </c>
      <c r="AN621">
        <f t="shared" si="137"/>
        <v>558.66510000000005</v>
      </c>
      <c r="AO621">
        <f t="shared" si="138"/>
        <v>98.53</v>
      </c>
      <c r="AP621" s="29" t="str">
        <f t="shared" si="145"/>
        <v>Low</v>
      </c>
      <c r="AQ621">
        <f t="shared" si="146"/>
        <v>42541.91550000001</v>
      </c>
      <c r="AR621">
        <f t="shared" ca="1" si="139"/>
        <v>0</v>
      </c>
      <c r="AS621">
        <f t="shared" si="140"/>
        <v>52928.295000000013</v>
      </c>
      <c r="AT621">
        <f t="shared" si="147"/>
        <v>125</v>
      </c>
    </row>
    <row r="622" spans="1:46" ht="15.75" customHeight="1" x14ac:dyDescent="0.2">
      <c r="A622" s="1"/>
      <c r="B622" s="6" t="s">
        <v>654</v>
      </c>
      <c r="C622" s="6" t="s">
        <v>22</v>
      </c>
      <c r="D622" s="6" t="s">
        <v>23</v>
      </c>
      <c r="E622" s="6" t="s">
        <v>18</v>
      </c>
      <c r="F622" s="6" t="s">
        <v>19</v>
      </c>
      <c r="G622" s="6" t="s">
        <v>43</v>
      </c>
      <c r="H622" s="21">
        <v>43.46</v>
      </c>
      <c r="I622" s="12">
        <v>6</v>
      </c>
      <c r="J622" s="8">
        <v>13.038</v>
      </c>
      <c r="K622" s="8">
        <v>273.798</v>
      </c>
      <c r="L622" s="14">
        <v>43503</v>
      </c>
      <c r="M622" s="32" t="str">
        <f t="shared" si="141"/>
        <v>Weekday</v>
      </c>
      <c r="N622" s="16">
        <v>0.74652777777777779</v>
      </c>
      <c r="O622" s="6" t="s">
        <v>21</v>
      </c>
      <c r="P622" s="18">
        <v>260.76</v>
      </c>
      <c r="Q622" s="2">
        <v>4.7619047620000003</v>
      </c>
      <c r="R622" s="8">
        <v>13.038</v>
      </c>
      <c r="S622" s="10">
        <v>8.5</v>
      </c>
      <c r="T622" s="33"/>
      <c r="U622" s="22">
        <f t="shared" si="135"/>
        <v>260.76</v>
      </c>
      <c r="V622" s="24">
        <f t="shared" si="142"/>
        <v>20860.8</v>
      </c>
      <c r="AH622" t="b">
        <f t="shared" si="143"/>
        <v>1</v>
      </c>
      <c r="AL622" t="str">
        <f t="shared" si="144"/>
        <v>High</v>
      </c>
      <c r="AM622" t="str">
        <f t="shared" si="136"/>
        <v>Bad Product</v>
      </c>
      <c r="AN622">
        <f t="shared" si="137"/>
        <v>273.798</v>
      </c>
      <c r="AO622">
        <f t="shared" si="138"/>
        <v>43.46</v>
      </c>
      <c r="AP622" s="29" t="str">
        <f t="shared" si="145"/>
        <v>High</v>
      </c>
      <c r="AQ622">
        <f t="shared" si="146"/>
        <v>42541.91550000001</v>
      </c>
      <c r="AR622">
        <f t="shared" ca="1" si="139"/>
        <v>0</v>
      </c>
      <c r="AS622">
        <f t="shared" si="140"/>
        <v>52928.295000000013</v>
      </c>
      <c r="AT622">
        <f t="shared" si="147"/>
        <v>125</v>
      </c>
    </row>
    <row r="623" spans="1:46" ht="15.75" customHeight="1" x14ac:dyDescent="0.2">
      <c r="A623" s="1"/>
      <c r="B623" s="6" t="s">
        <v>655</v>
      </c>
      <c r="C623" s="6" t="s">
        <v>16</v>
      </c>
      <c r="D623" s="6" t="s">
        <v>17</v>
      </c>
      <c r="E623" s="6" t="s">
        <v>24</v>
      </c>
      <c r="F623" s="6" t="s">
        <v>19</v>
      </c>
      <c r="G623" s="6" t="s">
        <v>41</v>
      </c>
      <c r="H623" s="21">
        <v>71.680000000000007</v>
      </c>
      <c r="I623" s="12">
        <v>3</v>
      </c>
      <c r="J623" s="8">
        <v>10.752000000000001</v>
      </c>
      <c r="K623" s="8">
        <v>225.792</v>
      </c>
      <c r="L623" s="14">
        <v>43552</v>
      </c>
      <c r="M623" s="32" t="str">
        <f t="shared" si="141"/>
        <v>Weekday</v>
      </c>
      <c r="N623" s="16">
        <v>0.64583333333333337</v>
      </c>
      <c r="O623" s="6" t="s">
        <v>30</v>
      </c>
      <c r="P623" s="18">
        <v>215.04</v>
      </c>
      <c r="Q623" s="2">
        <v>4.7619047620000003</v>
      </c>
      <c r="R623" s="8">
        <v>10.752000000000001</v>
      </c>
      <c r="S623" s="10">
        <v>9.1999999999999993</v>
      </c>
      <c r="T623" s="33"/>
      <c r="U623" s="22">
        <f t="shared" si="135"/>
        <v>215.04000000000002</v>
      </c>
      <c r="V623" s="24">
        <f t="shared" si="142"/>
        <v>17203.2</v>
      </c>
      <c r="AH623" t="b">
        <f t="shared" si="143"/>
        <v>1</v>
      </c>
      <c r="AL623" t="str">
        <f t="shared" si="144"/>
        <v>High</v>
      </c>
      <c r="AM623" t="str">
        <f t="shared" si="136"/>
        <v>Bad Product</v>
      </c>
      <c r="AN623">
        <f t="shared" si="137"/>
        <v>225.792</v>
      </c>
      <c r="AO623">
        <f t="shared" si="138"/>
        <v>71.680000000000007</v>
      </c>
      <c r="AP623" s="29" t="str">
        <f t="shared" si="145"/>
        <v>High</v>
      </c>
      <c r="AQ623">
        <f t="shared" si="146"/>
        <v>42541.91550000001</v>
      </c>
      <c r="AR623">
        <f t="shared" ca="1" si="139"/>
        <v>0</v>
      </c>
      <c r="AS623">
        <f t="shared" si="140"/>
        <v>52928.295000000013</v>
      </c>
      <c r="AT623">
        <f t="shared" si="147"/>
        <v>125</v>
      </c>
    </row>
    <row r="624" spans="1:46" ht="15.75" customHeight="1" x14ac:dyDescent="0.2">
      <c r="A624" s="1"/>
      <c r="B624" s="6" t="s">
        <v>656</v>
      </c>
      <c r="C624" s="6" t="s">
        <v>16</v>
      </c>
      <c r="D624" s="6" t="s">
        <v>17</v>
      </c>
      <c r="E624" s="6" t="s">
        <v>18</v>
      </c>
      <c r="F624" s="6" t="s">
        <v>19</v>
      </c>
      <c r="G624" s="6" t="s">
        <v>41</v>
      </c>
      <c r="H624" s="21">
        <v>91.61</v>
      </c>
      <c r="I624" s="12">
        <v>1</v>
      </c>
      <c r="J624" s="8">
        <v>4.5804999999999998</v>
      </c>
      <c r="K624" s="8">
        <v>96.1905</v>
      </c>
      <c r="L624" s="14">
        <v>43544</v>
      </c>
      <c r="M624" s="32" t="str">
        <f t="shared" si="141"/>
        <v>Weekday</v>
      </c>
      <c r="N624" s="16">
        <v>0.82222222222222219</v>
      </c>
      <c r="O624" s="6" t="s">
        <v>26</v>
      </c>
      <c r="P624" s="18">
        <v>91.61</v>
      </c>
      <c r="Q624" s="2">
        <v>4.7619047620000003</v>
      </c>
      <c r="R624" s="8">
        <v>4.5804999999999998</v>
      </c>
      <c r="S624" s="10">
        <v>9.8000000000000007</v>
      </c>
      <c r="T624" s="33"/>
      <c r="U624" s="22">
        <f t="shared" si="135"/>
        <v>91.61</v>
      </c>
      <c r="V624" s="24">
        <f t="shared" si="142"/>
        <v>7328.8</v>
      </c>
      <c r="AH624" t="b">
        <f t="shared" si="143"/>
        <v>1</v>
      </c>
      <c r="AL624" t="str">
        <f t="shared" si="144"/>
        <v>High</v>
      </c>
      <c r="AM624" t="str">
        <f t="shared" si="136"/>
        <v>Bad Product</v>
      </c>
      <c r="AN624">
        <f t="shared" si="137"/>
        <v>96.1905</v>
      </c>
      <c r="AO624">
        <f t="shared" si="138"/>
        <v>91.61</v>
      </c>
      <c r="AP624" s="29" t="str">
        <f t="shared" si="145"/>
        <v>High</v>
      </c>
      <c r="AQ624">
        <f t="shared" si="146"/>
        <v>42541.91550000001</v>
      </c>
      <c r="AR624">
        <f t="shared" ca="1" si="139"/>
        <v>0</v>
      </c>
      <c r="AS624">
        <f t="shared" si="140"/>
        <v>52928.295000000013</v>
      </c>
      <c r="AT624">
        <f t="shared" si="147"/>
        <v>125</v>
      </c>
    </row>
    <row r="625" spans="1:46" ht="15.75" customHeight="1" x14ac:dyDescent="0.2">
      <c r="A625" s="1"/>
      <c r="B625" s="6" t="s">
        <v>657</v>
      </c>
      <c r="C625" s="6" t="s">
        <v>39</v>
      </c>
      <c r="D625" s="6" t="s">
        <v>40</v>
      </c>
      <c r="E625" s="6" t="s">
        <v>18</v>
      </c>
      <c r="F625" s="6" t="s">
        <v>19</v>
      </c>
      <c r="G625" s="6" t="s">
        <v>29</v>
      </c>
      <c r="H625" s="21">
        <v>94.59</v>
      </c>
      <c r="I625" s="12">
        <v>7</v>
      </c>
      <c r="J625" s="8">
        <v>33.106499999999997</v>
      </c>
      <c r="K625" s="8">
        <v>695.23649999999998</v>
      </c>
      <c r="L625" s="14">
        <v>43482</v>
      </c>
      <c r="M625" s="32" t="str">
        <f t="shared" si="141"/>
        <v>Weekday</v>
      </c>
      <c r="N625" s="16">
        <v>0.64375000000000004</v>
      </c>
      <c r="O625" s="6" t="s">
        <v>30</v>
      </c>
      <c r="P625" s="18">
        <v>662.13</v>
      </c>
      <c r="Q625" s="2">
        <v>4.7619047620000003</v>
      </c>
      <c r="R625" s="8">
        <v>33.106499999999997</v>
      </c>
      <c r="S625" s="10">
        <v>4.9000000000000004</v>
      </c>
      <c r="T625" s="33"/>
      <c r="U625" s="22">
        <f t="shared" si="135"/>
        <v>662.13</v>
      </c>
      <c r="V625" s="24">
        <f t="shared" si="142"/>
        <v>52970.400000000001</v>
      </c>
      <c r="AH625" t="b">
        <f t="shared" si="143"/>
        <v>0</v>
      </c>
      <c r="AL625" t="str">
        <f t="shared" si="144"/>
        <v>Low</v>
      </c>
      <c r="AM625" t="str">
        <f t="shared" si="136"/>
        <v>Bad Product</v>
      </c>
      <c r="AN625">
        <f t="shared" si="137"/>
        <v>625.71285</v>
      </c>
      <c r="AO625">
        <f t="shared" si="138"/>
        <v>94.59</v>
      </c>
      <c r="AP625" s="29" t="str">
        <f t="shared" si="145"/>
        <v>Low</v>
      </c>
      <c r="AQ625">
        <f t="shared" si="146"/>
        <v>42541.91550000001</v>
      </c>
      <c r="AR625">
        <f t="shared" ca="1" si="139"/>
        <v>0</v>
      </c>
      <c r="AS625">
        <f t="shared" si="140"/>
        <v>52928.295000000013</v>
      </c>
      <c r="AT625">
        <f t="shared" si="147"/>
        <v>124</v>
      </c>
    </row>
    <row r="626" spans="1:46" ht="15.75" customHeight="1" x14ac:dyDescent="0.2">
      <c r="A626" s="1"/>
      <c r="B626" s="6" t="s">
        <v>658</v>
      </c>
      <c r="C626" s="6" t="s">
        <v>39</v>
      </c>
      <c r="D626" s="6" t="s">
        <v>40</v>
      </c>
      <c r="E626" s="6" t="s">
        <v>24</v>
      </c>
      <c r="F626" s="6" t="s">
        <v>19</v>
      </c>
      <c r="G626" s="6" t="s">
        <v>43</v>
      </c>
      <c r="H626" s="21">
        <v>83.25</v>
      </c>
      <c r="I626" s="12">
        <v>10</v>
      </c>
      <c r="J626" s="8">
        <v>41.625</v>
      </c>
      <c r="K626" s="8">
        <v>874.125</v>
      </c>
      <c r="L626" s="14">
        <v>43477</v>
      </c>
      <c r="M626" s="32" t="str">
        <f t="shared" si="141"/>
        <v>Weekend</v>
      </c>
      <c r="N626" s="16">
        <v>0.47569444444444442</v>
      </c>
      <c r="O626" s="6" t="s">
        <v>30</v>
      </c>
      <c r="P626" s="18">
        <v>832.5</v>
      </c>
      <c r="Q626" s="2">
        <v>4.7619047620000003</v>
      </c>
      <c r="R626" s="8">
        <v>41.625</v>
      </c>
      <c r="S626" s="10">
        <v>4.4000000000000004</v>
      </c>
      <c r="T626" s="33"/>
      <c r="U626" s="22">
        <f t="shared" si="135"/>
        <v>832.5</v>
      </c>
      <c r="V626" s="24">
        <f t="shared" si="142"/>
        <v>66600</v>
      </c>
      <c r="AH626" t="b">
        <f t="shared" si="143"/>
        <v>0</v>
      </c>
      <c r="AL626" t="str">
        <f t="shared" si="144"/>
        <v>Low</v>
      </c>
      <c r="AM626" t="str">
        <f t="shared" si="136"/>
        <v>Bad Product</v>
      </c>
      <c r="AN626">
        <f t="shared" si="137"/>
        <v>786.71249999999998</v>
      </c>
      <c r="AO626">
        <f t="shared" si="138"/>
        <v>79.087499999999991</v>
      </c>
      <c r="AP626" s="29" t="str">
        <f t="shared" si="145"/>
        <v>Low</v>
      </c>
      <c r="AQ626">
        <f t="shared" si="146"/>
        <v>42541.91550000001</v>
      </c>
      <c r="AR626">
        <f t="shared" ca="1" si="139"/>
        <v>0</v>
      </c>
      <c r="AS626">
        <f t="shared" si="140"/>
        <v>52928.295000000013</v>
      </c>
      <c r="AT626">
        <f t="shared" si="147"/>
        <v>124</v>
      </c>
    </row>
    <row r="627" spans="1:46" ht="15.75" customHeight="1" x14ac:dyDescent="0.2">
      <c r="A627" s="1"/>
      <c r="B627" s="6" t="s">
        <v>659</v>
      </c>
      <c r="C627" s="6" t="s">
        <v>39</v>
      </c>
      <c r="D627" s="6" t="s">
        <v>40</v>
      </c>
      <c r="E627" s="6" t="s">
        <v>18</v>
      </c>
      <c r="F627" s="6" t="s">
        <v>28</v>
      </c>
      <c r="G627" s="6" t="s">
        <v>43</v>
      </c>
      <c r="H627" s="21">
        <v>91.35</v>
      </c>
      <c r="I627" s="12">
        <v>1</v>
      </c>
      <c r="J627" s="8">
        <v>4.5674999999999999</v>
      </c>
      <c r="K627" s="8">
        <v>95.917500000000004</v>
      </c>
      <c r="L627" s="14">
        <v>43512</v>
      </c>
      <c r="M627" s="32" t="str">
        <f t="shared" si="141"/>
        <v>Weekend</v>
      </c>
      <c r="N627" s="16">
        <v>0.65416666666666667</v>
      </c>
      <c r="O627" s="6" t="s">
        <v>26</v>
      </c>
      <c r="P627" s="18">
        <v>91.35</v>
      </c>
      <c r="Q627" s="2">
        <v>4.7619047620000003</v>
      </c>
      <c r="R627" s="8">
        <v>4.5674999999999999</v>
      </c>
      <c r="S627" s="10">
        <v>6.8</v>
      </c>
      <c r="T627" s="33"/>
      <c r="U627" s="22">
        <f t="shared" si="135"/>
        <v>91.35</v>
      </c>
      <c r="V627" s="24">
        <f t="shared" si="142"/>
        <v>7308</v>
      </c>
      <c r="AH627" t="b">
        <f t="shared" si="143"/>
        <v>0</v>
      </c>
      <c r="AL627" t="str">
        <f t="shared" si="144"/>
        <v>Low</v>
      </c>
      <c r="AM627" t="str">
        <f t="shared" si="136"/>
        <v>Bad Product</v>
      </c>
      <c r="AN627">
        <f t="shared" si="137"/>
        <v>95.917500000000004</v>
      </c>
      <c r="AO627">
        <f t="shared" si="138"/>
        <v>91.35</v>
      </c>
      <c r="AP627" s="29" t="str">
        <f t="shared" si="145"/>
        <v>Medium</v>
      </c>
      <c r="AQ627">
        <f t="shared" si="146"/>
        <v>41846.679000000011</v>
      </c>
      <c r="AR627">
        <f t="shared" ca="1" si="139"/>
        <v>0</v>
      </c>
      <c r="AS627">
        <f t="shared" si="140"/>
        <v>52928.295000000013</v>
      </c>
      <c r="AT627">
        <f t="shared" si="147"/>
        <v>124</v>
      </c>
    </row>
    <row r="628" spans="1:46" ht="15.75" customHeight="1" x14ac:dyDescent="0.2">
      <c r="A628" s="1"/>
      <c r="B628" s="6" t="s">
        <v>660</v>
      </c>
      <c r="C628" s="6" t="s">
        <v>39</v>
      </c>
      <c r="D628" s="6" t="s">
        <v>40</v>
      </c>
      <c r="E628" s="6" t="s">
        <v>18</v>
      </c>
      <c r="F628" s="6" t="s">
        <v>19</v>
      </c>
      <c r="G628" s="6" t="s">
        <v>41</v>
      </c>
      <c r="H628" s="21">
        <v>78.88</v>
      </c>
      <c r="I628" s="12">
        <v>2</v>
      </c>
      <c r="J628" s="8">
        <v>7.8879999999999999</v>
      </c>
      <c r="K628" s="8">
        <v>165.648</v>
      </c>
      <c r="L628" s="14">
        <v>43491</v>
      </c>
      <c r="M628" s="32" t="str">
        <f t="shared" si="141"/>
        <v>Weekend</v>
      </c>
      <c r="N628" s="16">
        <v>0.6694444444444444</v>
      </c>
      <c r="O628" s="6" t="s">
        <v>26</v>
      </c>
      <c r="P628" s="18">
        <v>157.76</v>
      </c>
      <c r="Q628" s="2">
        <v>4.7619047620000003</v>
      </c>
      <c r="R628" s="8">
        <v>7.8879999999999999</v>
      </c>
      <c r="S628" s="10">
        <v>9.1</v>
      </c>
      <c r="T628" s="33"/>
      <c r="U628" s="22">
        <f t="shared" si="135"/>
        <v>157.76</v>
      </c>
      <c r="V628" s="24">
        <f t="shared" si="142"/>
        <v>12620.8</v>
      </c>
      <c r="AH628" t="b">
        <f t="shared" si="143"/>
        <v>1</v>
      </c>
      <c r="AL628" t="str">
        <f t="shared" si="144"/>
        <v>High</v>
      </c>
      <c r="AM628" t="str">
        <f t="shared" si="136"/>
        <v>Bad Product</v>
      </c>
      <c r="AN628">
        <f t="shared" si="137"/>
        <v>165.648</v>
      </c>
      <c r="AO628">
        <f t="shared" si="138"/>
        <v>78.88</v>
      </c>
      <c r="AP628" s="29" t="str">
        <f t="shared" si="145"/>
        <v>High</v>
      </c>
      <c r="AQ628">
        <f t="shared" si="146"/>
        <v>40972.554000000011</v>
      </c>
      <c r="AR628">
        <f t="shared" ca="1" si="139"/>
        <v>0</v>
      </c>
      <c r="AS628">
        <f t="shared" si="140"/>
        <v>52928.295000000013</v>
      </c>
      <c r="AT628">
        <f t="shared" si="147"/>
        <v>123</v>
      </c>
    </row>
    <row r="629" spans="1:46" ht="15.75" customHeight="1" x14ac:dyDescent="0.2">
      <c r="A629" s="1"/>
      <c r="B629" s="6" t="s">
        <v>661</v>
      </c>
      <c r="C629" s="6" t="s">
        <v>16</v>
      </c>
      <c r="D629" s="6" t="s">
        <v>17</v>
      </c>
      <c r="E629" s="6" t="s">
        <v>24</v>
      </c>
      <c r="F629" s="6" t="s">
        <v>28</v>
      </c>
      <c r="G629" s="6" t="s">
        <v>33</v>
      </c>
      <c r="H629" s="21">
        <v>60.87</v>
      </c>
      <c r="I629" s="12">
        <v>2</v>
      </c>
      <c r="J629" s="8">
        <v>6.0869999999999997</v>
      </c>
      <c r="K629" s="8">
        <v>127.827</v>
      </c>
      <c r="L629" s="14">
        <v>43533</v>
      </c>
      <c r="M629" s="32" t="str">
        <f t="shared" si="141"/>
        <v>Weekend</v>
      </c>
      <c r="N629" s="16">
        <v>0.52569444444444446</v>
      </c>
      <c r="O629" s="6" t="s">
        <v>21</v>
      </c>
      <c r="P629" s="18">
        <v>121.74</v>
      </c>
      <c r="Q629" s="2">
        <v>4.7619047620000003</v>
      </c>
      <c r="R629" s="8">
        <v>6.0869999999999997</v>
      </c>
      <c r="S629" s="10">
        <v>8.6999999999999993</v>
      </c>
      <c r="T629" s="33"/>
      <c r="U629" s="22">
        <f t="shared" si="135"/>
        <v>121.74</v>
      </c>
      <c r="V629" s="24">
        <f t="shared" si="142"/>
        <v>9739.1999999999989</v>
      </c>
      <c r="AH629" t="b">
        <f t="shared" si="143"/>
        <v>1</v>
      </c>
      <c r="AL629" t="str">
        <f t="shared" si="144"/>
        <v>High</v>
      </c>
      <c r="AM629" t="str">
        <f t="shared" si="136"/>
        <v>Bad Product</v>
      </c>
      <c r="AN629">
        <f t="shared" si="137"/>
        <v>127.827</v>
      </c>
      <c r="AO629">
        <f t="shared" si="138"/>
        <v>60.87</v>
      </c>
      <c r="AP629" s="29" t="str">
        <f t="shared" si="145"/>
        <v>High</v>
      </c>
      <c r="AQ629">
        <f t="shared" si="146"/>
        <v>40876.636500000015</v>
      </c>
      <c r="AR629">
        <f t="shared" ca="1" si="139"/>
        <v>0</v>
      </c>
      <c r="AS629">
        <f t="shared" si="140"/>
        <v>52928.295000000013</v>
      </c>
      <c r="AT629">
        <f t="shared" si="147"/>
        <v>122</v>
      </c>
    </row>
    <row r="630" spans="1:46" ht="15.75" customHeight="1" x14ac:dyDescent="0.2">
      <c r="A630" s="1"/>
      <c r="B630" s="6" t="s">
        <v>662</v>
      </c>
      <c r="C630" s="6" t="s">
        <v>39</v>
      </c>
      <c r="D630" s="6" t="s">
        <v>40</v>
      </c>
      <c r="E630" s="6" t="s">
        <v>18</v>
      </c>
      <c r="F630" s="6" t="s">
        <v>28</v>
      </c>
      <c r="G630" s="6" t="s">
        <v>20</v>
      </c>
      <c r="H630" s="21">
        <v>82.58</v>
      </c>
      <c r="I630" s="12">
        <v>10</v>
      </c>
      <c r="J630" s="8">
        <v>41.29</v>
      </c>
      <c r="K630" s="8">
        <v>867.09</v>
      </c>
      <c r="L630" s="14">
        <v>43538</v>
      </c>
      <c r="M630" s="32" t="str">
        <f t="shared" si="141"/>
        <v>Weekday</v>
      </c>
      <c r="N630" s="16">
        <v>0.6118055555555556</v>
      </c>
      <c r="O630" s="6" t="s">
        <v>26</v>
      </c>
      <c r="P630" s="18">
        <v>825.8</v>
      </c>
      <c r="Q630" s="2">
        <v>4.7619047620000003</v>
      </c>
      <c r="R630" s="8">
        <v>41.29</v>
      </c>
      <c r="S630" s="10">
        <v>5</v>
      </c>
      <c r="T630" s="33"/>
      <c r="U630" s="22">
        <f t="shared" si="135"/>
        <v>825.8</v>
      </c>
      <c r="V630" s="24">
        <f t="shared" si="142"/>
        <v>66064</v>
      </c>
      <c r="AH630" t="b">
        <f t="shared" si="143"/>
        <v>0</v>
      </c>
      <c r="AL630" t="str">
        <f t="shared" si="144"/>
        <v>Low</v>
      </c>
      <c r="AM630" t="str">
        <f t="shared" si="136"/>
        <v>Bad Product</v>
      </c>
      <c r="AN630">
        <f t="shared" si="137"/>
        <v>780.38100000000009</v>
      </c>
      <c r="AO630">
        <f t="shared" si="138"/>
        <v>78.450999999999993</v>
      </c>
      <c r="AP630" s="29" t="str">
        <f t="shared" si="145"/>
        <v>Low</v>
      </c>
      <c r="AQ630">
        <f t="shared" si="146"/>
        <v>40710.988500000014</v>
      </c>
      <c r="AR630">
        <f t="shared" ca="1" si="139"/>
        <v>0</v>
      </c>
      <c r="AS630">
        <f t="shared" si="140"/>
        <v>52928.295000000013</v>
      </c>
      <c r="AT630">
        <f t="shared" si="147"/>
        <v>122</v>
      </c>
    </row>
    <row r="631" spans="1:46" ht="15.75" customHeight="1" x14ac:dyDescent="0.2">
      <c r="A631" s="1"/>
      <c r="B631" s="6" t="s">
        <v>663</v>
      </c>
      <c r="C631" s="6" t="s">
        <v>16</v>
      </c>
      <c r="D631" s="6" t="s">
        <v>17</v>
      </c>
      <c r="E631" s="6" t="s">
        <v>18</v>
      </c>
      <c r="F631" s="6" t="s">
        <v>28</v>
      </c>
      <c r="G631" s="6" t="s">
        <v>29</v>
      </c>
      <c r="H631" s="21">
        <v>53.3</v>
      </c>
      <c r="I631" s="12">
        <v>3</v>
      </c>
      <c r="J631" s="8">
        <v>7.9950000000000001</v>
      </c>
      <c r="K631" s="8">
        <v>167.89500000000001</v>
      </c>
      <c r="L631" s="14">
        <v>43490</v>
      </c>
      <c r="M631" s="32" t="str">
        <f t="shared" si="141"/>
        <v>Weekday</v>
      </c>
      <c r="N631" s="16">
        <v>0.59652777777777777</v>
      </c>
      <c r="O631" s="6" t="s">
        <v>21</v>
      </c>
      <c r="P631" s="18">
        <v>159.9</v>
      </c>
      <c r="Q631" s="2">
        <v>4.7619047620000003</v>
      </c>
      <c r="R631" s="8">
        <v>7.9950000000000001</v>
      </c>
      <c r="S631" s="10">
        <v>7.5</v>
      </c>
      <c r="T631" s="33"/>
      <c r="U631" s="22">
        <f t="shared" si="135"/>
        <v>159.89999999999998</v>
      </c>
      <c r="V631" s="24">
        <f t="shared" si="142"/>
        <v>12791.999999999998</v>
      </c>
      <c r="AH631" t="b">
        <f t="shared" si="143"/>
        <v>0</v>
      </c>
      <c r="AL631" t="str">
        <f t="shared" si="144"/>
        <v>Low</v>
      </c>
      <c r="AM631" t="str">
        <f t="shared" si="136"/>
        <v>Bad Product</v>
      </c>
      <c r="AN631">
        <f t="shared" si="137"/>
        <v>167.89500000000001</v>
      </c>
      <c r="AO631">
        <f t="shared" si="138"/>
        <v>53.3</v>
      </c>
      <c r="AP631" s="29" t="str">
        <f t="shared" si="145"/>
        <v>Medium</v>
      </c>
      <c r="AQ631">
        <f t="shared" si="146"/>
        <v>40710.988500000014</v>
      </c>
      <c r="AR631">
        <f t="shared" ca="1" si="139"/>
        <v>0</v>
      </c>
      <c r="AS631">
        <f t="shared" si="140"/>
        <v>52928.295000000013</v>
      </c>
      <c r="AT631">
        <f t="shared" si="147"/>
        <v>121</v>
      </c>
    </row>
    <row r="632" spans="1:46" ht="15.75" customHeight="1" x14ac:dyDescent="0.2">
      <c r="A632" s="1"/>
      <c r="B632" s="6" t="s">
        <v>664</v>
      </c>
      <c r="C632" s="6" t="s">
        <v>16</v>
      </c>
      <c r="D632" s="6" t="s">
        <v>17</v>
      </c>
      <c r="E632" s="6" t="s">
        <v>24</v>
      </c>
      <c r="F632" s="6" t="s">
        <v>19</v>
      </c>
      <c r="G632" s="6" t="s">
        <v>43</v>
      </c>
      <c r="H632" s="21">
        <v>12.09</v>
      </c>
      <c r="I632" s="12">
        <v>1</v>
      </c>
      <c r="J632" s="8">
        <v>0.60450000000000004</v>
      </c>
      <c r="K632" s="8">
        <v>12.6945</v>
      </c>
      <c r="L632" s="14">
        <v>43491</v>
      </c>
      <c r="M632" s="32" t="str">
        <f t="shared" si="141"/>
        <v>Weekend</v>
      </c>
      <c r="N632" s="16">
        <v>0.7631944444444444</v>
      </c>
      <c r="O632" s="6" t="s">
        <v>30</v>
      </c>
      <c r="P632" s="18">
        <v>12.09</v>
      </c>
      <c r="Q632" s="2">
        <v>4.7619047620000003</v>
      </c>
      <c r="R632" s="8">
        <v>0.60450000000000004</v>
      </c>
      <c r="S632" s="10">
        <v>8.1999999999999993</v>
      </c>
      <c r="T632" s="33"/>
      <c r="U632" s="22">
        <f t="shared" si="135"/>
        <v>12.09</v>
      </c>
      <c r="V632" s="24">
        <f t="shared" si="142"/>
        <v>967.2</v>
      </c>
      <c r="AH632" t="b">
        <f t="shared" si="143"/>
        <v>1</v>
      </c>
      <c r="AL632" t="str">
        <f t="shared" si="144"/>
        <v>High</v>
      </c>
      <c r="AM632" t="str">
        <f t="shared" si="136"/>
        <v>Bad Product</v>
      </c>
      <c r="AN632">
        <f t="shared" si="137"/>
        <v>12.6945</v>
      </c>
      <c r="AO632">
        <f t="shared" si="138"/>
        <v>12.09</v>
      </c>
      <c r="AP632" s="29" t="str">
        <f t="shared" si="145"/>
        <v>High</v>
      </c>
      <c r="AQ632">
        <f t="shared" si="146"/>
        <v>39843.89850000001</v>
      </c>
      <c r="AR632">
        <f t="shared" ca="1" si="139"/>
        <v>0</v>
      </c>
      <c r="AS632">
        <f t="shared" si="140"/>
        <v>52928.295000000013</v>
      </c>
      <c r="AT632">
        <f t="shared" si="147"/>
        <v>121</v>
      </c>
    </row>
    <row r="633" spans="1:46" ht="15.75" customHeight="1" x14ac:dyDescent="0.2">
      <c r="A633" s="1"/>
      <c r="B633" s="6" t="s">
        <v>665</v>
      </c>
      <c r="C633" s="6" t="s">
        <v>16</v>
      </c>
      <c r="D633" s="6" t="s">
        <v>17</v>
      </c>
      <c r="E633" s="6" t="s">
        <v>24</v>
      </c>
      <c r="F633" s="6" t="s">
        <v>28</v>
      </c>
      <c r="G633" s="6" t="s">
        <v>33</v>
      </c>
      <c r="H633" s="21">
        <v>64.19</v>
      </c>
      <c r="I633" s="12">
        <v>10</v>
      </c>
      <c r="J633" s="8">
        <v>32.094999999999999</v>
      </c>
      <c r="K633" s="8">
        <v>673.995</v>
      </c>
      <c r="L633" s="14">
        <v>43484</v>
      </c>
      <c r="M633" s="32" t="str">
        <f t="shared" si="141"/>
        <v>Weekend</v>
      </c>
      <c r="N633" s="16">
        <v>0.58888888888888891</v>
      </c>
      <c r="O633" s="6" t="s">
        <v>30</v>
      </c>
      <c r="P633" s="18">
        <v>641.9</v>
      </c>
      <c r="Q633" s="2">
        <v>4.7619047620000003</v>
      </c>
      <c r="R633" s="8">
        <v>32.094999999999999</v>
      </c>
      <c r="S633" s="10">
        <v>6.7</v>
      </c>
      <c r="T633" s="33"/>
      <c r="U633" s="22">
        <f t="shared" si="135"/>
        <v>641.9</v>
      </c>
      <c r="V633" s="24">
        <f t="shared" si="142"/>
        <v>51352</v>
      </c>
      <c r="AH633" t="b">
        <f t="shared" si="143"/>
        <v>0</v>
      </c>
      <c r="AL633" t="str">
        <f t="shared" si="144"/>
        <v>Low</v>
      </c>
      <c r="AM633" t="str">
        <f t="shared" si="136"/>
        <v>Bad Product</v>
      </c>
      <c r="AN633">
        <f t="shared" si="137"/>
        <v>606.59550000000002</v>
      </c>
      <c r="AO633">
        <f t="shared" si="138"/>
        <v>60.980499999999992</v>
      </c>
      <c r="AP633" s="29" t="str">
        <f t="shared" si="145"/>
        <v>Medium</v>
      </c>
      <c r="AQ633">
        <f t="shared" si="146"/>
        <v>39843.89850000001</v>
      </c>
      <c r="AR633">
        <f t="shared" ca="1" si="139"/>
        <v>0</v>
      </c>
      <c r="AS633">
        <f t="shared" si="140"/>
        <v>52928.295000000013</v>
      </c>
      <c r="AT633">
        <f t="shared" si="147"/>
        <v>121</v>
      </c>
    </row>
    <row r="634" spans="1:46" ht="15.75" customHeight="1" x14ac:dyDescent="0.2">
      <c r="A634" s="1"/>
      <c r="B634" s="6" t="s">
        <v>666</v>
      </c>
      <c r="C634" s="6" t="s">
        <v>16</v>
      </c>
      <c r="D634" s="6" t="s">
        <v>17</v>
      </c>
      <c r="E634" s="6" t="s">
        <v>24</v>
      </c>
      <c r="F634" s="6" t="s">
        <v>28</v>
      </c>
      <c r="G634" s="6" t="s">
        <v>25</v>
      </c>
      <c r="H634" s="21">
        <v>78.31</v>
      </c>
      <c r="I634" s="12">
        <v>3</v>
      </c>
      <c r="J634" s="8">
        <v>11.746499999999999</v>
      </c>
      <c r="K634" s="8">
        <v>246.6765</v>
      </c>
      <c r="L634" s="14">
        <v>43529</v>
      </c>
      <c r="M634" s="32" t="str">
        <f t="shared" si="141"/>
        <v>Weekday</v>
      </c>
      <c r="N634" s="16">
        <v>0.69305555555555554</v>
      </c>
      <c r="O634" s="6" t="s">
        <v>21</v>
      </c>
      <c r="P634" s="18">
        <v>234.93</v>
      </c>
      <c r="Q634" s="2">
        <v>4.7619047620000003</v>
      </c>
      <c r="R634" s="8">
        <v>11.746499999999999</v>
      </c>
      <c r="S634" s="10">
        <v>5.4</v>
      </c>
      <c r="T634" s="33"/>
      <c r="U634" s="22">
        <f t="shared" si="135"/>
        <v>234.93</v>
      </c>
      <c r="V634" s="24">
        <f t="shared" si="142"/>
        <v>18794.400000000001</v>
      </c>
      <c r="AH634" t="b">
        <f t="shared" si="143"/>
        <v>0</v>
      </c>
      <c r="AL634" t="str">
        <f t="shared" si="144"/>
        <v>Low</v>
      </c>
      <c r="AM634" t="str">
        <f t="shared" si="136"/>
        <v>Bad Product</v>
      </c>
      <c r="AN634">
        <f t="shared" si="137"/>
        <v>246.6765</v>
      </c>
      <c r="AO634">
        <f t="shared" si="138"/>
        <v>78.31</v>
      </c>
      <c r="AP634" s="29" t="str">
        <f t="shared" si="145"/>
        <v>Low</v>
      </c>
      <c r="AQ634">
        <f t="shared" si="146"/>
        <v>39843.89850000001</v>
      </c>
      <c r="AR634">
        <f t="shared" ca="1" si="139"/>
        <v>0</v>
      </c>
      <c r="AS634">
        <f t="shared" si="140"/>
        <v>52928.295000000013</v>
      </c>
      <c r="AT634">
        <f t="shared" si="147"/>
        <v>121</v>
      </c>
    </row>
    <row r="635" spans="1:46" ht="15.75" customHeight="1" x14ac:dyDescent="0.2">
      <c r="A635" s="1"/>
      <c r="B635" s="6" t="s">
        <v>667</v>
      </c>
      <c r="C635" s="6" t="s">
        <v>16</v>
      </c>
      <c r="D635" s="6" t="s">
        <v>17</v>
      </c>
      <c r="E635" s="6" t="s">
        <v>18</v>
      </c>
      <c r="F635" s="6" t="s">
        <v>28</v>
      </c>
      <c r="G635" s="6" t="s">
        <v>41</v>
      </c>
      <c r="H635" s="21">
        <v>83.77</v>
      </c>
      <c r="I635" s="12">
        <v>2</v>
      </c>
      <c r="J635" s="8">
        <v>8.3770000000000007</v>
      </c>
      <c r="K635" s="8">
        <v>175.917</v>
      </c>
      <c r="L635" s="14">
        <v>43480</v>
      </c>
      <c r="M635" s="32" t="str">
        <f t="shared" si="141"/>
        <v>Weekday</v>
      </c>
      <c r="N635" s="16">
        <v>0.45416666666666666</v>
      </c>
      <c r="O635" s="6" t="s">
        <v>30</v>
      </c>
      <c r="P635" s="18">
        <v>167.54</v>
      </c>
      <c r="Q635" s="2">
        <v>4.7619047620000003</v>
      </c>
      <c r="R635" s="8">
        <v>8.3770000000000007</v>
      </c>
      <c r="S635" s="10">
        <v>7</v>
      </c>
      <c r="T635" s="33"/>
      <c r="U635" s="22">
        <f t="shared" si="135"/>
        <v>167.54</v>
      </c>
      <c r="V635" s="24">
        <f t="shared" si="142"/>
        <v>13403.199999999999</v>
      </c>
      <c r="AH635" t="b">
        <f t="shared" si="143"/>
        <v>0</v>
      </c>
      <c r="AL635" t="str">
        <f t="shared" si="144"/>
        <v>Low</v>
      </c>
      <c r="AM635" t="str">
        <f t="shared" si="136"/>
        <v>Bad Product</v>
      </c>
      <c r="AN635">
        <f t="shared" si="137"/>
        <v>175.917</v>
      </c>
      <c r="AO635">
        <f t="shared" si="138"/>
        <v>83.77</v>
      </c>
      <c r="AP635" s="29" t="str">
        <f t="shared" si="145"/>
        <v>Medium</v>
      </c>
      <c r="AQ635">
        <f t="shared" si="146"/>
        <v>39843.89850000001</v>
      </c>
      <c r="AR635">
        <f t="shared" ca="1" si="139"/>
        <v>0</v>
      </c>
      <c r="AS635">
        <f t="shared" si="140"/>
        <v>52928.295000000013</v>
      </c>
      <c r="AT635">
        <f t="shared" si="147"/>
        <v>121</v>
      </c>
    </row>
    <row r="636" spans="1:46" ht="15.75" customHeight="1" x14ac:dyDescent="0.2">
      <c r="A636" s="1"/>
      <c r="B636" s="6" t="s">
        <v>668</v>
      </c>
      <c r="C636" s="6" t="s">
        <v>39</v>
      </c>
      <c r="D636" s="6" t="s">
        <v>40</v>
      </c>
      <c r="E636" s="6" t="s">
        <v>24</v>
      </c>
      <c r="F636" s="6" t="s">
        <v>28</v>
      </c>
      <c r="G636" s="6" t="s">
        <v>29</v>
      </c>
      <c r="H636" s="21">
        <v>99.7</v>
      </c>
      <c r="I636" s="12">
        <v>3</v>
      </c>
      <c r="J636" s="8">
        <v>14.955</v>
      </c>
      <c r="K636" s="8">
        <v>314.05500000000001</v>
      </c>
      <c r="L636" s="14">
        <v>43542</v>
      </c>
      <c r="M636" s="32" t="str">
        <f t="shared" si="141"/>
        <v>Weekday</v>
      </c>
      <c r="N636" s="16">
        <v>0.47847222222222224</v>
      </c>
      <c r="O636" s="6" t="s">
        <v>21</v>
      </c>
      <c r="P636" s="18">
        <v>299.10000000000002</v>
      </c>
      <c r="Q636" s="2">
        <v>4.7619047620000003</v>
      </c>
      <c r="R636" s="8">
        <v>14.955</v>
      </c>
      <c r="S636" s="10">
        <v>4.7</v>
      </c>
      <c r="T636" s="33"/>
      <c r="U636" s="22">
        <f t="shared" si="135"/>
        <v>299.10000000000002</v>
      </c>
      <c r="V636" s="24">
        <f t="shared" si="142"/>
        <v>23928</v>
      </c>
      <c r="AH636" t="b">
        <f t="shared" si="143"/>
        <v>0</v>
      </c>
      <c r="AL636" t="str">
        <f t="shared" si="144"/>
        <v>Low</v>
      </c>
      <c r="AM636" t="str">
        <f t="shared" si="136"/>
        <v>Bad Product</v>
      </c>
      <c r="AN636">
        <f t="shared" si="137"/>
        <v>314.05500000000001</v>
      </c>
      <c r="AO636">
        <f t="shared" si="138"/>
        <v>99.7</v>
      </c>
      <c r="AP636" s="29" t="str">
        <f t="shared" si="145"/>
        <v>Low</v>
      </c>
      <c r="AQ636">
        <f t="shared" si="146"/>
        <v>39843.89850000001</v>
      </c>
      <c r="AR636">
        <f t="shared" ca="1" si="139"/>
        <v>0</v>
      </c>
      <c r="AS636">
        <f t="shared" si="140"/>
        <v>52928.295000000013</v>
      </c>
      <c r="AT636">
        <f t="shared" si="147"/>
        <v>121</v>
      </c>
    </row>
    <row r="637" spans="1:46" ht="15.75" customHeight="1" x14ac:dyDescent="0.2">
      <c r="A637" s="1"/>
      <c r="B637" s="6" t="s">
        <v>669</v>
      </c>
      <c r="C637" s="6" t="s">
        <v>39</v>
      </c>
      <c r="D637" s="6" t="s">
        <v>40</v>
      </c>
      <c r="E637" s="6" t="s">
        <v>18</v>
      </c>
      <c r="F637" s="6" t="s">
        <v>28</v>
      </c>
      <c r="G637" s="6" t="s">
        <v>41</v>
      </c>
      <c r="H637" s="21">
        <v>79.91</v>
      </c>
      <c r="I637" s="12">
        <v>3</v>
      </c>
      <c r="J637" s="8">
        <v>11.986499999999999</v>
      </c>
      <c r="K637" s="8">
        <v>251.7165</v>
      </c>
      <c r="L637" s="14">
        <v>43544</v>
      </c>
      <c r="M637" s="32" t="str">
        <f t="shared" si="141"/>
        <v>Weekday</v>
      </c>
      <c r="N637" s="16">
        <v>0.81111111111111112</v>
      </c>
      <c r="O637" s="6" t="s">
        <v>30</v>
      </c>
      <c r="P637" s="18">
        <v>239.73</v>
      </c>
      <c r="Q637" s="2">
        <v>4.7619047620000003</v>
      </c>
      <c r="R637" s="8">
        <v>11.986499999999999</v>
      </c>
      <c r="S637" s="10">
        <v>5</v>
      </c>
      <c r="T637" s="33"/>
      <c r="U637" s="22">
        <f t="shared" si="135"/>
        <v>239.73</v>
      </c>
      <c r="V637" s="24">
        <f t="shared" si="142"/>
        <v>19178.399999999998</v>
      </c>
      <c r="AH637" t="b">
        <f t="shared" si="143"/>
        <v>0</v>
      </c>
      <c r="AL637" t="str">
        <f t="shared" si="144"/>
        <v>Low</v>
      </c>
      <c r="AM637" t="str">
        <f t="shared" si="136"/>
        <v>Bad Product</v>
      </c>
      <c r="AN637">
        <f t="shared" si="137"/>
        <v>251.7165</v>
      </c>
      <c r="AO637">
        <f t="shared" si="138"/>
        <v>79.91</v>
      </c>
      <c r="AP637" s="29" t="str">
        <f t="shared" si="145"/>
        <v>Low</v>
      </c>
      <c r="AQ637">
        <f t="shared" si="146"/>
        <v>39843.89850000001</v>
      </c>
      <c r="AR637">
        <f t="shared" ca="1" si="139"/>
        <v>0</v>
      </c>
      <c r="AS637">
        <f t="shared" si="140"/>
        <v>52928.295000000013</v>
      </c>
      <c r="AT637">
        <f t="shared" si="147"/>
        <v>121</v>
      </c>
    </row>
    <row r="638" spans="1:46" ht="15.75" customHeight="1" x14ac:dyDescent="0.2">
      <c r="A638" s="1"/>
      <c r="B638" s="6" t="s">
        <v>670</v>
      </c>
      <c r="C638" s="6" t="s">
        <v>39</v>
      </c>
      <c r="D638" s="6" t="s">
        <v>40</v>
      </c>
      <c r="E638" s="6" t="s">
        <v>18</v>
      </c>
      <c r="F638" s="6" t="s">
        <v>28</v>
      </c>
      <c r="G638" s="6" t="s">
        <v>20</v>
      </c>
      <c r="H638" s="21">
        <v>66.47</v>
      </c>
      <c r="I638" s="12">
        <v>10</v>
      </c>
      <c r="J638" s="8">
        <v>33.234999999999999</v>
      </c>
      <c r="K638" s="8">
        <v>697.93499999999995</v>
      </c>
      <c r="L638" s="14">
        <v>43480</v>
      </c>
      <c r="M638" s="32" t="str">
        <f t="shared" si="141"/>
        <v>Weekday</v>
      </c>
      <c r="N638" s="16">
        <v>0.62569444444444444</v>
      </c>
      <c r="O638" s="6" t="s">
        <v>30</v>
      </c>
      <c r="P638" s="18">
        <v>664.7</v>
      </c>
      <c r="Q638" s="2">
        <v>4.7619047620000003</v>
      </c>
      <c r="R638" s="8">
        <v>33.234999999999999</v>
      </c>
      <c r="S638" s="10">
        <v>5</v>
      </c>
      <c r="T638" s="33"/>
      <c r="U638" s="22">
        <f t="shared" si="135"/>
        <v>664.7</v>
      </c>
      <c r="V638" s="24">
        <f t="shared" si="142"/>
        <v>53176</v>
      </c>
      <c r="AH638" t="b">
        <f t="shared" si="143"/>
        <v>0</v>
      </c>
      <c r="AL638" t="str">
        <f t="shared" si="144"/>
        <v>Low</v>
      </c>
      <c r="AM638" t="str">
        <f t="shared" si="136"/>
        <v>Bad Product</v>
      </c>
      <c r="AN638">
        <f t="shared" si="137"/>
        <v>628.14149999999995</v>
      </c>
      <c r="AO638">
        <f t="shared" si="138"/>
        <v>63.146499999999996</v>
      </c>
      <c r="AP638" s="29" t="str">
        <f t="shared" si="145"/>
        <v>Low</v>
      </c>
      <c r="AQ638">
        <f t="shared" si="146"/>
        <v>39529.84350000001</v>
      </c>
      <c r="AR638">
        <f t="shared" ca="1" si="139"/>
        <v>0</v>
      </c>
      <c r="AS638">
        <f t="shared" si="140"/>
        <v>52928.295000000013</v>
      </c>
      <c r="AT638">
        <f t="shared" si="147"/>
        <v>121</v>
      </c>
    </row>
    <row r="639" spans="1:46" ht="15.75" customHeight="1" x14ac:dyDescent="0.2">
      <c r="A639" s="1"/>
      <c r="B639" s="6" t="s">
        <v>671</v>
      </c>
      <c r="C639" s="6" t="s">
        <v>16</v>
      </c>
      <c r="D639" s="6" t="s">
        <v>17</v>
      </c>
      <c r="E639" s="6" t="s">
        <v>24</v>
      </c>
      <c r="F639" s="6" t="s">
        <v>28</v>
      </c>
      <c r="G639" s="6" t="s">
        <v>20</v>
      </c>
      <c r="H639" s="21">
        <v>28.95</v>
      </c>
      <c r="I639" s="12">
        <v>7</v>
      </c>
      <c r="J639" s="8">
        <v>10.1325</v>
      </c>
      <c r="K639" s="8">
        <v>212.7825</v>
      </c>
      <c r="L639" s="14">
        <v>43527</v>
      </c>
      <c r="M639" s="32" t="str">
        <f t="shared" si="141"/>
        <v>Weekend</v>
      </c>
      <c r="N639" s="16">
        <v>0.85486111111111107</v>
      </c>
      <c r="O639" s="6" t="s">
        <v>30</v>
      </c>
      <c r="P639" s="18">
        <v>202.65</v>
      </c>
      <c r="Q639" s="2">
        <v>4.7619047620000003</v>
      </c>
      <c r="R639" s="8">
        <v>10.1325</v>
      </c>
      <c r="S639" s="10">
        <v>6</v>
      </c>
      <c r="T639" s="33"/>
      <c r="U639" s="22">
        <f t="shared" si="135"/>
        <v>202.65</v>
      </c>
      <c r="V639" s="24">
        <f t="shared" si="142"/>
        <v>16212</v>
      </c>
      <c r="AH639" t="b">
        <f t="shared" si="143"/>
        <v>0</v>
      </c>
      <c r="AL639" t="str">
        <f t="shared" si="144"/>
        <v>Low</v>
      </c>
      <c r="AM639" t="str">
        <f t="shared" si="136"/>
        <v>Bad Product</v>
      </c>
      <c r="AN639">
        <f t="shared" si="137"/>
        <v>212.7825</v>
      </c>
      <c r="AO639">
        <f t="shared" si="138"/>
        <v>28.95</v>
      </c>
      <c r="AP639" s="29" t="str">
        <f t="shared" si="145"/>
        <v>Low</v>
      </c>
      <c r="AQ639">
        <f t="shared" si="146"/>
        <v>39278.127000000008</v>
      </c>
      <c r="AR639">
        <f t="shared" ca="1" si="139"/>
        <v>0</v>
      </c>
      <c r="AS639">
        <f t="shared" si="140"/>
        <v>52928.295000000013</v>
      </c>
      <c r="AT639">
        <f t="shared" si="147"/>
        <v>121</v>
      </c>
    </row>
    <row r="640" spans="1:46" ht="15.75" customHeight="1" x14ac:dyDescent="0.2">
      <c r="A640" s="1"/>
      <c r="B640" s="6" t="s">
        <v>672</v>
      </c>
      <c r="C640" s="6" t="s">
        <v>22</v>
      </c>
      <c r="D640" s="6" t="s">
        <v>23</v>
      </c>
      <c r="E640" s="6" t="s">
        <v>24</v>
      </c>
      <c r="F640" s="6" t="s">
        <v>19</v>
      </c>
      <c r="G640" s="6" t="s">
        <v>25</v>
      </c>
      <c r="H640" s="21">
        <v>46.2</v>
      </c>
      <c r="I640" s="12">
        <v>1</v>
      </c>
      <c r="J640" s="8">
        <v>2.31</v>
      </c>
      <c r="K640" s="8">
        <v>48.51</v>
      </c>
      <c r="L640" s="14">
        <v>43543</v>
      </c>
      <c r="M640" s="32" t="str">
        <f t="shared" si="141"/>
        <v>Weekday</v>
      </c>
      <c r="N640" s="16">
        <v>0.51111111111111107</v>
      </c>
      <c r="O640" s="6" t="s">
        <v>26</v>
      </c>
      <c r="P640" s="18">
        <v>46.2</v>
      </c>
      <c r="Q640" s="2">
        <v>4.7619047620000003</v>
      </c>
      <c r="R640" s="8">
        <v>2.31</v>
      </c>
      <c r="S640" s="10">
        <v>6.3</v>
      </c>
      <c r="T640" s="33"/>
      <c r="U640" s="22">
        <f t="shared" si="135"/>
        <v>46.2</v>
      </c>
      <c r="V640" s="24">
        <f t="shared" si="142"/>
        <v>3696</v>
      </c>
      <c r="AH640" t="b">
        <f t="shared" si="143"/>
        <v>0</v>
      </c>
      <c r="AL640" t="str">
        <f t="shared" si="144"/>
        <v>Low</v>
      </c>
      <c r="AM640" t="str">
        <f t="shared" si="136"/>
        <v>Bad Product</v>
      </c>
      <c r="AN640">
        <f t="shared" si="137"/>
        <v>48.51</v>
      </c>
      <c r="AO640">
        <f t="shared" si="138"/>
        <v>46.2</v>
      </c>
      <c r="AP640" s="29" t="str">
        <f t="shared" si="145"/>
        <v>Low</v>
      </c>
      <c r="AQ640">
        <f t="shared" si="146"/>
        <v>38580.192000000003</v>
      </c>
      <c r="AR640">
        <f t="shared" ca="1" si="139"/>
        <v>0</v>
      </c>
      <c r="AS640">
        <f t="shared" si="140"/>
        <v>52928.295000000013</v>
      </c>
      <c r="AT640">
        <f t="shared" si="147"/>
        <v>121</v>
      </c>
    </row>
    <row r="641" spans="1:46" ht="15.75" customHeight="1" x14ac:dyDescent="0.2">
      <c r="A641" s="1"/>
      <c r="B641" s="6" t="s">
        <v>673</v>
      </c>
      <c r="C641" s="6" t="s">
        <v>39</v>
      </c>
      <c r="D641" s="6" t="s">
        <v>40</v>
      </c>
      <c r="E641" s="6" t="s">
        <v>18</v>
      </c>
      <c r="F641" s="6" t="s">
        <v>19</v>
      </c>
      <c r="G641" s="6" t="s">
        <v>41</v>
      </c>
      <c r="H641" s="21">
        <v>17.63</v>
      </c>
      <c r="I641" s="12">
        <v>5</v>
      </c>
      <c r="J641" s="8">
        <v>4.4074999999999998</v>
      </c>
      <c r="K641" s="8">
        <v>92.557500000000005</v>
      </c>
      <c r="L641" s="14">
        <v>43532</v>
      </c>
      <c r="M641" s="32" t="str">
        <f t="shared" si="141"/>
        <v>Weekday</v>
      </c>
      <c r="N641" s="16">
        <v>0.64375000000000004</v>
      </c>
      <c r="O641" s="6" t="s">
        <v>26</v>
      </c>
      <c r="P641" s="18">
        <v>88.15</v>
      </c>
      <c r="Q641" s="2">
        <v>4.7619047620000003</v>
      </c>
      <c r="R641" s="8">
        <v>4.4074999999999998</v>
      </c>
      <c r="S641" s="10">
        <v>8.5</v>
      </c>
      <c r="T641" s="33"/>
      <c r="U641" s="22">
        <f t="shared" si="135"/>
        <v>88.149999999999991</v>
      </c>
      <c r="V641" s="24">
        <f t="shared" si="142"/>
        <v>7051.9999999999991</v>
      </c>
      <c r="AH641" t="b">
        <f t="shared" si="143"/>
        <v>1</v>
      </c>
      <c r="AL641" t="str">
        <f t="shared" si="144"/>
        <v>High</v>
      </c>
      <c r="AM641" t="str">
        <f t="shared" si="136"/>
        <v>Bad Product</v>
      </c>
      <c r="AN641">
        <f t="shared" si="137"/>
        <v>92.557500000000005</v>
      </c>
      <c r="AO641">
        <f t="shared" si="138"/>
        <v>17.63</v>
      </c>
      <c r="AP641" s="29" t="str">
        <f t="shared" si="145"/>
        <v>High</v>
      </c>
      <c r="AQ641">
        <f t="shared" si="146"/>
        <v>38580.192000000003</v>
      </c>
      <c r="AR641">
        <f t="shared" ca="1" si="139"/>
        <v>0</v>
      </c>
      <c r="AS641">
        <f t="shared" si="140"/>
        <v>52928.295000000013</v>
      </c>
      <c r="AT641">
        <f t="shared" si="147"/>
        <v>120</v>
      </c>
    </row>
    <row r="642" spans="1:46" ht="15.75" customHeight="1" x14ac:dyDescent="0.2">
      <c r="A642" s="1"/>
      <c r="B642" s="6" t="s">
        <v>674</v>
      </c>
      <c r="C642" s="6" t="s">
        <v>39</v>
      </c>
      <c r="D642" s="6" t="s">
        <v>40</v>
      </c>
      <c r="E642" s="6" t="s">
        <v>24</v>
      </c>
      <c r="F642" s="6" t="s">
        <v>28</v>
      </c>
      <c r="G642" s="6" t="s">
        <v>43</v>
      </c>
      <c r="H642" s="21">
        <v>52.42</v>
      </c>
      <c r="I642" s="12">
        <v>3</v>
      </c>
      <c r="J642" s="8">
        <v>7.8630000000000004</v>
      </c>
      <c r="K642" s="8">
        <v>165.12299999999999</v>
      </c>
      <c r="L642" s="14">
        <v>43523</v>
      </c>
      <c r="M642" s="32" t="str">
        <f t="shared" si="141"/>
        <v>Weekday</v>
      </c>
      <c r="N642" s="16">
        <v>0.73333333333333328</v>
      </c>
      <c r="O642" s="6" t="s">
        <v>21</v>
      </c>
      <c r="P642" s="18">
        <v>157.26</v>
      </c>
      <c r="Q642" s="2">
        <v>4.7619047620000003</v>
      </c>
      <c r="R642" s="8">
        <v>7.8630000000000004</v>
      </c>
      <c r="S642" s="10">
        <v>7.5</v>
      </c>
      <c r="T642" s="33"/>
      <c r="U642" s="22">
        <f t="shared" si="135"/>
        <v>157.26</v>
      </c>
      <c r="V642" s="24">
        <f t="shared" si="142"/>
        <v>12580.8</v>
      </c>
      <c r="AH642" t="b">
        <f t="shared" si="143"/>
        <v>0</v>
      </c>
      <c r="AL642" t="str">
        <f t="shared" si="144"/>
        <v>Low</v>
      </c>
      <c r="AM642" t="str">
        <f t="shared" si="136"/>
        <v>Bad Product</v>
      </c>
      <c r="AN642">
        <f t="shared" si="137"/>
        <v>165.12299999999999</v>
      </c>
      <c r="AO642">
        <f t="shared" si="138"/>
        <v>52.42</v>
      </c>
      <c r="AP642" s="29" t="str">
        <f t="shared" si="145"/>
        <v>Medium</v>
      </c>
      <c r="AQ642">
        <f t="shared" si="146"/>
        <v>38580.192000000003</v>
      </c>
      <c r="AR642">
        <f t="shared" ca="1" si="139"/>
        <v>0</v>
      </c>
      <c r="AS642">
        <f t="shared" si="140"/>
        <v>52928.295000000013</v>
      </c>
      <c r="AT642">
        <f t="shared" si="147"/>
        <v>119</v>
      </c>
    </row>
    <row r="643" spans="1:46" ht="15.75" customHeight="1" x14ac:dyDescent="0.2">
      <c r="A643" s="1"/>
      <c r="B643" s="6" t="s">
        <v>675</v>
      </c>
      <c r="C643" s="6" t="s">
        <v>39</v>
      </c>
      <c r="D643" s="6" t="s">
        <v>40</v>
      </c>
      <c r="E643" s="6" t="s">
        <v>18</v>
      </c>
      <c r="F643" s="6" t="s">
        <v>19</v>
      </c>
      <c r="G643" s="6" t="s">
        <v>41</v>
      </c>
      <c r="H643" s="21">
        <v>98.79</v>
      </c>
      <c r="I643" s="12">
        <v>3</v>
      </c>
      <c r="J643" s="8">
        <v>14.8185</v>
      </c>
      <c r="K643" s="8">
        <v>311.18849999999998</v>
      </c>
      <c r="L643" s="14">
        <v>43519</v>
      </c>
      <c r="M643" s="32" t="str">
        <f t="shared" si="141"/>
        <v>Weekend</v>
      </c>
      <c r="N643" s="16">
        <v>0.83333333333333337</v>
      </c>
      <c r="O643" s="6" t="s">
        <v>21</v>
      </c>
      <c r="P643" s="18">
        <v>296.37</v>
      </c>
      <c r="Q643" s="2">
        <v>4.7619047620000003</v>
      </c>
      <c r="R643" s="8">
        <v>14.8185</v>
      </c>
      <c r="S643" s="10">
        <v>6.4</v>
      </c>
      <c r="T643" s="33"/>
      <c r="U643" s="22">
        <f t="shared" ref="U643:U706" si="148">H643*I643</f>
        <v>296.37</v>
      </c>
      <c r="V643" s="24">
        <f t="shared" si="142"/>
        <v>23709.599999999999</v>
      </c>
      <c r="AH643" t="b">
        <f t="shared" si="143"/>
        <v>0</v>
      </c>
      <c r="AL643" t="str">
        <f t="shared" si="144"/>
        <v>Low</v>
      </c>
      <c r="AM643" t="str">
        <f t="shared" ref="AM643:AM706" si="149">IF(AND(S643&gt;8, K643&gt;500),"Good Product", "Bad Product")</f>
        <v>Bad Product</v>
      </c>
      <c r="AN643">
        <f t="shared" ref="AN643:AN706" si="150">IF(K643&gt;500, K643*0.9,K643)</f>
        <v>311.18849999999998</v>
      </c>
      <c r="AO643">
        <f t="shared" ref="AO643:AO706" si="151">IF(I643&gt;7, H643*0.95,H643)</f>
        <v>98.79</v>
      </c>
      <c r="AP643" s="29" t="str">
        <f t="shared" si="145"/>
        <v>Low</v>
      </c>
      <c r="AQ643">
        <f t="shared" si="146"/>
        <v>38487.634500000007</v>
      </c>
      <c r="AR643">
        <f t="shared" ref="AR643:AR706" ca="1" si="152">SUMIF(C643:C1642,"B",K1625:K1642)</f>
        <v>0</v>
      </c>
      <c r="AS643">
        <f t="shared" ref="AS643:AS706" si="153">SUMIFS(K:K,C:C,"B",F:F,"Female")</f>
        <v>52928.295000000013</v>
      </c>
      <c r="AT643">
        <f t="shared" si="147"/>
        <v>119</v>
      </c>
    </row>
    <row r="644" spans="1:46" ht="15.75" customHeight="1" x14ac:dyDescent="0.2">
      <c r="A644" s="1"/>
      <c r="B644" s="6" t="s">
        <v>676</v>
      </c>
      <c r="C644" s="6" t="s">
        <v>22</v>
      </c>
      <c r="D644" s="6" t="s">
        <v>23</v>
      </c>
      <c r="E644" s="6" t="s">
        <v>18</v>
      </c>
      <c r="F644" s="6" t="s">
        <v>19</v>
      </c>
      <c r="G644" s="6" t="s">
        <v>25</v>
      </c>
      <c r="H644" s="21">
        <v>88.55</v>
      </c>
      <c r="I644" s="12">
        <v>8</v>
      </c>
      <c r="J644" s="8">
        <v>35.42</v>
      </c>
      <c r="K644" s="8">
        <v>743.82</v>
      </c>
      <c r="L644" s="14">
        <v>43543</v>
      </c>
      <c r="M644" s="32" t="str">
        <f t="shared" ref="M644:M707" si="154">IF(WEEKDAY(L644,2)&gt;=6, "Weekend", "Weekday")</f>
        <v>Weekday</v>
      </c>
      <c r="N644" s="16">
        <v>0.64513888888888893</v>
      </c>
      <c r="O644" s="6" t="s">
        <v>21</v>
      </c>
      <c r="P644" s="18">
        <v>708.4</v>
      </c>
      <c r="Q644" s="2">
        <v>4.7619047620000003</v>
      </c>
      <c r="R644" s="8">
        <v>35.42</v>
      </c>
      <c r="S644" s="10">
        <v>4.7</v>
      </c>
      <c r="T644" s="33"/>
      <c r="U644" s="22">
        <f t="shared" si="148"/>
        <v>708.4</v>
      </c>
      <c r="V644" s="24">
        <f t="shared" ref="V644:V707" si="155">U644*$Y$5</f>
        <v>56672</v>
      </c>
      <c r="AH644" t="b">
        <f t="shared" ref="AH644:AH707" si="156">S644&gt;8</f>
        <v>0</v>
      </c>
      <c r="AL644" t="str">
        <f t="shared" ref="AL644:AL707" si="157">IF(S644&gt;8, "High", "Low")</f>
        <v>Low</v>
      </c>
      <c r="AM644" t="str">
        <f t="shared" si="149"/>
        <v>Bad Product</v>
      </c>
      <c r="AN644">
        <f t="shared" si="150"/>
        <v>669.4380000000001</v>
      </c>
      <c r="AO644">
        <f t="shared" si="151"/>
        <v>84.122499999999988</v>
      </c>
      <c r="AP644" s="29" t="str">
        <f t="shared" ref="AP644:AP707" si="158">IF(S644&gt;8, "High", IF(S644&lt;6.5,"Low","Medium"))</f>
        <v>Low</v>
      </c>
      <c r="AQ644">
        <f t="shared" ref="AQ644:AQ707" si="159">SUMIF(C643:C1642, "B",K643:K1642)</f>
        <v>38322.511500000008</v>
      </c>
      <c r="AR644">
        <f t="shared" ca="1" si="152"/>
        <v>0</v>
      </c>
      <c r="AS644">
        <f t="shared" si="153"/>
        <v>52928.295000000013</v>
      </c>
      <c r="AT644">
        <f t="shared" si="147"/>
        <v>119</v>
      </c>
    </row>
    <row r="645" spans="1:46" ht="15.75" customHeight="1" x14ac:dyDescent="0.2">
      <c r="A645" s="1"/>
      <c r="B645" s="6" t="s">
        <v>677</v>
      </c>
      <c r="C645" s="6" t="s">
        <v>39</v>
      </c>
      <c r="D645" s="6" t="s">
        <v>40</v>
      </c>
      <c r="E645" s="6" t="s">
        <v>18</v>
      </c>
      <c r="F645" s="6" t="s">
        <v>28</v>
      </c>
      <c r="G645" s="6" t="s">
        <v>25</v>
      </c>
      <c r="H645" s="21">
        <v>55.67</v>
      </c>
      <c r="I645" s="12">
        <v>2</v>
      </c>
      <c r="J645" s="8">
        <v>5.5670000000000002</v>
      </c>
      <c r="K645" s="8">
        <v>116.907</v>
      </c>
      <c r="L645" s="14">
        <v>43551</v>
      </c>
      <c r="M645" s="32" t="str">
        <f t="shared" si="154"/>
        <v>Weekday</v>
      </c>
      <c r="N645" s="16">
        <v>0.63055555555555554</v>
      </c>
      <c r="O645" s="6" t="s">
        <v>21</v>
      </c>
      <c r="P645" s="18">
        <v>111.34</v>
      </c>
      <c r="Q645" s="2">
        <v>4.7619047620000003</v>
      </c>
      <c r="R645" s="8">
        <v>5.5670000000000002</v>
      </c>
      <c r="S645" s="10">
        <v>6</v>
      </c>
      <c r="T645" s="33"/>
      <c r="U645" s="22">
        <f t="shared" si="148"/>
        <v>111.34</v>
      </c>
      <c r="V645" s="24">
        <f t="shared" si="155"/>
        <v>8907.2000000000007</v>
      </c>
      <c r="AH645" t="b">
        <f t="shared" si="156"/>
        <v>0</v>
      </c>
      <c r="AL645" t="str">
        <f t="shared" si="157"/>
        <v>Low</v>
      </c>
      <c r="AM645" t="str">
        <f t="shared" si="149"/>
        <v>Bad Product</v>
      </c>
      <c r="AN645">
        <f t="shared" si="150"/>
        <v>116.907</v>
      </c>
      <c r="AO645">
        <f t="shared" si="151"/>
        <v>55.67</v>
      </c>
      <c r="AP645" s="29" t="str">
        <f t="shared" si="158"/>
        <v>Low</v>
      </c>
      <c r="AQ645">
        <f t="shared" si="159"/>
        <v>38011.323000000004</v>
      </c>
      <c r="AR645">
        <f t="shared" ca="1" si="152"/>
        <v>0</v>
      </c>
      <c r="AS645">
        <f t="shared" si="153"/>
        <v>52928.295000000013</v>
      </c>
      <c r="AT645">
        <f t="shared" ref="AT645:AT708" si="160">COUNTIF(O645:O1643, "Cash")</f>
        <v>119</v>
      </c>
    </row>
    <row r="646" spans="1:46" ht="15.75" customHeight="1" x14ac:dyDescent="0.2">
      <c r="A646" s="1"/>
      <c r="B646" s="6" t="s">
        <v>678</v>
      </c>
      <c r="C646" s="6" t="s">
        <v>22</v>
      </c>
      <c r="D646" s="6" t="s">
        <v>23</v>
      </c>
      <c r="E646" s="6" t="s">
        <v>18</v>
      </c>
      <c r="F646" s="6" t="s">
        <v>19</v>
      </c>
      <c r="G646" s="6" t="s">
        <v>41</v>
      </c>
      <c r="H646" s="21">
        <v>72.52</v>
      </c>
      <c r="I646" s="12">
        <v>8</v>
      </c>
      <c r="J646" s="8">
        <v>29.007999999999999</v>
      </c>
      <c r="K646" s="8">
        <v>609.16800000000001</v>
      </c>
      <c r="L646" s="14">
        <v>43554</v>
      </c>
      <c r="M646" s="32" t="str">
        <f t="shared" si="154"/>
        <v>Weekend</v>
      </c>
      <c r="N646" s="16">
        <v>0.80972222222222223</v>
      </c>
      <c r="O646" s="6" t="s">
        <v>30</v>
      </c>
      <c r="P646" s="18">
        <v>580.16</v>
      </c>
      <c r="Q646" s="2">
        <v>4.7619047620000003</v>
      </c>
      <c r="R646" s="8">
        <v>29.007999999999999</v>
      </c>
      <c r="S646" s="10">
        <v>4</v>
      </c>
      <c r="T646" s="33"/>
      <c r="U646" s="22">
        <f t="shared" si="148"/>
        <v>580.16</v>
      </c>
      <c r="V646" s="24">
        <f t="shared" si="155"/>
        <v>46412.799999999996</v>
      </c>
      <c r="AH646" t="b">
        <f t="shared" si="156"/>
        <v>0</v>
      </c>
      <c r="AL646" t="str">
        <f t="shared" si="157"/>
        <v>Low</v>
      </c>
      <c r="AM646" t="str">
        <f t="shared" si="149"/>
        <v>Bad Product</v>
      </c>
      <c r="AN646">
        <f t="shared" si="150"/>
        <v>548.25120000000004</v>
      </c>
      <c r="AO646">
        <f t="shared" si="151"/>
        <v>68.893999999999991</v>
      </c>
      <c r="AP646" s="29" t="str">
        <f t="shared" si="158"/>
        <v>Low</v>
      </c>
      <c r="AQ646">
        <f t="shared" si="159"/>
        <v>38011.323000000004</v>
      </c>
      <c r="AR646">
        <f t="shared" ca="1" si="152"/>
        <v>0</v>
      </c>
      <c r="AS646">
        <f t="shared" si="153"/>
        <v>52928.295000000013</v>
      </c>
      <c r="AT646">
        <f t="shared" si="160"/>
        <v>119</v>
      </c>
    </row>
    <row r="647" spans="1:46" ht="15.75" customHeight="1" x14ac:dyDescent="0.2">
      <c r="A647" s="1"/>
      <c r="B647" s="6" t="s">
        <v>679</v>
      </c>
      <c r="C647" s="6" t="s">
        <v>22</v>
      </c>
      <c r="D647" s="6" t="s">
        <v>23</v>
      </c>
      <c r="E647" s="6" t="s">
        <v>18</v>
      </c>
      <c r="F647" s="6" t="s">
        <v>28</v>
      </c>
      <c r="G647" s="6" t="s">
        <v>25</v>
      </c>
      <c r="H647" s="21">
        <v>12.05</v>
      </c>
      <c r="I647" s="12">
        <v>5</v>
      </c>
      <c r="J647" s="8">
        <v>3.0125000000000002</v>
      </c>
      <c r="K647" s="8">
        <v>63.262500000000003</v>
      </c>
      <c r="L647" s="14">
        <v>43512</v>
      </c>
      <c r="M647" s="32" t="str">
        <f t="shared" si="154"/>
        <v>Weekend</v>
      </c>
      <c r="N647" s="16">
        <v>0.66180555555555554</v>
      </c>
      <c r="O647" s="6" t="s">
        <v>21</v>
      </c>
      <c r="P647" s="18">
        <v>60.25</v>
      </c>
      <c r="Q647" s="2">
        <v>4.7619047620000003</v>
      </c>
      <c r="R647" s="8">
        <v>3.0125000000000002</v>
      </c>
      <c r="S647" s="10">
        <v>5.5</v>
      </c>
      <c r="T647" s="33"/>
      <c r="U647" s="22">
        <f t="shared" si="148"/>
        <v>60.25</v>
      </c>
      <c r="V647" s="24">
        <f t="shared" si="155"/>
        <v>4820</v>
      </c>
      <c r="AH647" t="b">
        <f t="shared" si="156"/>
        <v>0</v>
      </c>
      <c r="AL647" t="str">
        <f t="shared" si="157"/>
        <v>Low</v>
      </c>
      <c r="AM647" t="str">
        <f t="shared" si="149"/>
        <v>Bad Product</v>
      </c>
      <c r="AN647">
        <f t="shared" si="150"/>
        <v>63.262500000000003</v>
      </c>
      <c r="AO647">
        <f t="shared" si="151"/>
        <v>12.05</v>
      </c>
      <c r="AP647" s="29" t="str">
        <f t="shared" si="158"/>
        <v>Low</v>
      </c>
      <c r="AQ647">
        <f t="shared" si="159"/>
        <v>37894.416000000005</v>
      </c>
      <c r="AR647">
        <f t="shared" ca="1" si="152"/>
        <v>0</v>
      </c>
      <c r="AS647">
        <f t="shared" si="153"/>
        <v>52928.295000000013</v>
      </c>
      <c r="AT647">
        <f t="shared" si="160"/>
        <v>119</v>
      </c>
    </row>
    <row r="648" spans="1:46" ht="15.75" customHeight="1" x14ac:dyDescent="0.2">
      <c r="A648" s="1"/>
      <c r="B648" s="6" t="s">
        <v>680</v>
      </c>
      <c r="C648" s="6" t="s">
        <v>16</v>
      </c>
      <c r="D648" s="6" t="s">
        <v>17</v>
      </c>
      <c r="E648" s="6" t="s">
        <v>18</v>
      </c>
      <c r="F648" s="6" t="s">
        <v>28</v>
      </c>
      <c r="G648" s="6" t="s">
        <v>29</v>
      </c>
      <c r="H648" s="21">
        <v>19.36</v>
      </c>
      <c r="I648" s="12">
        <v>9</v>
      </c>
      <c r="J648" s="8">
        <v>8.7119999999999997</v>
      </c>
      <c r="K648" s="8">
        <v>182.952</v>
      </c>
      <c r="L648" s="14">
        <v>43483</v>
      </c>
      <c r="M648" s="32" t="str">
        <f t="shared" si="154"/>
        <v>Weekday</v>
      </c>
      <c r="N648" s="16">
        <v>0.77986111111111112</v>
      </c>
      <c r="O648" s="6" t="s">
        <v>21</v>
      </c>
      <c r="P648" s="18">
        <v>174.24</v>
      </c>
      <c r="Q648" s="2">
        <v>4.7619047620000003</v>
      </c>
      <c r="R648" s="8">
        <v>8.7119999999999997</v>
      </c>
      <c r="S648" s="10">
        <v>8.6999999999999993</v>
      </c>
      <c r="T648" s="33"/>
      <c r="U648" s="22">
        <f t="shared" si="148"/>
        <v>174.24</v>
      </c>
      <c r="V648" s="24">
        <f t="shared" si="155"/>
        <v>13939.2</v>
      </c>
      <c r="AH648" t="b">
        <f t="shared" si="156"/>
        <v>1</v>
      </c>
      <c r="AL648" t="str">
        <f t="shared" si="157"/>
        <v>High</v>
      </c>
      <c r="AM648" t="str">
        <f t="shared" si="149"/>
        <v>Bad Product</v>
      </c>
      <c r="AN648">
        <f t="shared" si="150"/>
        <v>182.952</v>
      </c>
      <c r="AO648">
        <f t="shared" si="151"/>
        <v>18.391999999999999</v>
      </c>
      <c r="AP648" s="29" t="str">
        <f t="shared" si="158"/>
        <v>High</v>
      </c>
      <c r="AQ648">
        <f t="shared" si="159"/>
        <v>37894.416000000005</v>
      </c>
      <c r="AR648">
        <f t="shared" ca="1" si="152"/>
        <v>0</v>
      </c>
      <c r="AS648">
        <f t="shared" si="153"/>
        <v>52928.295000000013</v>
      </c>
      <c r="AT648">
        <f t="shared" si="160"/>
        <v>119</v>
      </c>
    </row>
    <row r="649" spans="1:46" ht="15.75" customHeight="1" x14ac:dyDescent="0.2">
      <c r="A649" s="1"/>
      <c r="B649" s="6" t="s">
        <v>681</v>
      </c>
      <c r="C649" s="6" t="s">
        <v>22</v>
      </c>
      <c r="D649" s="6" t="s">
        <v>23</v>
      </c>
      <c r="E649" s="6" t="s">
        <v>24</v>
      </c>
      <c r="F649" s="6" t="s">
        <v>28</v>
      </c>
      <c r="G649" s="6" t="s">
        <v>20</v>
      </c>
      <c r="H649" s="21">
        <v>70.209999999999994</v>
      </c>
      <c r="I649" s="12">
        <v>6</v>
      </c>
      <c r="J649" s="8">
        <v>21.062999999999999</v>
      </c>
      <c r="K649" s="8">
        <v>442.32299999999998</v>
      </c>
      <c r="L649" s="14">
        <v>43554</v>
      </c>
      <c r="M649" s="32" t="str">
        <f t="shared" si="154"/>
        <v>Weekend</v>
      </c>
      <c r="N649" s="16">
        <v>0.62361111111111112</v>
      </c>
      <c r="O649" s="6" t="s">
        <v>26</v>
      </c>
      <c r="P649" s="18">
        <v>421.26</v>
      </c>
      <c r="Q649" s="2">
        <v>4.7619047620000003</v>
      </c>
      <c r="R649" s="8">
        <v>21.062999999999999</v>
      </c>
      <c r="S649" s="10">
        <v>7.4</v>
      </c>
      <c r="T649" s="33"/>
      <c r="U649" s="22">
        <f t="shared" si="148"/>
        <v>421.26</v>
      </c>
      <c r="V649" s="24">
        <f t="shared" si="155"/>
        <v>33700.800000000003</v>
      </c>
      <c r="AH649" t="b">
        <f t="shared" si="156"/>
        <v>0</v>
      </c>
      <c r="AL649" t="str">
        <f t="shared" si="157"/>
        <v>Low</v>
      </c>
      <c r="AM649" t="str">
        <f t="shared" si="149"/>
        <v>Bad Product</v>
      </c>
      <c r="AN649">
        <f t="shared" si="150"/>
        <v>442.32299999999998</v>
      </c>
      <c r="AO649">
        <f t="shared" si="151"/>
        <v>70.209999999999994</v>
      </c>
      <c r="AP649" s="29" t="str">
        <f t="shared" si="158"/>
        <v>Medium</v>
      </c>
      <c r="AQ649">
        <f t="shared" si="159"/>
        <v>37894.416000000005</v>
      </c>
      <c r="AR649">
        <f t="shared" ca="1" si="152"/>
        <v>0</v>
      </c>
      <c r="AS649">
        <f t="shared" si="153"/>
        <v>52928.295000000013</v>
      </c>
      <c r="AT649">
        <f t="shared" si="160"/>
        <v>119</v>
      </c>
    </row>
    <row r="650" spans="1:46" ht="15.75" customHeight="1" x14ac:dyDescent="0.2">
      <c r="A650" s="1"/>
      <c r="B650" s="6" t="s">
        <v>682</v>
      </c>
      <c r="C650" s="6" t="s">
        <v>39</v>
      </c>
      <c r="D650" s="6" t="s">
        <v>40</v>
      </c>
      <c r="E650" s="6" t="s">
        <v>18</v>
      </c>
      <c r="F650" s="6" t="s">
        <v>28</v>
      </c>
      <c r="G650" s="6" t="s">
        <v>43</v>
      </c>
      <c r="H650" s="21">
        <v>33.630000000000003</v>
      </c>
      <c r="I650" s="12">
        <v>1</v>
      </c>
      <c r="J650" s="8">
        <v>1.6815</v>
      </c>
      <c r="K650" s="8">
        <v>35.311500000000002</v>
      </c>
      <c r="L650" s="14">
        <v>43544</v>
      </c>
      <c r="M650" s="32" t="str">
        <f t="shared" si="154"/>
        <v>Weekday</v>
      </c>
      <c r="N650" s="16">
        <v>0.82986111111111116</v>
      </c>
      <c r="O650" s="6" t="s">
        <v>26</v>
      </c>
      <c r="P650" s="18">
        <v>33.630000000000003</v>
      </c>
      <c r="Q650" s="2">
        <v>4.7619047620000003</v>
      </c>
      <c r="R650" s="8">
        <v>1.6815</v>
      </c>
      <c r="S650" s="10">
        <v>5.6</v>
      </c>
      <c r="T650" s="33"/>
      <c r="U650" s="22">
        <f t="shared" si="148"/>
        <v>33.630000000000003</v>
      </c>
      <c r="V650" s="24">
        <f t="shared" si="155"/>
        <v>2690.4</v>
      </c>
      <c r="AH650" t="b">
        <f t="shared" si="156"/>
        <v>0</v>
      </c>
      <c r="AL650" t="str">
        <f t="shared" si="157"/>
        <v>Low</v>
      </c>
      <c r="AM650" t="str">
        <f t="shared" si="149"/>
        <v>Bad Product</v>
      </c>
      <c r="AN650">
        <f t="shared" si="150"/>
        <v>35.311500000000002</v>
      </c>
      <c r="AO650">
        <f t="shared" si="151"/>
        <v>33.630000000000003</v>
      </c>
      <c r="AP650" s="29" t="str">
        <f t="shared" si="158"/>
        <v>Low</v>
      </c>
      <c r="AQ650">
        <f t="shared" si="159"/>
        <v>37894.416000000005</v>
      </c>
      <c r="AR650">
        <f t="shared" ca="1" si="152"/>
        <v>0</v>
      </c>
      <c r="AS650">
        <f t="shared" si="153"/>
        <v>52928.295000000013</v>
      </c>
      <c r="AT650">
        <f t="shared" si="160"/>
        <v>118</v>
      </c>
    </row>
    <row r="651" spans="1:46" ht="15.75" customHeight="1" x14ac:dyDescent="0.2">
      <c r="A651" s="1"/>
      <c r="B651" s="6" t="s">
        <v>683</v>
      </c>
      <c r="C651" s="6" t="s">
        <v>22</v>
      </c>
      <c r="D651" s="6" t="s">
        <v>23</v>
      </c>
      <c r="E651" s="6" t="s">
        <v>18</v>
      </c>
      <c r="F651" s="6" t="s">
        <v>19</v>
      </c>
      <c r="G651" s="6" t="s">
        <v>33</v>
      </c>
      <c r="H651" s="21">
        <v>15.49</v>
      </c>
      <c r="I651" s="12">
        <v>2</v>
      </c>
      <c r="J651" s="8">
        <v>1.5489999999999999</v>
      </c>
      <c r="K651" s="8">
        <v>32.529000000000003</v>
      </c>
      <c r="L651" s="14">
        <v>43481</v>
      </c>
      <c r="M651" s="32" t="str">
        <f t="shared" si="154"/>
        <v>Weekday</v>
      </c>
      <c r="N651" s="16">
        <v>0.63194444444444442</v>
      </c>
      <c r="O651" s="6" t="s">
        <v>26</v>
      </c>
      <c r="P651" s="18">
        <v>30.98</v>
      </c>
      <c r="Q651" s="2">
        <v>4.7619047620000003</v>
      </c>
      <c r="R651" s="8">
        <v>1.5489999999999999</v>
      </c>
      <c r="S651" s="10">
        <v>6.3</v>
      </c>
      <c r="T651" s="33"/>
      <c r="U651" s="22">
        <f t="shared" si="148"/>
        <v>30.98</v>
      </c>
      <c r="V651" s="24">
        <f t="shared" si="155"/>
        <v>2478.4</v>
      </c>
      <c r="AH651" t="b">
        <f t="shared" si="156"/>
        <v>0</v>
      </c>
      <c r="AL651" t="str">
        <f t="shared" si="157"/>
        <v>Low</v>
      </c>
      <c r="AM651" t="str">
        <f t="shared" si="149"/>
        <v>Bad Product</v>
      </c>
      <c r="AN651">
        <f t="shared" si="150"/>
        <v>32.529000000000003</v>
      </c>
      <c r="AO651">
        <f t="shared" si="151"/>
        <v>15.49</v>
      </c>
      <c r="AP651" s="29" t="str">
        <f t="shared" si="158"/>
        <v>Low</v>
      </c>
      <c r="AQ651">
        <f t="shared" si="159"/>
        <v>37894.416000000005</v>
      </c>
      <c r="AR651">
        <f t="shared" ca="1" si="152"/>
        <v>0</v>
      </c>
      <c r="AS651">
        <f t="shared" si="153"/>
        <v>52928.295000000013</v>
      </c>
      <c r="AT651">
        <f t="shared" si="160"/>
        <v>117</v>
      </c>
    </row>
    <row r="652" spans="1:46" ht="15.75" customHeight="1" x14ac:dyDescent="0.2">
      <c r="A652" s="1"/>
      <c r="B652" s="6" t="s">
        <v>684</v>
      </c>
      <c r="C652" s="6" t="s">
        <v>22</v>
      </c>
      <c r="D652" s="6" t="s">
        <v>23</v>
      </c>
      <c r="E652" s="6" t="s">
        <v>24</v>
      </c>
      <c r="F652" s="6" t="s">
        <v>28</v>
      </c>
      <c r="G652" s="6" t="s">
        <v>25</v>
      </c>
      <c r="H652" s="21">
        <v>24.74</v>
      </c>
      <c r="I652" s="12">
        <v>10</v>
      </c>
      <c r="J652" s="8">
        <v>12.37</v>
      </c>
      <c r="K652" s="8">
        <v>259.77</v>
      </c>
      <c r="L652" s="14">
        <v>43520</v>
      </c>
      <c r="M652" s="32" t="str">
        <f t="shared" si="154"/>
        <v>Weekend</v>
      </c>
      <c r="N652" s="16">
        <v>0.69722222222222219</v>
      </c>
      <c r="O652" s="6" t="s">
        <v>26</v>
      </c>
      <c r="P652" s="18">
        <v>247.4</v>
      </c>
      <c r="Q652" s="2">
        <v>4.7619047620000003</v>
      </c>
      <c r="R652" s="8">
        <v>12.37</v>
      </c>
      <c r="S652" s="10">
        <v>7.1</v>
      </c>
      <c r="T652" s="33"/>
      <c r="U652" s="22">
        <f t="shared" si="148"/>
        <v>247.39999999999998</v>
      </c>
      <c r="V652" s="24">
        <f t="shared" si="155"/>
        <v>19792</v>
      </c>
      <c r="AH652" t="b">
        <f t="shared" si="156"/>
        <v>0</v>
      </c>
      <c r="AL652" t="str">
        <f t="shared" si="157"/>
        <v>Low</v>
      </c>
      <c r="AM652" t="str">
        <f t="shared" si="149"/>
        <v>Bad Product</v>
      </c>
      <c r="AN652">
        <f t="shared" si="150"/>
        <v>259.77</v>
      </c>
      <c r="AO652">
        <f t="shared" si="151"/>
        <v>23.502999999999997</v>
      </c>
      <c r="AP652" s="29" t="str">
        <f t="shared" si="158"/>
        <v>Medium</v>
      </c>
      <c r="AQ652">
        <f t="shared" si="159"/>
        <v>37859.104500000001</v>
      </c>
      <c r="AR652">
        <f t="shared" ca="1" si="152"/>
        <v>0</v>
      </c>
      <c r="AS652">
        <f t="shared" si="153"/>
        <v>52928.295000000013</v>
      </c>
      <c r="AT652">
        <f t="shared" si="160"/>
        <v>116</v>
      </c>
    </row>
    <row r="653" spans="1:46" ht="15.75" customHeight="1" x14ac:dyDescent="0.2">
      <c r="A653" s="1"/>
      <c r="B653" s="6" t="s">
        <v>685</v>
      </c>
      <c r="C653" s="6" t="s">
        <v>39</v>
      </c>
      <c r="D653" s="6" t="s">
        <v>40</v>
      </c>
      <c r="E653" s="6" t="s">
        <v>24</v>
      </c>
      <c r="F653" s="6" t="s">
        <v>28</v>
      </c>
      <c r="G653" s="6" t="s">
        <v>25</v>
      </c>
      <c r="H653" s="21">
        <v>75.66</v>
      </c>
      <c r="I653" s="12">
        <v>5</v>
      </c>
      <c r="J653" s="8">
        <v>18.914999999999999</v>
      </c>
      <c r="K653" s="8">
        <v>397.21499999999997</v>
      </c>
      <c r="L653" s="14">
        <v>43480</v>
      </c>
      <c r="M653" s="32" t="str">
        <f t="shared" si="154"/>
        <v>Weekday</v>
      </c>
      <c r="N653" s="16">
        <v>0.76527777777777772</v>
      </c>
      <c r="O653" s="6" t="s">
        <v>21</v>
      </c>
      <c r="P653" s="18">
        <v>378.3</v>
      </c>
      <c r="Q653" s="2">
        <v>4.7619047620000003</v>
      </c>
      <c r="R653" s="8">
        <v>18.914999999999999</v>
      </c>
      <c r="S653" s="10">
        <v>7.8</v>
      </c>
      <c r="T653" s="33"/>
      <c r="U653" s="22">
        <f t="shared" si="148"/>
        <v>378.29999999999995</v>
      </c>
      <c r="V653" s="24">
        <f t="shared" si="155"/>
        <v>30263.999999999996</v>
      </c>
      <c r="AH653" t="b">
        <f t="shared" si="156"/>
        <v>0</v>
      </c>
      <c r="AL653" t="str">
        <f t="shared" si="157"/>
        <v>Low</v>
      </c>
      <c r="AM653" t="str">
        <f t="shared" si="149"/>
        <v>Bad Product</v>
      </c>
      <c r="AN653">
        <f t="shared" si="150"/>
        <v>397.21499999999997</v>
      </c>
      <c r="AO653">
        <f t="shared" si="151"/>
        <v>75.66</v>
      </c>
      <c r="AP653" s="29" t="str">
        <f t="shared" si="158"/>
        <v>Medium</v>
      </c>
      <c r="AQ653">
        <f t="shared" si="159"/>
        <v>37859.104500000001</v>
      </c>
      <c r="AR653">
        <f t="shared" ca="1" si="152"/>
        <v>0</v>
      </c>
      <c r="AS653">
        <f t="shared" si="153"/>
        <v>52928.295000000013</v>
      </c>
      <c r="AT653">
        <f t="shared" si="160"/>
        <v>115</v>
      </c>
    </row>
    <row r="654" spans="1:46" ht="15.75" customHeight="1" x14ac:dyDescent="0.2">
      <c r="A654" s="1"/>
      <c r="B654" s="6" t="s">
        <v>686</v>
      </c>
      <c r="C654" s="6" t="s">
        <v>39</v>
      </c>
      <c r="D654" s="6" t="s">
        <v>40</v>
      </c>
      <c r="E654" s="6" t="s">
        <v>24</v>
      </c>
      <c r="F654" s="6" t="s">
        <v>19</v>
      </c>
      <c r="G654" s="6" t="s">
        <v>20</v>
      </c>
      <c r="H654" s="21">
        <v>55.81</v>
      </c>
      <c r="I654" s="12">
        <v>6</v>
      </c>
      <c r="J654" s="8">
        <v>16.742999999999999</v>
      </c>
      <c r="K654" s="8">
        <v>351.60300000000001</v>
      </c>
      <c r="L654" s="14">
        <v>43487</v>
      </c>
      <c r="M654" s="32" t="str">
        <f t="shared" si="154"/>
        <v>Weekday</v>
      </c>
      <c r="N654" s="16">
        <v>0.49444444444444446</v>
      </c>
      <c r="O654" s="6" t="s">
        <v>26</v>
      </c>
      <c r="P654" s="18">
        <v>334.86</v>
      </c>
      <c r="Q654" s="2">
        <v>4.7619047620000003</v>
      </c>
      <c r="R654" s="8">
        <v>16.742999999999999</v>
      </c>
      <c r="S654" s="10">
        <v>9.9</v>
      </c>
      <c r="T654" s="33"/>
      <c r="U654" s="22">
        <f t="shared" si="148"/>
        <v>334.86</v>
      </c>
      <c r="V654" s="24">
        <f t="shared" si="155"/>
        <v>26788.800000000003</v>
      </c>
      <c r="AH654" t="b">
        <f t="shared" si="156"/>
        <v>1</v>
      </c>
      <c r="AL654" t="str">
        <f t="shared" si="157"/>
        <v>High</v>
      </c>
      <c r="AM654" t="str">
        <f t="shared" si="149"/>
        <v>Bad Product</v>
      </c>
      <c r="AN654">
        <f t="shared" si="150"/>
        <v>351.60300000000001</v>
      </c>
      <c r="AO654">
        <f t="shared" si="151"/>
        <v>55.81</v>
      </c>
      <c r="AP654" s="29" t="str">
        <f t="shared" si="158"/>
        <v>High</v>
      </c>
      <c r="AQ654">
        <f t="shared" si="159"/>
        <v>37859.104500000001</v>
      </c>
      <c r="AR654">
        <f t="shared" ca="1" si="152"/>
        <v>0</v>
      </c>
      <c r="AS654">
        <f t="shared" si="153"/>
        <v>52928.295000000013</v>
      </c>
      <c r="AT654">
        <f t="shared" si="160"/>
        <v>115</v>
      </c>
    </row>
    <row r="655" spans="1:46" ht="15.75" customHeight="1" x14ac:dyDescent="0.2">
      <c r="A655" s="1"/>
      <c r="B655" s="6" t="s">
        <v>687</v>
      </c>
      <c r="C655" s="6" t="s">
        <v>16</v>
      </c>
      <c r="D655" s="6" t="s">
        <v>17</v>
      </c>
      <c r="E655" s="6" t="s">
        <v>18</v>
      </c>
      <c r="F655" s="6" t="s">
        <v>28</v>
      </c>
      <c r="G655" s="6" t="s">
        <v>29</v>
      </c>
      <c r="H655" s="21">
        <v>72.78</v>
      </c>
      <c r="I655" s="12">
        <v>10</v>
      </c>
      <c r="J655" s="8">
        <v>36.39</v>
      </c>
      <c r="K655" s="8">
        <v>764.19</v>
      </c>
      <c r="L655" s="14">
        <v>43499</v>
      </c>
      <c r="M655" s="32" t="str">
        <f t="shared" si="154"/>
        <v>Weekend</v>
      </c>
      <c r="N655" s="16">
        <v>0.72499999999999998</v>
      </c>
      <c r="O655" s="6" t="s">
        <v>26</v>
      </c>
      <c r="P655" s="18">
        <v>727.8</v>
      </c>
      <c r="Q655" s="2">
        <v>4.7619047620000003</v>
      </c>
      <c r="R655" s="8">
        <v>36.39</v>
      </c>
      <c r="S655" s="10">
        <v>7.3</v>
      </c>
      <c r="T655" s="33"/>
      <c r="U655" s="22">
        <f t="shared" si="148"/>
        <v>727.8</v>
      </c>
      <c r="V655" s="24">
        <f t="shared" si="155"/>
        <v>58224</v>
      </c>
      <c r="AH655" t="b">
        <f t="shared" si="156"/>
        <v>0</v>
      </c>
      <c r="AL655" t="str">
        <f t="shared" si="157"/>
        <v>Low</v>
      </c>
      <c r="AM655" t="str">
        <f t="shared" si="149"/>
        <v>Bad Product</v>
      </c>
      <c r="AN655">
        <f t="shared" si="150"/>
        <v>687.77100000000007</v>
      </c>
      <c r="AO655">
        <f t="shared" si="151"/>
        <v>69.140999999999991</v>
      </c>
      <c r="AP655" s="29" t="str">
        <f t="shared" si="158"/>
        <v>Medium</v>
      </c>
      <c r="AQ655">
        <f t="shared" si="159"/>
        <v>37461.889499999997</v>
      </c>
      <c r="AR655">
        <f t="shared" ca="1" si="152"/>
        <v>0</v>
      </c>
      <c r="AS655">
        <f t="shared" si="153"/>
        <v>52928.295000000013</v>
      </c>
      <c r="AT655">
        <f t="shared" si="160"/>
        <v>114</v>
      </c>
    </row>
    <row r="656" spans="1:46" ht="15.75" customHeight="1" x14ac:dyDescent="0.2">
      <c r="A656" s="1"/>
      <c r="B656" s="6" t="s">
        <v>688</v>
      </c>
      <c r="C656" s="6" t="s">
        <v>39</v>
      </c>
      <c r="D656" s="6" t="s">
        <v>40</v>
      </c>
      <c r="E656" s="6" t="s">
        <v>18</v>
      </c>
      <c r="F656" s="6" t="s">
        <v>28</v>
      </c>
      <c r="G656" s="6" t="s">
        <v>33</v>
      </c>
      <c r="H656" s="21">
        <v>37.32</v>
      </c>
      <c r="I656" s="12">
        <v>9</v>
      </c>
      <c r="J656" s="8">
        <v>16.794</v>
      </c>
      <c r="K656" s="8">
        <v>352.67399999999998</v>
      </c>
      <c r="L656" s="14">
        <v>43530</v>
      </c>
      <c r="M656" s="32" t="str">
        <f t="shared" si="154"/>
        <v>Weekday</v>
      </c>
      <c r="N656" s="16">
        <v>0.64652777777777781</v>
      </c>
      <c r="O656" s="6" t="s">
        <v>21</v>
      </c>
      <c r="P656" s="18">
        <v>335.88</v>
      </c>
      <c r="Q656" s="2">
        <v>4.7619047620000003</v>
      </c>
      <c r="R656" s="8">
        <v>16.794</v>
      </c>
      <c r="S656" s="10">
        <v>5.0999999999999996</v>
      </c>
      <c r="T656" s="33"/>
      <c r="U656" s="22">
        <f t="shared" si="148"/>
        <v>335.88</v>
      </c>
      <c r="V656" s="24">
        <f t="shared" si="155"/>
        <v>26870.400000000001</v>
      </c>
      <c r="AH656" t="b">
        <f t="shared" si="156"/>
        <v>0</v>
      </c>
      <c r="AL656" t="str">
        <f t="shared" si="157"/>
        <v>Low</v>
      </c>
      <c r="AM656" t="str">
        <f t="shared" si="149"/>
        <v>Bad Product</v>
      </c>
      <c r="AN656">
        <f t="shared" si="150"/>
        <v>352.67399999999998</v>
      </c>
      <c r="AO656">
        <f t="shared" si="151"/>
        <v>35.454000000000001</v>
      </c>
      <c r="AP656" s="29" t="str">
        <f t="shared" si="158"/>
        <v>Low</v>
      </c>
      <c r="AQ656">
        <f t="shared" si="159"/>
        <v>37110.286499999995</v>
      </c>
      <c r="AR656">
        <f t="shared" ca="1" si="152"/>
        <v>0</v>
      </c>
      <c r="AS656">
        <f t="shared" si="153"/>
        <v>52928.295000000013</v>
      </c>
      <c r="AT656">
        <f t="shared" si="160"/>
        <v>113</v>
      </c>
    </row>
    <row r="657" spans="1:46" ht="15.75" customHeight="1" x14ac:dyDescent="0.2">
      <c r="A657" s="1"/>
      <c r="B657" s="6" t="s">
        <v>689</v>
      </c>
      <c r="C657" s="6" t="s">
        <v>39</v>
      </c>
      <c r="D657" s="6" t="s">
        <v>40</v>
      </c>
      <c r="E657" s="6" t="s">
        <v>18</v>
      </c>
      <c r="F657" s="6" t="s">
        <v>28</v>
      </c>
      <c r="G657" s="6" t="s">
        <v>43</v>
      </c>
      <c r="H657" s="21">
        <v>60.18</v>
      </c>
      <c r="I657" s="12">
        <v>4</v>
      </c>
      <c r="J657" s="8">
        <v>12.036</v>
      </c>
      <c r="K657" s="8">
        <v>252.756</v>
      </c>
      <c r="L657" s="14">
        <v>43512</v>
      </c>
      <c r="M657" s="32" t="str">
        <f t="shared" si="154"/>
        <v>Weekend</v>
      </c>
      <c r="N657" s="16">
        <v>0.75277777777777777</v>
      </c>
      <c r="O657" s="6" t="s">
        <v>30</v>
      </c>
      <c r="P657" s="18">
        <v>240.72</v>
      </c>
      <c r="Q657" s="2">
        <v>4.7619047620000003</v>
      </c>
      <c r="R657" s="8">
        <v>12.036</v>
      </c>
      <c r="S657" s="10">
        <v>9.4</v>
      </c>
      <c r="T657" s="33"/>
      <c r="U657" s="22">
        <f t="shared" si="148"/>
        <v>240.72</v>
      </c>
      <c r="V657" s="24">
        <f t="shared" si="155"/>
        <v>19257.599999999999</v>
      </c>
      <c r="AH657" t="b">
        <f t="shared" si="156"/>
        <v>1</v>
      </c>
      <c r="AL657" t="str">
        <f t="shared" si="157"/>
        <v>High</v>
      </c>
      <c r="AM657" t="str">
        <f t="shared" si="149"/>
        <v>Bad Product</v>
      </c>
      <c r="AN657">
        <f t="shared" si="150"/>
        <v>252.756</v>
      </c>
      <c r="AO657">
        <f t="shared" si="151"/>
        <v>60.18</v>
      </c>
      <c r="AP657" s="29" t="str">
        <f t="shared" si="158"/>
        <v>High</v>
      </c>
      <c r="AQ657">
        <f t="shared" si="159"/>
        <v>37110.286499999995</v>
      </c>
      <c r="AR657">
        <f t="shared" ca="1" si="152"/>
        <v>0</v>
      </c>
      <c r="AS657">
        <f t="shared" si="153"/>
        <v>52928.295000000013</v>
      </c>
      <c r="AT657">
        <f t="shared" si="160"/>
        <v>113</v>
      </c>
    </row>
    <row r="658" spans="1:46" ht="15.75" customHeight="1" x14ac:dyDescent="0.2">
      <c r="A658" s="1"/>
      <c r="B658" s="6" t="s">
        <v>690</v>
      </c>
      <c r="C658" s="6" t="s">
        <v>16</v>
      </c>
      <c r="D658" s="6" t="s">
        <v>17</v>
      </c>
      <c r="E658" s="6" t="s">
        <v>24</v>
      </c>
      <c r="F658" s="6" t="s">
        <v>19</v>
      </c>
      <c r="G658" s="6" t="s">
        <v>25</v>
      </c>
      <c r="H658" s="21">
        <v>15.69</v>
      </c>
      <c r="I658" s="12">
        <v>3</v>
      </c>
      <c r="J658" s="8">
        <v>2.3534999999999999</v>
      </c>
      <c r="K658" s="8">
        <v>49.423499999999997</v>
      </c>
      <c r="L658" s="14">
        <v>43538</v>
      </c>
      <c r="M658" s="32" t="str">
        <f t="shared" si="154"/>
        <v>Weekday</v>
      </c>
      <c r="N658" s="16">
        <v>0.59236111111111112</v>
      </c>
      <c r="O658" s="6" t="s">
        <v>30</v>
      </c>
      <c r="P658" s="18">
        <v>47.07</v>
      </c>
      <c r="Q658" s="2">
        <v>4.7619047620000003</v>
      </c>
      <c r="R658" s="8">
        <v>2.3534999999999999</v>
      </c>
      <c r="S658" s="10">
        <v>5.8</v>
      </c>
      <c r="T658" s="33"/>
      <c r="U658" s="22">
        <f t="shared" si="148"/>
        <v>47.07</v>
      </c>
      <c r="V658" s="24">
        <f t="shared" si="155"/>
        <v>3765.6</v>
      </c>
      <c r="AH658" t="b">
        <f t="shared" si="156"/>
        <v>0</v>
      </c>
      <c r="AL658" t="str">
        <f t="shared" si="157"/>
        <v>Low</v>
      </c>
      <c r="AM658" t="str">
        <f t="shared" si="149"/>
        <v>Bad Product</v>
      </c>
      <c r="AN658">
        <f t="shared" si="150"/>
        <v>49.423499999999997</v>
      </c>
      <c r="AO658">
        <f t="shared" si="151"/>
        <v>15.69</v>
      </c>
      <c r="AP658" s="29" t="str">
        <f t="shared" si="158"/>
        <v>Low</v>
      </c>
      <c r="AQ658">
        <f t="shared" si="159"/>
        <v>36757.612499999996</v>
      </c>
      <c r="AR658">
        <f t="shared" ca="1" si="152"/>
        <v>0</v>
      </c>
      <c r="AS658">
        <f t="shared" si="153"/>
        <v>52928.295000000013</v>
      </c>
      <c r="AT658">
        <f t="shared" si="160"/>
        <v>113</v>
      </c>
    </row>
    <row r="659" spans="1:46" ht="15.75" customHeight="1" x14ac:dyDescent="0.2">
      <c r="A659" s="1"/>
      <c r="B659" s="6" t="s">
        <v>691</v>
      </c>
      <c r="C659" s="6" t="s">
        <v>22</v>
      </c>
      <c r="D659" s="6" t="s">
        <v>23</v>
      </c>
      <c r="E659" s="6" t="s">
        <v>24</v>
      </c>
      <c r="F659" s="6" t="s">
        <v>19</v>
      </c>
      <c r="G659" s="6" t="s">
        <v>25</v>
      </c>
      <c r="H659" s="21">
        <v>99.69</v>
      </c>
      <c r="I659" s="12">
        <v>1</v>
      </c>
      <c r="J659" s="8">
        <v>4.9844999999999997</v>
      </c>
      <c r="K659" s="8">
        <v>104.67449999999999</v>
      </c>
      <c r="L659" s="14">
        <v>43523</v>
      </c>
      <c r="M659" s="32" t="str">
        <f t="shared" si="154"/>
        <v>Weekday</v>
      </c>
      <c r="N659" s="16">
        <v>0.43263888888888891</v>
      </c>
      <c r="O659" s="6" t="s">
        <v>30</v>
      </c>
      <c r="P659" s="18">
        <v>99.69</v>
      </c>
      <c r="Q659" s="2">
        <v>4.7619047620000003</v>
      </c>
      <c r="R659" s="8">
        <v>4.9844999999999997</v>
      </c>
      <c r="S659" s="10">
        <v>8</v>
      </c>
      <c r="T659" s="33"/>
      <c r="U659" s="22">
        <f t="shared" si="148"/>
        <v>99.69</v>
      </c>
      <c r="V659" s="24">
        <f t="shared" si="155"/>
        <v>7975.2</v>
      </c>
      <c r="AH659" t="b">
        <f t="shared" si="156"/>
        <v>0</v>
      </c>
      <c r="AL659" t="str">
        <f t="shared" si="157"/>
        <v>Low</v>
      </c>
      <c r="AM659" t="str">
        <f t="shared" si="149"/>
        <v>Bad Product</v>
      </c>
      <c r="AN659">
        <f t="shared" si="150"/>
        <v>104.67449999999999</v>
      </c>
      <c r="AO659">
        <f t="shared" si="151"/>
        <v>99.69</v>
      </c>
      <c r="AP659" s="29" t="str">
        <f t="shared" si="158"/>
        <v>Medium</v>
      </c>
      <c r="AQ659">
        <f t="shared" si="159"/>
        <v>36504.856499999994</v>
      </c>
      <c r="AR659">
        <f t="shared" ca="1" si="152"/>
        <v>0</v>
      </c>
      <c r="AS659">
        <f t="shared" si="153"/>
        <v>52928.295000000013</v>
      </c>
      <c r="AT659">
        <f t="shared" si="160"/>
        <v>113</v>
      </c>
    </row>
    <row r="660" spans="1:46" ht="15.75" customHeight="1" x14ac:dyDescent="0.2">
      <c r="A660" s="1"/>
      <c r="B660" s="6" t="s">
        <v>692</v>
      </c>
      <c r="C660" s="6" t="s">
        <v>16</v>
      </c>
      <c r="D660" s="6" t="s">
        <v>17</v>
      </c>
      <c r="E660" s="6" t="s">
        <v>18</v>
      </c>
      <c r="F660" s="6" t="s">
        <v>19</v>
      </c>
      <c r="G660" s="6" t="s">
        <v>43</v>
      </c>
      <c r="H660" s="21">
        <v>88.15</v>
      </c>
      <c r="I660" s="12">
        <v>3</v>
      </c>
      <c r="J660" s="8">
        <v>13.2225</v>
      </c>
      <c r="K660" s="8">
        <v>277.67250000000001</v>
      </c>
      <c r="L660" s="14">
        <v>43483</v>
      </c>
      <c r="M660" s="32" t="str">
        <f t="shared" si="154"/>
        <v>Weekday</v>
      </c>
      <c r="N660" s="16">
        <v>0.42430555555555555</v>
      </c>
      <c r="O660" s="6" t="s">
        <v>21</v>
      </c>
      <c r="P660" s="18">
        <v>264.45</v>
      </c>
      <c r="Q660" s="2">
        <v>4.7619047620000003</v>
      </c>
      <c r="R660" s="8">
        <v>13.2225</v>
      </c>
      <c r="S660" s="10">
        <v>7.9</v>
      </c>
      <c r="T660" s="33"/>
      <c r="U660" s="22">
        <f t="shared" si="148"/>
        <v>264.45000000000005</v>
      </c>
      <c r="V660" s="24">
        <f t="shared" si="155"/>
        <v>21156.000000000004</v>
      </c>
      <c r="AH660" t="b">
        <f t="shared" si="156"/>
        <v>0</v>
      </c>
      <c r="AL660" t="str">
        <f t="shared" si="157"/>
        <v>Low</v>
      </c>
      <c r="AM660" t="str">
        <f t="shared" si="149"/>
        <v>Bad Product</v>
      </c>
      <c r="AN660">
        <f t="shared" si="150"/>
        <v>277.67250000000001</v>
      </c>
      <c r="AO660">
        <f t="shared" si="151"/>
        <v>88.15</v>
      </c>
      <c r="AP660" s="29" t="str">
        <f t="shared" si="158"/>
        <v>Medium</v>
      </c>
      <c r="AQ660">
        <f t="shared" si="159"/>
        <v>36504.856499999994</v>
      </c>
      <c r="AR660">
        <f t="shared" ca="1" si="152"/>
        <v>0</v>
      </c>
      <c r="AS660">
        <f t="shared" si="153"/>
        <v>52928.295000000013</v>
      </c>
      <c r="AT660">
        <f t="shared" si="160"/>
        <v>113</v>
      </c>
    </row>
    <row r="661" spans="1:46" ht="15.75" customHeight="1" x14ac:dyDescent="0.2">
      <c r="A661" s="1"/>
      <c r="B661" s="6" t="s">
        <v>693</v>
      </c>
      <c r="C661" s="6" t="s">
        <v>16</v>
      </c>
      <c r="D661" s="6" t="s">
        <v>17</v>
      </c>
      <c r="E661" s="6" t="s">
        <v>18</v>
      </c>
      <c r="F661" s="6" t="s">
        <v>19</v>
      </c>
      <c r="G661" s="6" t="s">
        <v>33</v>
      </c>
      <c r="H661" s="21">
        <v>27.93</v>
      </c>
      <c r="I661" s="12">
        <v>5</v>
      </c>
      <c r="J661" s="8">
        <v>6.9824999999999999</v>
      </c>
      <c r="K661" s="8">
        <v>146.63249999999999</v>
      </c>
      <c r="L661" s="14">
        <v>43494</v>
      </c>
      <c r="M661" s="32" t="str">
        <f t="shared" si="154"/>
        <v>Weekday</v>
      </c>
      <c r="N661" s="16">
        <v>0.65833333333333333</v>
      </c>
      <c r="O661" s="6" t="s">
        <v>26</v>
      </c>
      <c r="P661" s="18">
        <v>139.65</v>
      </c>
      <c r="Q661" s="2">
        <v>4.7619047620000003</v>
      </c>
      <c r="R661" s="8">
        <v>6.9824999999999999</v>
      </c>
      <c r="S661" s="10">
        <v>5.9</v>
      </c>
      <c r="T661" s="33"/>
      <c r="U661" s="22">
        <f t="shared" si="148"/>
        <v>139.65</v>
      </c>
      <c r="V661" s="24">
        <f t="shared" si="155"/>
        <v>11172</v>
      </c>
      <c r="AH661" t="b">
        <f t="shared" si="156"/>
        <v>0</v>
      </c>
      <c r="AL661" t="str">
        <f t="shared" si="157"/>
        <v>Low</v>
      </c>
      <c r="AM661" t="str">
        <f t="shared" si="149"/>
        <v>Bad Product</v>
      </c>
      <c r="AN661">
        <f t="shared" si="150"/>
        <v>146.63249999999999</v>
      </c>
      <c r="AO661">
        <f t="shared" si="151"/>
        <v>27.93</v>
      </c>
      <c r="AP661" s="29" t="str">
        <f t="shared" si="158"/>
        <v>Low</v>
      </c>
      <c r="AQ661">
        <f t="shared" si="159"/>
        <v>36504.856499999994</v>
      </c>
      <c r="AR661">
        <f t="shared" ca="1" si="152"/>
        <v>0</v>
      </c>
      <c r="AS661">
        <f t="shared" si="153"/>
        <v>52928.295000000013</v>
      </c>
      <c r="AT661">
        <f t="shared" si="160"/>
        <v>113</v>
      </c>
    </row>
    <row r="662" spans="1:46" ht="15.75" customHeight="1" x14ac:dyDescent="0.2">
      <c r="A662" s="1"/>
      <c r="B662" s="6" t="s">
        <v>694</v>
      </c>
      <c r="C662" s="6" t="s">
        <v>16</v>
      </c>
      <c r="D662" s="6" t="s">
        <v>17</v>
      </c>
      <c r="E662" s="6" t="s">
        <v>18</v>
      </c>
      <c r="F662" s="6" t="s">
        <v>28</v>
      </c>
      <c r="G662" s="6" t="s">
        <v>43</v>
      </c>
      <c r="H662" s="21">
        <v>55.45</v>
      </c>
      <c r="I662" s="12">
        <v>1</v>
      </c>
      <c r="J662" s="8">
        <v>2.7725</v>
      </c>
      <c r="K662" s="8">
        <v>58.222499999999997</v>
      </c>
      <c r="L662" s="14">
        <v>43522</v>
      </c>
      <c r="M662" s="32" t="str">
        <f t="shared" si="154"/>
        <v>Weekday</v>
      </c>
      <c r="N662" s="16">
        <v>0.74027777777777781</v>
      </c>
      <c r="O662" s="6" t="s">
        <v>30</v>
      </c>
      <c r="P662" s="18">
        <v>55.45</v>
      </c>
      <c r="Q662" s="2">
        <v>4.7619047620000003</v>
      </c>
      <c r="R662" s="8">
        <v>2.7725</v>
      </c>
      <c r="S662" s="10">
        <v>4.9000000000000004</v>
      </c>
      <c r="T662" s="33"/>
      <c r="U662" s="22">
        <f t="shared" si="148"/>
        <v>55.45</v>
      </c>
      <c r="V662" s="24">
        <f t="shared" si="155"/>
        <v>4436</v>
      </c>
      <c r="AH662" t="b">
        <f t="shared" si="156"/>
        <v>0</v>
      </c>
      <c r="AL662" t="str">
        <f t="shared" si="157"/>
        <v>Low</v>
      </c>
      <c r="AM662" t="str">
        <f t="shared" si="149"/>
        <v>Bad Product</v>
      </c>
      <c r="AN662">
        <f t="shared" si="150"/>
        <v>58.222499999999997</v>
      </c>
      <c r="AO662">
        <f t="shared" si="151"/>
        <v>55.45</v>
      </c>
      <c r="AP662" s="29" t="str">
        <f t="shared" si="158"/>
        <v>Low</v>
      </c>
      <c r="AQ662">
        <f t="shared" si="159"/>
        <v>36504.856499999994</v>
      </c>
      <c r="AR662">
        <f t="shared" ca="1" si="152"/>
        <v>0</v>
      </c>
      <c r="AS662">
        <f t="shared" si="153"/>
        <v>52928.295000000013</v>
      </c>
      <c r="AT662">
        <f t="shared" si="160"/>
        <v>112</v>
      </c>
    </row>
    <row r="663" spans="1:46" ht="15.75" customHeight="1" x14ac:dyDescent="0.2">
      <c r="A663" s="1"/>
      <c r="B663" s="6" t="s">
        <v>695</v>
      </c>
      <c r="C663" s="6" t="s">
        <v>39</v>
      </c>
      <c r="D663" s="6" t="s">
        <v>40</v>
      </c>
      <c r="E663" s="6" t="s">
        <v>24</v>
      </c>
      <c r="F663" s="6" t="s">
        <v>19</v>
      </c>
      <c r="G663" s="6" t="s">
        <v>33</v>
      </c>
      <c r="H663" s="21">
        <v>42.97</v>
      </c>
      <c r="I663" s="12">
        <v>3</v>
      </c>
      <c r="J663" s="8">
        <v>6.4455</v>
      </c>
      <c r="K663" s="8">
        <v>135.35550000000001</v>
      </c>
      <c r="L663" s="14">
        <v>43499</v>
      </c>
      <c r="M663" s="32" t="str">
        <f t="shared" si="154"/>
        <v>Weekend</v>
      </c>
      <c r="N663" s="16">
        <v>0.49027777777777776</v>
      </c>
      <c r="O663" s="6" t="s">
        <v>26</v>
      </c>
      <c r="P663" s="18">
        <v>128.91</v>
      </c>
      <c r="Q663" s="2">
        <v>4.7619047620000003</v>
      </c>
      <c r="R663" s="8">
        <v>6.4455</v>
      </c>
      <c r="S663" s="10">
        <v>9.3000000000000007</v>
      </c>
      <c r="T663" s="33"/>
      <c r="U663" s="22">
        <f t="shared" si="148"/>
        <v>128.91</v>
      </c>
      <c r="V663" s="24">
        <f t="shared" si="155"/>
        <v>10312.799999999999</v>
      </c>
      <c r="AH663" t="b">
        <f t="shared" si="156"/>
        <v>1</v>
      </c>
      <c r="AL663" t="str">
        <f t="shared" si="157"/>
        <v>High</v>
      </c>
      <c r="AM663" t="str">
        <f t="shared" si="149"/>
        <v>Bad Product</v>
      </c>
      <c r="AN663">
        <f t="shared" si="150"/>
        <v>135.35550000000001</v>
      </c>
      <c r="AO663">
        <f t="shared" si="151"/>
        <v>42.97</v>
      </c>
      <c r="AP663" s="29" t="str">
        <f t="shared" si="158"/>
        <v>High</v>
      </c>
      <c r="AQ663">
        <f t="shared" si="159"/>
        <v>36504.856499999994</v>
      </c>
      <c r="AR663">
        <f t="shared" ca="1" si="152"/>
        <v>0</v>
      </c>
      <c r="AS663">
        <f t="shared" si="153"/>
        <v>52928.295000000013</v>
      </c>
      <c r="AT663">
        <f t="shared" si="160"/>
        <v>112</v>
      </c>
    </row>
    <row r="664" spans="1:46" ht="15.75" customHeight="1" x14ac:dyDescent="0.2">
      <c r="A664" s="1"/>
      <c r="B664" s="6" t="s">
        <v>696</v>
      </c>
      <c r="C664" s="6" t="s">
        <v>22</v>
      </c>
      <c r="D664" s="6" t="s">
        <v>23</v>
      </c>
      <c r="E664" s="6" t="s">
        <v>18</v>
      </c>
      <c r="F664" s="6" t="s">
        <v>28</v>
      </c>
      <c r="G664" s="6" t="s">
        <v>33</v>
      </c>
      <c r="H664" s="21">
        <v>17.14</v>
      </c>
      <c r="I664" s="12">
        <v>7</v>
      </c>
      <c r="J664" s="8">
        <v>5.9989999999999997</v>
      </c>
      <c r="K664" s="8">
        <v>125.979</v>
      </c>
      <c r="L664" s="14">
        <v>43481</v>
      </c>
      <c r="M664" s="32" t="str">
        <f t="shared" si="154"/>
        <v>Weekday</v>
      </c>
      <c r="N664" s="16">
        <v>0.50486111111111109</v>
      </c>
      <c r="O664" s="6" t="s">
        <v>30</v>
      </c>
      <c r="P664" s="18">
        <v>119.98</v>
      </c>
      <c r="Q664" s="2">
        <v>4.7619047620000003</v>
      </c>
      <c r="R664" s="8">
        <v>5.9989999999999997</v>
      </c>
      <c r="S664" s="10">
        <v>7.9</v>
      </c>
      <c r="T664" s="33"/>
      <c r="U664" s="22">
        <f t="shared" si="148"/>
        <v>119.98</v>
      </c>
      <c r="V664" s="24">
        <f t="shared" si="155"/>
        <v>9598.4</v>
      </c>
      <c r="AH664" t="b">
        <f t="shared" si="156"/>
        <v>0</v>
      </c>
      <c r="AL664" t="str">
        <f t="shared" si="157"/>
        <v>Low</v>
      </c>
      <c r="AM664" t="str">
        <f t="shared" si="149"/>
        <v>Bad Product</v>
      </c>
      <c r="AN664">
        <f t="shared" si="150"/>
        <v>125.979</v>
      </c>
      <c r="AO664">
        <f t="shared" si="151"/>
        <v>17.14</v>
      </c>
      <c r="AP664" s="29" t="str">
        <f t="shared" si="158"/>
        <v>Medium</v>
      </c>
      <c r="AQ664">
        <f t="shared" si="159"/>
        <v>36504.856499999994</v>
      </c>
      <c r="AR664">
        <f t="shared" ca="1" si="152"/>
        <v>0</v>
      </c>
      <c r="AS664">
        <f t="shared" si="153"/>
        <v>52928.295000000013</v>
      </c>
      <c r="AT664">
        <f t="shared" si="160"/>
        <v>111</v>
      </c>
    </row>
    <row r="665" spans="1:46" ht="15.75" customHeight="1" x14ac:dyDescent="0.2">
      <c r="A665" s="1"/>
      <c r="B665" s="6" t="s">
        <v>697</v>
      </c>
      <c r="C665" s="6" t="s">
        <v>39</v>
      </c>
      <c r="D665" s="6" t="s">
        <v>40</v>
      </c>
      <c r="E665" s="6" t="s">
        <v>18</v>
      </c>
      <c r="F665" s="6" t="s">
        <v>19</v>
      </c>
      <c r="G665" s="6" t="s">
        <v>43</v>
      </c>
      <c r="H665" s="21">
        <v>58.75</v>
      </c>
      <c r="I665" s="12">
        <v>6</v>
      </c>
      <c r="J665" s="8">
        <v>17.625</v>
      </c>
      <c r="K665" s="8">
        <v>370.125</v>
      </c>
      <c r="L665" s="14">
        <v>43548</v>
      </c>
      <c r="M665" s="32" t="str">
        <f t="shared" si="154"/>
        <v>Weekend</v>
      </c>
      <c r="N665" s="16">
        <v>0.75972222222222219</v>
      </c>
      <c r="O665" s="6" t="s">
        <v>30</v>
      </c>
      <c r="P665" s="18">
        <v>352.5</v>
      </c>
      <c r="Q665" s="2">
        <v>4.7619047620000003</v>
      </c>
      <c r="R665" s="8">
        <v>17.625</v>
      </c>
      <c r="S665" s="10">
        <v>5.9</v>
      </c>
      <c r="T665" s="33"/>
      <c r="U665" s="22">
        <f t="shared" si="148"/>
        <v>352.5</v>
      </c>
      <c r="V665" s="24">
        <f t="shared" si="155"/>
        <v>28200</v>
      </c>
      <c r="AH665" t="b">
        <f t="shared" si="156"/>
        <v>0</v>
      </c>
      <c r="AL665" t="str">
        <f t="shared" si="157"/>
        <v>Low</v>
      </c>
      <c r="AM665" t="str">
        <f t="shared" si="149"/>
        <v>Bad Product</v>
      </c>
      <c r="AN665">
        <f t="shared" si="150"/>
        <v>370.125</v>
      </c>
      <c r="AO665">
        <f t="shared" si="151"/>
        <v>58.75</v>
      </c>
      <c r="AP665" s="29" t="str">
        <f t="shared" si="158"/>
        <v>Low</v>
      </c>
      <c r="AQ665">
        <f t="shared" si="159"/>
        <v>36369.500999999997</v>
      </c>
      <c r="AR665">
        <f t="shared" ca="1" si="152"/>
        <v>0</v>
      </c>
      <c r="AS665">
        <f t="shared" si="153"/>
        <v>52928.295000000013</v>
      </c>
      <c r="AT665">
        <f t="shared" si="160"/>
        <v>111</v>
      </c>
    </row>
    <row r="666" spans="1:46" ht="15.75" customHeight="1" x14ac:dyDescent="0.2">
      <c r="A666" s="1"/>
      <c r="B666" s="6" t="s">
        <v>698</v>
      </c>
      <c r="C666" s="6" t="s">
        <v>22</v>
      </c>
      <c r="D666" s="6" t="s">
        <v>23</v>
      </c>
      <c r="E666" s="6" t="s">
        <v>18</v>
      </c>
      <c r="F666" s="6" t="s">
        <v>19</v>
      </c>
      <c r="G666" s="6" t="s">
        <v>41</v>
      </c>
      <c r="H666" s="21">
        <v>87.1</v>
      </c>
      <c r="I666" s="12">
        <v>10</v>
      </c>
      <c r="J666" s="8">
        <v>43.55</v>
      </c>
      <c r="K666" s="8">
        <v>914.55</v>
      </c>
      <c r="L666" s="14">
        <v>43508</v>
      </c>
      <c r="M666" s="32" t="str">
        <f t="shared" si="154"/>
        <v>Weekday</v>
      </c>
      <c r="N666" s="16">
        <v>0.61458333333333337</v>
      </c>
      <c r="O666" s="6" t="s">
        <v>30</v>
      </c>
      <c r="P666" s="18">
        <v>871</v>
      </c>
      <c r="Q666" s="2">
        <v>4.7619047620000003</v>
      </c>
      <c r="R666" s="8">
        <v>43.55</v>
      </c>
      <c r="S666" s="10">
        <v>9.9</v>
      </c>
      <c r="T666" s="33"/>
      <c r="U666" s="22">
        <f t="shared" si="148"/>
        <v>871</v>
      </c>
      <c r="V666" s="24">
        <f t="shared" si="155"/>
        <v>69680</v>
      </c>
      <c r="AH666" t="b">
        <f t="shared" si="156"/>
        <v>1</v>
      </c>
      <c r="AL666" t="str">
        <f t="shared" si="157"/>
        <v>High</v>
      </c>
      <c r="AM666" t="str">
        <f t="shared" si="149"/>
        <v>Good Product</v>
      </c>
      <c r="AN666">
        <f t="shared" si="150"/>
        <v>823.09500000000003</v>
      </c>
      <c r="AO666">
        <f t="shared" si="151"/>
        <v>82.74499999999999</v>
      </c>
      <c r="AP666" s="29" t="str">
        <f t="shared" si="158"/>
        <v>High</v>
      </c>
      <c r="AQ666">
        <f t="shared" si="159"/>
        <v>36369.500999999997</v>
      </c>
      <c r="AR666">
        <f t="shared" ca="1" si="152"/>
        <v>0</v>
      </c>
      <c r="AS666">
        <f t="shared" si="153"/>
        <v>52928.295000000013</v>
      </c>
      <c r="AT666">
        <f t="shared" si="160"/>
        <v>111</v>
      </c>
    </row>
    <row r="667" spans="1:46" ht="15.75" customHeight="1" x14ac:dyDescent="0.2">
      <c r="A667" s="1"/>
      <c r="B667" s="6" t="s">
        <v>699</v>
      </c>
      <c r="C667" s="6" t="s">
        <v>22</v>
      </c>
      <c r="D667" s="6" t="s">
        <v>23</v>
      </c>
      <c r="E667" s="6" t="s">
        <v>24</v>
      </c>
      <c r="F667" s="6" t="s">
        <v>19</v>
      </c>
      <c r="G667" s="6" t="s">
        <v>33</v>
      </c>
      <c r="H667" s="21">
        <v>98.8</v>
      </c>
      <c r="I667" s="12">
        <v>2</v>
      </c>
      <c r="J667" s="8">
        <v>9.8800000000000008</v>
      </c>
      <c r="K667" s="8">
        <v>207.48</v>
      </c>
      <c r="L667" s="14">
        <v>43517</v>
      </c>
      <c r="M667" s="32" t="str">
        <f t="shared" si="154"/>
        <v>Weekday</v>
      </c>
      <c r="N667" s="16">
        <v>0.48541666666666666</v>
      </c>
      <c r="O667" s="6" t="s">
        <v>26</v>
      </c>
      <c r="P667" s="18">
        <v>197.6</v>
      </c>
      <c r="Q667" s="2">
        <v>4.7619047620000003</v>
      </c>
      <c r="R667" s="8">
        <v>9.8800000000000008</v>
      </c>
      <c r="S667" s="10">
        <v>7.7</v>
      </c>
      <c r="T667" s="33"/>
      <c r="U667" s="22">
        <f t="shared" si="148"/>
        <v>197.6</v>
      </c>
      <c r="V667" s="24">
        <f t="shared" si="155"/>
        <v>15808</v>
      </c>
      <c r="AH667" t="b">
        <f t="shared" si="156"/>
        <v>0</v>
      </c>
      <c r="AL667" t="str">
        <f t="shared" si="157"/>
        <v>Low</v>
      </c>
      <c r="AM667" t="str">
        <f t="shared" si="149"/>
        <v>Bad Product</v>
      </c>
      <c r="AN667">
        <f t="shared" si="150"/>
        <v>207.48</v>
      </c>
      <c r="AO667">
        <f t="shared" si="151"/>
        <v>98.8</v>
      </c>
      <c r="AP667" s="29" t="str">
        <f t="shared" si="158"/>
        <v>Medium</v>
      </c>
      <c r="AQ667">
        <f t="shared" si="159"/>
        <v>35999.375999999997</v>
      </c>
      <c r="AR667">
        <f t="shared" ca="1" si="152"/>
        <v>0</v>
      </c>
      <c r="AS667">
        <f t="shared" si="153"/>
        <v>52928.295000000013</v>
      </c>
      <c r="AT667">
        <f t="shared" si="160"/>
        <v>111</v>
      </c>
    </row>
    <row r="668" spans="1:46" ht="15.75" customHeight="1" x14ac:dyDescent="0.2">
      <c r="A668" s="1"/>
      <c r="B668" s="6" t="s">
        <v>700</v>
      </c>
      <c r="C668" s="6" t="s">
        <v>16</v>
      </c>
      <c r="D668" s="6" t="s">
        <v>17</v>
      </c>
      <c r="E668" s="6" t="s">
        <v>24</v>
      </c>
      <c r="F668" s="6" t="s">
        <v>19</v>
      </c>
      <c r="G668" s="6" t="s">
        <v>43</v>
      </c>
      <c r="H668" s="21">
        <v>48.63</v>
      </c>
      <c r="I668" s="12">
        <v>4</v>
      </c>
      <c r="J668" s="8">
        <v>9.7260000000000009</v>
      </c>
      <c r="K668" s="8">
        <v>204.24600000000001</v>
      </c>
      <c r="L668" s="14">
        <v>43500</v>
      </c>
      <c r="M668" s="32" t="str">
        <f t="shared" si="154"/>
        <v>Weekday</v>
      </c>
      <c r="N668" s="16">
        <v>0.65555555555555556</v>
      </c>
      <c r="O668" s="6" t="s">
        <v>21</v>
      </c>
      <c r="P668" s="18">
        <v>194.52</v>
      </c>
      <c r="Q668" s="2">
        <v>4.7619047620000003</v>
      </c>
      <c r="R668" s="8">
        <v>9.7260000000000009</v>
      </c>
      <c r="S668" s="10">
        <v>7.6</v>
      </c>
      <c r="T668" s="33"/>
      <c r="U668" s="22">
        <f t="shared" si="148"/>
        <v>194.52</v>
      </c>
      <c r="V668" s="24">
        <f t="shared" si="155"/>
        <v>15561.6</v>
      </c>
      <c r="AH668" t="b">
        <f t="shared" si="156"/>
        <v>0</v>
      </c>
      <c r="AL668" t="str">
        <f t="shared" si="157"/>
        <v>Low</v>
      </c>
      <c r="AM668" t="str">
        <f t="shared" si="149"/>
        <v>Bad Product</v>
      </c>
      <c r="AN668">
        <f t="shared" si="150"/>
        <v>204.24600000000001</v>
      </c>
      <c r="AO668">
        <f t="shared" si="151"/>
        <v>48.63</v>
      </c>
      <c r="AP668" s="29" t="str">
        <f t="shared" si="158"/>
        <v>Medium</v>
      </c>
      <c r="AQ668">
        <f t="shared" si="159"/>
        <v>35999.375999999997</v>
      </c>
      <c r="AR668">
        <f t="shared" ca="1" si="152"/>
        <v>0</v>
      </c>
      <c r="AS668">
        <f t="shared" si="153"/>
        <v>52928.295000000013</v>
      </c>
      <c r="AT668">
        <f t="shared" si="160"/>
        <v>110</v>
      </c>
    </row>
    <row r="669" spans="1:46" ht="15.75" customHeight="1" x14ac:dyDescent="0.2">
      <c r="A669" s="1"/>
      <c r="B669" s="6" t="s">
        <v>701</v>
      </c>
      <c r="C669" s="6" t="s">
        <v>39</v>
      </c>
      <c r="D669" s="6" t="s">
        <v>40</v>
      </c>
      <c r="E669" s="6" t="s">
        <v>18</v>
      </c>
      <c r="F669" s="6" t="s">
        <v>28</v>
      </c>
      <c r="G669" s="6" t="s">
        <v>41</v>
      </c>
      <c r="H669" s="21">
        <v>57.74</v>
      </c>
      <c r="I669" s="12">
        <v>3</v>
      </c>
      <c r="J669" s="8">
        <v>8.6609999999999996</v>
      </c>
      <c r="K669" s="8">
        <v>181.881</v>
      </c>
      <c r="L669" s="14">
        <v>43516</v>
      </c>
      <c r="M669" s="32" t="str">
        <f t="shared" si="154"/>
        <v>Weekday</v>
      </c>
      <c r="N669" s="16">
        <v>0.54583333333333328</v>
      </c>
      <c r="O669" s="6" t="s">
        <v>21</v>
      </c>
      <c r="P669" s="18">
        <v>173.22</v>
      </c>
      <c r="Q669" s="2">
        <v>4.7619047620000003</v>
      </c>
      <c r="R669" s="8">
        <v>8.6609999999999996</v>
      </c>
      <c r="S669" s="10">
        <v>7.7</v>
      </c>
      <c r="T669" s="33"/>
      <c r="U669" s="22">
        <f t="shared" si="148"/>
        <v>173.22</v>
      </c>
      <c r="V669" s="24">
        <f t="shared" si="155"/>
        <v>13857.6</v>
      </c>
      <c r="AH669" t="b">
        <f t="shared" si="156"/>
        <v>0</v>
      </c>
      <c r="AL669" t="str">
        <f t="shared" si="157"/>
        <v>Low</v>
      </c>
      <c r="AM669" t="str">
        <f t="shared" si="149"/>
        <v>Bad Product</v>
      </c>
      <c r="AN669">
        <f t="shared" si="150"/>
        <v>181.881</v>
      </c>
      <c r="AO669">
        <f t="shared" si="151"/>
        <v>57.74</v>
      </c>
      <c r="AP669" s="29" t="str">
        <f t="shared" si="158"/>
        <v>Medium</v>
      </c>
      <c r="AQ669">
        <f t="shared" si="159"/>
        <v>35999.375999999997</v>
      </c>
      <c r="AR669">
        <f t="shared" ca="1" si="152"/>
        <v>0</v>
      </c>
      <c r="AS669">
        <f t="shared" si="153"/>
        <v>52928.295000000013</v>
      </c>
      <c r="AT669">
        <f t="shared" si="160"/>
        <v>110</v>
      </c>
    </row>
    <row r="670" spans="1:46" ht="15.75" customHeight="1" x14ac:dyDescent="0.2">
      <c r="A670" s="1"/>
      <c r="B670" s="6" t="s">
        <v>702</v>
      </c>
      <c r="C670" s="6" t="s">
        <v>39</v>
      </c>
      <c r="D670" s="6" t="s">
        <v>40</v>
      </c>
      <c r="E670" s="6" t="s">
        <v>24</v>
      </c>
      <c r="F670" s="6" t="s">
        <v>19</v>
      </c>
      <c r="G670" s="6" t="s">
        <v>20</v>
      </c>
      <c r="H670" s="21">
        <v>17.97</v>
      </c>
      <c r="I670" s="12">
        <v>4</v>
      </c>
      <c r="J670" s="8">
        <v>3.5939999999999999</v>
      </c>
      <c r="K670" s="8">
        <v>75.474000000000004</v>
      </c>
      <c r="L670" s="14">
        <v>43519</v>
      </c>
      <c r="M670" s="32" t="str">
        <f t="shared" si="154"/>
        <v>Weekend</v>
      </c>
      <c r="N670" s="16">
        <v>0.86319444444444449</v>
      </c>
      <c r="O670" s="6" t="s">
        <v>21</v>
      </c>
      <c r="P670" s="18">
        <v>71.88</v>
      </c>
      <c r="Q670" s="2">
        <v>4.7619047620000003</v>
      </c>
      <c r="R670" s="8">
        <v>3.5939999999999999</v>
      </c>
      <c r="S670" s="10">
        <v>6.4</v>
      </c>
      <c r="T670" s="33"/>
      <c r="U670" s="22">
        <f t="shared" si="148"/>
        <v>71.88</v>
      </c>
      <c r="V670" s="24">
        <f t="shared" si="155"/>
        <v>5750.4</v>
      </c>
      <c r="AH670" t="b">
        <f t="shared" si="156"/>
        <v>0</v>
      </c>
      <c r="AL670" t="str">
        <f t="shared" si="157"/>
        <v>Low</v>
      </c>
      <c r="AM670" t="str">
        <f t="shared" si="149"/>
        <v>Bad Product</v>
      </c>
      <c r="AN670">
        <f t="shared" si="150"/>
        <v>75.474000000000004</v>
      </c>
      <c r="AO670">
        <f t="shared" si="151"/>
        <v>17.97</v>
      </c>
      <c r="AP670" s="29" t="str">
        <f t="shared" si="158"/>
        <v>Low</v>
      </c>
      <c r="AQ670">
        <f t="shared" si="159"/>
        <v>35999.375999999997</v>
      </c>
      <c r="AR670">
        <f t="shared" ca="1" si="152"/>
        <v>0</v>
      </c>
      <c r="AS670">
        <f t="shared" si="153"/>
        <v>52928.295000000013</v>
      </c>
      <c r="AT670">
        <f t="shared" si="160"/>
        <v>110</v>
      </c>
    </row>
    <row r="671" spans="1:46" ht="15.75" customHeight="1" x14ac:dyDescent="0.2">
      <c r="A671" s="1"/>
      <c r="B671" s="6" t="s">
        <v>703</v>
      </c>
      <c r="C671" s="6" t="s">
        <v>22</v>
      </c>
      <c r="D671" s="6" t="s">
        <v>23</v>
      </c>
      <c r="E671" s="6" t="s">
        <v>18</v>
      </c>
      <c r="F671" s="6" t="s">
        <v>19</v>
      </c>
      <c r="G671" s="6" t="s">
        <v>20</v>
      </c>
      <c r="H671" s="21">
        <v>47.71</v>
      </c>
      <c r="I671" s="12">
        <v>6</v>
      </c>
      <c r="J671" s="8">
        <v>14.313000000000001</v>
      </c>
      <c r="K671" s="8">
        <v>300.57299999999998</v>
      </c>
      <c r="L671" s="14">
        <v>43512</v>
      </c>
      <c r="M671" s="32" t="str">
        <f t="shared" si="154"/>
        <v>Weekend</v>
      </c>
      <c r="N671" s="16">
        <v>0.59652777777777777</v>
      </c>
      <c r="O671" s="6" t="s">
        <v>21</v>
      </c>
      <c r="P671" s="18">
        <v>286.26</v>
      </c>
      <c r="Q671" s="2">
        <v>4.7619047620000003</v>
      </c>
      <c r="R671" s="8">
        <v>14.313000000000001</v>
      </c>
      <c r="S671" s="10">
        <v>4.4000000000000004</v>
      </c>
      <c r="T671" s="33"/>
      <c r="U671" s="22">
        <f t="shared" si="148"/>
        <v>286.26</v>
      </c>
      <c r="V671" s="24">
        <f t="shared" si="155"/>
        <v>22900.799999999999</v>
      </c>
      <c r="AH671" t="b">
        <f t="shared" si="156"/>
        <v>0</v>
      </c>
      <c r="AL671" t="str">
        <f t="shared" si="157"/>
        <v>Low</v>
      </c>
      <c r="AM671" t="str">
        <f t="shared" si="149"/>
        <v>Bad Product</v>
      </c>
      <c r="AN671">
        <f t="shared" si="150"/>
        <v>300.57299999999998</v>
      </c>
      <c r="AO671">
        <f t="shared" si="151"/>
        <v>47.71</v>
      </c>
      <c r="AP671" s="29" t="str">
        <f t="shared" si="158"/>
        <v>Low</v>
      </c>
      <c r="AQ671">
        <f t="shared" si="159"/>
        <v>35817.494999999995</v>
      </c>
      <c r="AR671">
        <f t="shared" ca="1" si="152"/>
        <v>0</v>
      </c>
      <c r="AS671">
        <f t="shared" si="153"/>
        <v>52928.295000000013</v>
      </c>
      <c r="AT671">
        <f t="shared" si="160"/>
        <v>110</v>
      </c>
    </row>
    <row r="672" spans="1:46" ht="15.75" customHeight="1" x14ac:dyDescent="0.2">
      <c r="A672" s="1"/>
      <c r="B672" s="6" t="s">
        <v>704</v>
      </c>
      <c r="C672" s="6" t="s">
        <v>39</v>
      </c>
      <c r="D672" s="6" t="s">
        <v>40</v>
      </c>
      <c r="E672" s="6" t="s">
        <v>24</v>
      </c>
      <c r="F672" s="6" t="s">
        <v>19</v>
      </c>
      <c r="G672" s="6" t="s">
        <v>33</v>
      </c>
      <c r="H672" s="21">
        <v>40.619999999999997</v>
      </c>
      <c r="I672" s="12">
        <v>2</v>
      </c>
      <c r="J672" s="8">
        <v>4.0620000000000003</v>
      </c>
      <c r="K672" s="8">
        <v>85.302000000000007</v>
      </c>
      <c r="L672" s="14">
        <v>43482</v>
      </c>
      <c r="M672" s="32" t="str">
        <f t="shared" si="154"/>
        <v>Weekday</v>
      </c>
      <c r="N672" s="16">
        <v>0.41736111111111113</v>
      </c>
      <c r="O672" s="6" t="s">
        <v>30</v>
      </c>
      <c r="P672" s="18">
        <v>81.239999999999995</v>
      </c>
      <c r="Q672" s="2">
        <v>4.7619047620000003</v>
      </c>
      <c r="R672" s="8">
        <v>4.0620000000000003</v>
      </c>
      <c r="S672" s="10">
        <v>4.0999999999999996</v>
      </c>
      <c r="T672" s="33"/>
      <c r="U672" s="22">
        <f t="shared" si="148"/>
        <v>81.239999999999995</v>
      </c>
      <c r="V672" s="24">
        <f t="shared" si="155"/>
        <v>6499.2</v>
      </c>
      <c r="AH672" t="b">
        <f t="shared" si="156"/>
        <v>0</v>
      </c>
      <c r="AL672" t="str">
        <f t="shared" si="157"/>
        <v>Low</v>
      </c>
      <c r="AM672" t="str">
        <f t="shared" si="149"/>
        <v>Bad Product</v>
      </c>
      <c r="AN672">
        <f t="shared" si="150"/>
        <v>85.302000000000007</v>
      </c>
      <c r="AO672">
        <f t="shared" si="151"/>
        <v>40.619999999999997</v>
      </c>
      <c r="AP672" s="29" t="str">
        <f t="shared" si="158"/>
        <v>Low</v>
      </c>
      <c r="AQ672">
        <f t="shared" si="159"/>
        <v>35742.020999999993</v>
      </c>
      <c r="AR672">
        <f t="shared" ca="1" si="152"/>
        <v>0</v>
      </c>
      <c r="AS672">
        <f t="shared" si="153"/>
        <v>52928.295000000013</v>
      </c>
      <c r="AT672">
        <f t="shared" si="160"/>
        <v>110</v>
      </c>
    </row>
    <row r="673" spans="1:46" ht="15.75" customHeight="1" x14ac:dyDescent="0.2">
      <c r="A673" s="1"/>
      <c r="B673" s="6" t="s">
        <v>705</v>
      </c>
      <c r="C673" s="6" t="s">
        <v>16</v>
      </c>
      <c r="D673" s="6" t="s">
        <v>17</v>
      </c>
      <c r="E673" s="6" t="s">
        <v>18</v>
      </c>
      <c r="F673" s="6" t="s">
        <v>28</v>
      </c>
      <c r="G673" s="6" t="s">
        <v>43</v>
      </c>
      <c r="H673" s="21">
        <v>56.04</v>
      </c>
      <c r="I673" s="12">
        <v>10</v>
      </c>
      <c r="J673" s="8">
        <v>28.02</v>
      </c>
      <c r="K673" s="8">
        <v>588.41999999999996</v>
      </c>
      <c r="L673" s="14">
        <v>43479</v>
      </c>
      <c r="M673" s="32" t="str">
        <f t="shared" si="154"/>
        <v>Weekday</v>
      </c>
      <c r="N673" s="16">
        <v>0.8125</v>
      </c>
      <c r="O673" s="6" t="s">
        <v>21</v>
      </c>
      <c r="P673" s="18">
        <v>560.4</v>
      </c>
      <c r="Q673" s="2">
        <v>4.7619047620000003</v>
      </c>
      <c r="R673" s="8">
        <v>28.02</v>
      </c>
      <c r="S673" s="10">
        <v>4.4000000000000004</v>
      </c>
      <c r="T673" s="33"/>
      <c r="U673" s="22">
        <f t="shared" si="148"/>
        <v>560.4</v>
      </c>
      <c r="V673" s="24">
        <f t="shared" si="155"/>
        <v>44832</v>
      </c>
      <c r="AH673" t="b">
        <f t="shared" si="156"/>
        <v>0</v>
      </c>
      <c r="AL673" t="str">
        <f t="shared" si="157"/>
        <v>Low</v>
      </c>
      <c r="AM673" t="str">
        <f t="shared" si="149"/>
        <v>Bad Product</v>
      </c>
      <c r="AN673">
        <f t="shared" si="150"/>
        <v>529.57799999999997</v>
      </c>
      <c r="AO673">
        <f t="shared" si="151"/>
        <v>53.238</v>
      </c>
      <c r="AP673" s="29" t="str">
        <f t="shared" si="158"/>
        <v>Low</v>
      </c>
      <c r="AQ673">
        <f t="shared" si="159"/>
        <v>35742.020999999993</v>
      </c>
      <c r="AR673">
        <f t="shared" ca="1" si="152"/>
        <v>0</v>
      </c>
      <c r="AS673">
        <f t="shared" si="153"/>
        <v>52928.295000000013</v>
      </c>
      <c r="AT673">
        <f t="shared" si="160"/>
        <v>110</v>
      </c>
    </row>
    <row r="674" spans="1:46" ht="15.75" customHeight="1" x14ac:dyDescent="0.2">
      <c r="A674" s="1"/>
      <c r="B674" s="6" t="s">
        <v>706</v>
      </c>
      <c r="C674" s="6" t="s">
        <v>39</v>
      </c>
      <c r="D674" s="6" t="s">
        <v>40</v>
      </c>
      <c r="E674" s="6" t="s">
        <v>18</v>
      </c>
      <c r="F674" s="6" t="s">
        <v>28</v>
      </c>
      <c r="G674" s="6" t="s">
        <v>41</v>
      </c>
      <c r="H674" s="21">
        <v>93.4</v>
      </c>
      <c r="I674" s="12">
        <v>2</v>
      </c>
      <c r="J674" s="8">
        <v>9.34</v>
      </c>
      <c r="K674" s="8">
        <v>196.14</v>
      </c>
      <c r="L674" s="14">
        <v>43554</v>
      </c>
      <c r="M674" s="32" t="str">
        <f t="shared" si="154"/>
        <v>Weekend</v>
      </c>
      <c r="N674" s="16">
        <v>0.69027777777777777</v>
      </c>
      <c r="O674" s="6" t="s">
        <v>26</v>
      </c>
      <c r="P674" s="18">
        <v>186.8</v>
      </c>
      <c r="Q674" s="2">
        <v>4.7619047620000003</v>
      </c>
      <c r="R674" s="8">
        <v>9.34</v>
      </c>
      <c r="S674" s="10">
        <v>5.5</v>
      </c>
      <c r="T674" s="33"/>
      <c r="U674" s="22">
        <f t="shared" si="148"/>
        <v>186.8</v>
      </c>
      <c r="V674" s="24">
        <f t="shared" si="155"/>
        <v>14944</v>
      </c>
      <c r="AH674" t="b">
        <f t="shared" si="156"/>
        <v>0</v>
      </c>
      <c r="AL674" t="str">
        <f t="shared" si="157"/>
        <v>Low</v>
      </c>
      <c r="AM674" t="str">
        <f t="shared" si="149"/>
        <v>Bad Product</v>
      </c>
      <c r="AN674">
        <f t="shared" si="150"/>
        <v>196.14</v>
      </c>
      <c r="AO674">
        <f t="shared" si="151"/>
        <v>93.4</v>
      </c>
      <c r="AP674" s="29" t="str">
        <f t="shared" si="158"/>
        <v>Low</v>
      </c>
      <c r="AQ674">
        <f t="shared" si="159"/>
        <v>35656.718999999997</v>
      </c>
      <c r="AR674">
        <f t="shared" ca="1" si="152"/>
        <v>0</v>
      </c>
      <c r="AS674">
        <f t="shared" si="153"/>
        <v>52928.295000000013</v>
      </c>
      <c r="AT674">
        <f t="shared" si="160"/>
        <v>110</v>
      </c>
    </row>
    <row r="675" spans="1:46" ht="15.75" customHeight="1" x14ac:dyDescent="0.2">
      <c r="A675" s="1"/>
      <c r="B675" s="6" t="s">
        <v>707</v>
      </c>
      <c r="C675" s="6" t="s">
        <v>39</v>
      </c>
      <c r="D675" s="6" t="s">
        <v>40</v>
      </c>
      <c r="E675" s="6" t="s">
        <v>24</v>
      </c>
      <c r="F675" s="6" t="s">
        <v>19</v>
      </c>
      <c r="G675" s="6" t="s">
        <v>20</v>
      </c>
      <c r="H675" s="21">
        <v>73.41</v>
      </c>
      <c r="I675" s="12">
        <v>3</v>
      </c>
      <c r="J675" s="8">
        <v>11.0115</v>
      </c>
      <c r="K675" s="8">
        <v>231.2415</v>
      </c>
      <c r="L675" s="14">
        <v>43526</v>
      </c>
      <c r="M675" s="32" t="str">
        <f t="shared" si="154"/>
        <v>Weekend</v>
      </c>
      <c r="N675" s="16">
        <v>0.54861111111111116</v>
      </c>
      <c r="O675" s="6" t="s">
        <v>21</v>
      </c>
      <c r="P675" s="18">
        <v>220.23</v>
      </c>
      <c r="Q675" s="2">
        <v>4.7619047620000003</v>
      </c>
      <c r="R675" s="8">
        <v>11.0115</v>
      </c>
      <c r="S675" s="10">
        <v>4</v>
      </c>
      <c r="T675" s="33"/>
      <c r="U675" s="22">
        <f t="shared" si="148"/>
        <v>220.23</v>
      </c>
      <c r="V675" s="24">
        <f t="shared" si="155"/>
        <v>17618.399999999998</v>
      </c>
      <c r="AH675" t="b">
        <f t="shared" si="156"/>
        <v>0</v>
      </c>
      <c r="AL675" t="str">
        <f t="shared" si="157"/>
        <v>Low</v>
      </c>
      <c r="AM675" t="str">
        <f t="shared" si="149"/>
        <v>Bad Product</v>
      </c>
      <c r="AN675">
        <f t="shared" si="150"/>
        <v>231.2415</v>
      </c>
      <c r="AO675">
        <f t="shared" si="151"/>
        <v>73.41</v>
      </c>
      <c r="AP675" s="29" t="str">
        <f t="shared" si="158"/>
        <v>Low</v>
      </c>
      <c r="AQ675">
        <f t="shared" si="159"/>
        <v>35656.718999999997</v>
      </c>
      <c r="AR675">
        <f t="shared" ca="1" si="152"/>
        <v>0</v>
      </c>
      <c r="AS675">
        <f t="shared" si="153"/>
        <v>52928.295000000013</v>
      </c>
      <c r="AT675">
        <f t="shared" si="160"/>
        <v>109</v>
      </c>
    </row>
    <row r="676" spans="1:46" ht="15.75" customHeight="1" x14ac:dyDescent="0.2">
      <c r="A676" s="1"/>
      <c r="B676" s="6" t="s">
        <v>708</v>
      </c>
      <c r="C676" s="6" t="s">
        <v>22</v>
      </c>
      <c r="D676" s="6" t="s">
        <v>23</v>
      </c>
      <c r="E676" s="6" t="s">
        <v>24</v>
      </c>
      <c r="F676" s="6" t="s">
        <v>28</v>
      </c>
      <c r="G676" s="6" t="s">
        <v>20</v>
      </c>
      <c r="H676" s="21">
        <v>33.64</v>
      </c>
      <c r="I676" s="12">
        <v>8</v>
      </c>
      <c r="J676" s="8">
        <v>13.456</v>
      </c>
      <c r="K676" s="8">
        <v>282.57600000000002</v>
      </c>
      <c r="L676" s="14">
        <v>43511</v>
      </c>
      <c r="M676" s="32" t="str">
        <f t="shared" si="154"/>
        <v>Weekday</v>
      </c>
      <c r="N676" s="16">
        <v>0.71527777777777779</v>
      </c>
      <c r="O676" s="6" t="s">
        <v>30</v>
      </c>
      <c r="P676" s="18">
        <v>269.12</v>
      </c>
      <c r="Q676" s="2">
        <v>4.7619047620000003</v>
      </c>
      <c r="R676" s="8">
        <v>13.456</v>
      </c>
      <c r="S676" s="10">
        <v>9.3000000000000007</v>
      </c>
      <c r="T676" s="33"/>
      <c r="U676" s="22">
        <f t="shared" si="148"/>
        <v>269.12</v>
      </c>
      <c r="V676" s="24">
        <f t="shared" si="155"/>
        <v>21529.599999999999</v>
      </c>
      <c r="AH676" t="b">
        <f t="shared" si="156"/>
        <v>1</v>
      </c>
      <c r="AL676" t="str">
        <f t="shared" si="157"/>
        <v>High</v>
      </c>
      <c r="AM676" t="str">
        <f t="shared" si="149"/>
        <v>Bad Product</v>
      </c>
      <c r="AN676">
        <f t="shared" si="150"/>
        <v>282.57600000000002</v>
      </c>
      <c r="AO676">
        <f t="shared" si="151"/>
        <v>31.957999999999998</v>
      </c>
      <c r="AP676" s="29" t="str">
        <f t="shared" si="158"/>
        <v>High</v>
      </c>
      <c r="AQ676">
        <f t="shared" si="159"/>
        <v>35460.578999999998</v>
      </c>
      <c r="AR676">
        <f t="shared" ca="1" si="152"/>
        <v>0</v>
      </c>
      <c r="AS676">
        <f t="shared" si="153"/>
        <v>52928.295000000013</v>
      </c>
      <c r="AT676">
        <f t="shared" si="160"/>
        <v>109</v>
      </c>
    </row>
    <row r="677" spans="1:46" ht="15.75" customHeight="1" x14ac:dyDescent="0.2">
      <c r="A677" s="1"/>
      <c r="B677" s="6" t="s">
        <v>709</v>
      </c>
      <c r="C677" s="6" t="s">
        <v>16</v>
      </c>
      <c r="D677" s="6" t="s">
        <v>17</v>
      </c>
      <c r="E677" s="6" t="s">
        <v>24</v>
      </c>
      <c r="F677" s="6" t="s">
        <v>19</v>
      </c>
      <c r="G677" s="6" t="s">
        <v>25</v>
      </c>
      <c r="H677" s="21">
        <v>45.48</v>
      </c>
      <c r="I677" s="12">
        <v>10</v>
      </c>
      <c r="J677" s="8">
        <v>22.74</v>
      </c>
      <c r="K677" s="8">
        <v>477.54</v>
      </c>
      <c r="L677" s="14">
        <v>43525</v>
      </c>
      <c r="M677" s="32" t="str">
        <f t="shared" si="154"/>
        <v>Weekday</v>
      </c>
      <c r="N677" s="16">
        <v>0.43194444444444446</v>
      </c>
      <c r="O677" s="6" t="s">
        <v>30</v>
      </c>
      <c r="P677" s="18">
        <v>454.8</v>
      </c>
      <c r="Q677" s="2">
        <v>4.7619047620000003</v>
      </c>
      <c r="R677" s="8">
        <v>22.74</v>
      </c>
      <c r="S677" s="10">
        <v>4.8</v>
      </c>
      <c r="T677" s="33"/>
      <c r="U677" s="22">
        <f t="shared" si="148"/>
        <v>454.79999999999995</v>
      </c>
      <c r="V677" s="24">
        <f t="shared" si="155"/>
        <v>36384</v>
      </c>
      <c r="AH677" t="b">
        <f t="shared" si="156"/>
        <v>0</v>
      </c>
      <c r="AL677" t="str">
        <f t="shared" si="157"/>
        <v>Low</v>
      </c>
      <c r="AM677" t="str">
        <f t="shared" si="149"/>
        <v>Bad Product</v>
      </c>
      <c r="AN677">
        <f t="shared" si="150"/>
        <v>477.54</v>
      </c>
      <c r="AO677">
        <f t="shared" si="151"/>
        <v>43.205999999999996</v>
      </c>
      <c r="AP677" s="29" t="str">
        <f t="shared" si="158"/>
        <v>Low</v>
      </c>
      <c r="AQ677">
        <f t="shared" si="159"/>
        <v>35229.337499999994</v>
      </c>
      <c r="AR677">
        <f t="shared" ca="1" si="152"/>
        <v>0</v>
      </c>
      <c r="AS677">
        <f t="shared" si="153"/>
        <v>52928.295000000013</v>
      </c>
      <c r="AT677">
        <f t="shared" si="160"/>
        <v>109</v>
      </c>
    </row>
    <row r="678" spans="1:46" ht="15.75" customHeight="1" x14ac:dyDescent="0.2">
      <c r="A678" s="1"/>
      <c r="B678" s="6" t="s">
        <v>710</v>
      </c>
      <c r="C678" s="6" t="s">
        <v>39</v>
      </c>
      <c r="D678" s="6" t="s">
        <v>40</v>
      </c>
      <c r="E678" s="6" t="s">
        <v>18</v>
      </c>
      <c r="F678" s="6" t="s">
        <v>28</v>
      </c>
      <c r="G678" s="6" t="s">
        <v>43</v>
      </c>
      <c r="H678" s="21">
        <v>83.77</v>
      </c>
      <c r="I678" s="12">
        <v>2</v>
      </c>
      <c r="J678" s="8">
        <v>8.3770000000000007</v>
      </c>
      <c r="K678" s="8">
        <v>175.917</v>
      </c>
      <c r="L678" s="14">
        <v>43520</v>
      </c>
      <c r="M678" s="32" t="str">
        <f t="shared" si="154"/>
        <v>Weekend</v>
      </c>
      <c r="N678" s="16">
        <v>0.83125000000000004</v>
      </c>
      <c r="O678" s="6" t="s">
        <v>26</v>
      </c>
      <c r="P678" s="18">
        <v>167.54</v>
      </c>
      <c r="Q678" s="2">
        <v>4.7619047620000003</v>
      </c>
      <c r="R678" s="8">
        <v>8.3770000000000007</v>
      </c>
      <c r="S678" s="10">
        <v>4.5999999999999996</v>
      </c>
      <c r="T678" s="33"/>
      <c r="U678" s="22">
        <f t="shared" si="148"/>
        <v>167.54</v>
      </c>
      <c r="V678" s="24">
        <f t="shared" si="155"/>
        <v>13403.199999999999</v>
      </c>
      <c r="AH678" t="b">
        <f t="shared" si="156"/>
        <v>0</v>
      </c>
      <c r="AL678" t="str">
        <f t="shared" si="157"/>
        <v>Low</v>
      </c>
      <c r="AM678" t="str">
        <f t="shared" si="149"/>
        <v>Bad Product</v>
      </c>
      <c r="AN678">
        <f t="shared" si="150"/>
        <v>175.917</v>
      </c>
      <c r="AO678">
        <f t="shared" si="151"/>
        <v>83.77</v>
      </c>
      <c r="AP678" s="29" t="str">
        <f t="shared" si="158"/>
        <v>Low</v>
      </c>
      <c r="AQ678">
        <f t="shared" si="159"/>
        <v>35229.337499999994</v>
      </c>
      <c r="AR678">
        <f t="shared" ca="1" si="152"/>
        <v>0</v>
      </c>
      <c r="AS678">
        <f t="shared" si="153"/>
        <v>52928.295000000013</v>
      </c>
      <c r="AT678">
        <f t="shared" si="160"/>
        <v>109</v>
      </c>
    </row>
    <row r="679" spans="1:46" ht="15.75" customHeight="1" x14ac:dyDescent="0.2">
      <c r="A679" s="1"/>
      <c r="B679" s="6" t="s">
        <v>711</v>
      </c>
      <c r="C679" s="6" t="s">
        <v>39</v>
      </c>
      <c r="D679" s="6" t="s">
        <v>40</v>
      </c>
      <c r="E679" s="6" t="s">
        <v>18</v>
      </c>
      <c r="F679" s="6" t="s">
        <v>19</v>
      </c>
      <c r="G679" s="6" t="s">
        <v>33</v>
      </c>
      <c r="H679" s="21">
        <v>64.08</v>
      </c>
      <c r="I679" s="12">
        <v>7</v>
      </c>
      <c r="J679" s="8">
        <v>22.428000000000001</v>
      </c>
      <c r="K679" s="8">
        <v>470.988</v>
      </c>
      <c r="L679" s="14">
        <v>43515</v>
      </c>
      <c r="M679" s="32" t="str">
        <f t="shared" si="154"/>
        <v>Weekday</v>
      </c>
      <c r="N679" s="16">
        <v>0.81180555555555556</v>
      </c>
      <c r="O679" s="6" t="s">
        <v>30</v>
      </c>
      <c r="P679" s="18">
        <v>448.56</v>
      </c>
      <c r="Q679" s="2">
        <v>4.7619047620000003</v>
      </c>
      <c r="R679" s="8">
        <v>22.428000000000001</v>
      </c>
      <c r="S679" s="10">
        <v>7.3</v>
      </c>
      <c r="T679" s="33"/>
      <c r="U679" s="22">
        <f t="shared" si="148"/>
        <v>448.56</v>
      </c>
      <c r="V679" s="24">
        <f t="shared" si="155"/>
        <v>35884.800000000003</v>
      </c>
      <c r="AH679" t="b">
        <f t="shared" si="156"/>
        <v>0</v>
      </c>
      <c r="AL679" t="str">
        <f t="shared" si="157"/>
        <v>Low</v>
      </c>
      <c r="AM679" t="str">
        <f t="shared" si="149"/>
        <v>Bad Product</v>
      </c>
      <c r="AN679">
        <f t="shared" si="150"/>
        <v>470.988</v>
      </c>
      <c r="AO679">
        <f t="shared" si="151"/>
        <v>64.08</v>
      </c>
      <c r="AP679" s="29" t="str">
        <f t="shared" si="158"/>
        <v>Medium</v>
      </c>
      <c r="AQ679">
        <f t="shared" si="159"/>
        <v>35229.337499999994</v>
      </c>
      <c r="AR679">
        <f t="shared" ca="1" si="152"/>
        <v>0</v>
      </c>
      <c r="AS679">
        <f t="shared" si="153"/>
        <v>52928.295000000013</v>
      </c>
      <c r="AT679">
        <f t="shared" si="160"/>
        <v>108</v>
      </c>
    </row>
    <row r="680" spans="1:46" ht="15.75" customHeight="1" x14ac:dyDescent="0.2">
      <c r="A680" s="1"/>
      <c r="B680" s="6" t="s">
        <v>712</v>
      </c>
      <c r="C680" s="6" t="s">
        <v>16</v>
      </c>
      <c r="D680" s="6" t="s">
        <v>17</v>
      </c>
      <c r="E680" s="6" t="s">
        <v>18</v>
      </c>
      <c r="F680" s="6" t="s">
        <v>19</v>
      </c>
      <c r="G680" s="6" t="s">
        <v>41</v>
      </c>
      <c r="H680" s="21">
        <v>73.47</v>
      </c>
      <c r="I680" s="12">
        <v>4</v>
      </c>
      <c r="J680" s="8">
        <v>14.694000000000001</v>
      </c>
      <c r="K680" s="8">
        <v>308.57400000000001</v>
      </c>
      <c r="L680" s="14">
        <v>43519</v>
      </c>
      <c r="M680" s="32" t="str">
        <f t="shared" si="154"/>
        <v>Weekend</v>
      </c>
      <c r="N680" s="16">
        <v>0.77083333333333337</v>
      </c>
      <c r="O680" s="6" t="s">
        <v>26</v>
      </c>
      <c r="P680" s="18">
        <v>293.88</v>
      </c>
      <c r="Q680" s="2">
        <v>4.7619047620000003</v>
      </c>
      <c r="R680" s="8">
        <v>14.694000000000001</v>
      </c>
      <c r="S680" s="10">
        <v>6</v>
      </c>
      <c r="T680" s="33"/>
      <c r="U680" s="22">
        <f t="shared" si="148"/>
        <v>293.88</v>
      </c>
      <c r="V680" s="24">
        <f t="shared" si="155"/>
        <v>23510.400000000001</v>
      </c>
      <c r="AH680" t="b">
        <f t="shared" si="156"/>
        <v>0</v>
      </c>
      <c r="AL680" t="str">
        <f t="shared" si="157"/>
        <v>Low</v>
      </c>
      <c r="AM680" t="str">
        <f t="shared" si="149"/>
        <v>Bad Product</v>
      </c>
      <c r="AN680">
        <f t="shared" si="150"/>
        <v>308.57400000000001</v>
      </c>
      <c r="AO680">
        <f t="shared" si="151"/>
        <v>73.47</v>
      </c>
      <c r="AP680" s="29" t="str">
        <f t="shared" si="158"/>
        <v>Low</v>
      </c>
      <c r="AQ680">
        <f t="shared" si="159"/>
        <v>35053.420499999993</v>
      </c>
      <c r="AR680">
        <f t="shared" ca="1" si="152"/>
        <v>0</v>
      </c>
      <c r="AS680">
        <f t="shared" si="153"/>
        <v>52928.295000000013</v>
      </c>
      <c r="AT680">
        <f t="shared" si="160"/>
        <v>108</v>
      </c>
    </row>
    <row r="681" spans="1:46" ht="15.75" customHeight="1" x14ac:dyDescent="0.2">
      <c r="A681" s="1"/>
      <c r="B681" s="6" t="s">
        <v>713</v>
      </c>
      <c r="C681" s="6" t="s">
        <v>22</v>
      </c>
      <c r="D681" s="6" t="s">
        <v>23</v>
      </c>
      <c r="E681" s="6" t="s">
        <v>24</v>
      </c>
      <c r="F681" s="6" t="s">
        <v>28</v>
      </c>
      <c r="G681" s="6" t="s">
        <v>20</v>
      </c>
      <c r="H681" s="21">
        <v>58.95</v>
      </c>
      <c r="I681" s="12">
        <v>10</v>
      </c>
      <c r="J681" s="8">
        <v>29.475000000000001</v>
      </c>
      <c r="K681" s="8">
        <v>618.97500000000002</v>
      </c>
      <c r="L681" s="14">
        <v>43503</v>
      </c>
      <c r="M681" s="32" t="str">
        <f t="shared" si="154"/>
        <v>Weekday</v>
      </c>
      <c r="N681" s="16">
        <v>0.6020833333333333</v>
      </c>
      <c r="O681" s="6" t="s">
        <v>21</v>
      </c>
      <c r="P681" s="18">
        <v>589.5</v>
      </c>
      <c r="Q681" s="2">
        <v>4.7619047620000003</v>
      </c>
      <c r="R681" s="8">
        <v>29.475000000000001</v>
      </c>
      <c r="S681" s="10">
        <v>8.1</v>
      </c>
      <c r="T681" s="33"/>
      <c r="U681" s="22">
        <f t="shared" si="148"/>
        <v>589.5</v>
      </c>
      <c r="V681" s="24">
        <f t="shared" si="155"/>
        <v>47160</v>
      </c>
      <c r="AH681" t="b">
        <f t="shared" si="156"/>
        <v>1</v>
      </c>
      <c r="AL681" t="str">
        <f t="shared" si="157"/>
        <v>High</v>
      </c>
      <c r="AM681" t="str">
        <f t="shared" si="149"/>
        <v>Good Product</v>
      </c>
      <c r="AN681">
        <f t="shared" si="150"/>
        <v>557.07749999999999</v>
      </c>
      <c r="AO681">
        <f t="shared" si="151"/>
        <v>56.002499999999998</v>
      </c>
      <c r="AP681" s="29" t="str">
        <f t="shared" si="158"/>
        <v>High</v>
      </c>
      <c r="AQ681">
        <f t="shared" si="159"/>
        <v>34582.432499999995</v>
      </c>
      <c r="AR681">
        <f t="shared" ca="1" si="152"/>
        <v>0</v>
      </c>
      <c r="AS681">
        <f t="shared" si="153"/>
        <v>52928.295000000013</v>
      </c>
      <c r="AT681">
        <f t="shared" si="160"/>
        <v>107</v>
      </c>
    </row>
    <row r="682" spans="1:46" ht="15.75" customHeight="1" x14ac:dyDescent="0.2">
      <c r="A682" s="1"/>
      <c r="B682" s="6" t="s">
        <v>714</v>
      </c>
      <c r="C682" s="6" t="s">
        <v>16</v>
      </c>
      <c r="D682" s="6" t="s">
        <v>17</v>
      </c>
      <c r="E682" s="6" t="s">
        <v>18</v>
      </c>
      <c r="F682" s="6" t="s">
        <v>28</v>
      </c>
      <c r="G682" s="6" t="s">
        <v>41</v>
      </c>
      <c r="H682" s="21">
        <v>48.5</v>
      </c>
      <c r="I682" s="12">
        <v>6</v>
      </c>
      <c r="J682" s="8">
        <v>14.55</v>
      </c>
      <c r="K682" s="8">
        <v>305.55</v>
      </c>
      <c r="L682" s="14">
        <v>43476</v>
      </c>
      <c r="M682" s="32" t="str">
        <f t="shared" si="154"/>
        <v>Weekday</v>
      </c>
      <c r="N682" s="16">
        <v>0.58125000000000004</v>
      </c>
      <c r="O682" s="6" t="s">
        <v>21</v>
      </c>
      <c r="P682" s="18">
        <v>291</v>
      </c>
      <c r="Q682" s="2">
        <v>4.7619047620000003</v>
      </c>
      <c r="R682" s="8">
        <v>14.55</v>
      </c>
      <c r="S682" s="10">
        <v>9.4</v>
      </c>
      <c r="T682" s="33"/>
      <c r="U682" s="22">
        <f t="shared" si="148"/>
        <v>291</v>
      </c>
      <c r="V682" s="24">
        <f t="shared" si="155"/>
        <v>23280</v>
      </c>
      <c r="AH682" t="b">
        <f t="shared" si="156"/>
        <v>1</v>
      </c>
      <c r="AL682" t="str">
        <f t="shared" si="157"/>
        <v>High</v>
      </c>
      <c r="AM682" t="str">
        <f t="shared" si="149"/>
        <v>Bad Product</v>
      </c>
      <c r="AN682">
        <f t="shared" si="150"/>
        <v>305.55</v>
      </c>
      <c r="AO682">
        <f t="shared" si="151"/>
        <v>48.5</v>
      </c>
      <c r="AP682" s="29" t="str">
        <f t="shared" si="158"/>
        <v>High</v>
      </c>
      <c r="AQ682">
        <f t="shared" si="159"/>
        <v>34582.432499999995</v>
      </c>
      <c r="AR682">
        <f t="shared" ca="1" si="152"/>
        <v>0</v>
      </c>
      <c r="AS682">
        <f t="shared" si="153"/>
        <v>52928.295000000013</v>
      </c>
      <c r="AT682">
        <f t="shared" si="160"/>
        <v>107</v>
      </c>
    </row>
    <row r="683" spans="1:46" ht="15.75" customHeight="1" x14ac:dyDescent="0.2">
      <c r="A683" s="1"/>
      <c r="B683" s="6" t="s">
        <v>715</v>
      </c>
      <c r="C683" s="6" t="s">
        <v>39</v>
      </c>
      <c r="D683" s="6" t="s">
        <v>40</v>
      </c>
      <c r="E683" s="6" t="s">
        <v>18</v>
      </c>
      <c r="F683" s="6" t="s">
        <v>19</v>
      </c>
      <c r="G683" s="6" t="s">
        <v>25</v>
      </c>
      <c r="H683" s="21">
        <v>39.479999999999997</v>
      </c>
      <c r="I683" s="12">
        <v>1</v>
      </c>
      <c r="J683" s="8">
        <v>1.974</v>
      </c>
      <c r="K683" s="8">
        <v>41.454000000000001</v>
      </c>
      <c r="L683" s="14">
        <v>43508</v>
      </c>
      <c r="M683" s="32" t="str">
        <f t="shared" si="154"/>
        <v>Weekday</v>
      </c>
      <c r="N683" s="16">
        <v>0.82152777777777775</v>
      </c>
      <c r="O683" s="6" t="s">
        <v>26</v>
      </c>
      <c r="P683" s="18">
        <v>39.479999999999997</v>
      </c>
      <c r="Q683" s="2">
        <v>4.7619047620000003</v>
      </c>
      <c r="R683" s="8">
        <v>1.974</v>
      </c>
      <c r="S683" s="10">
        <v>6.5</v>
      </c>
      <c r="T683" s="33"/>
      <c r="U683" s="22">
        <f t="shared" si="148"/>
        <v>39.479999999999997</v>
      </c>
      <c r="V683" s="24">
        <f t="shared" si="155"/>
        <v>3158.3999999999996</v>
      </c>
      <c r="AH683" t="b">
        <f t="shared" si="156"/>
        <v>0</v>
      </c>
      <c r="AL683" t="str">
        <f t="shared" si="157"/>
        <v>Low</v>
      </c>
      <c r="AM683" t="str">
        <f t="shared" si="149"/>
        <v>Bad Product</v>
      </c>
      <c r="AN683">
        <f t="shared" si="150"/>
        <v>41.454000000000001</v>
      </c>
      <c r="AO683">
        <f t="shared" si="151"/>
        <v>39.479999999999997</v>
      </c>
      <c r="AP683" s="29" t="str">
        <f t="shared" si="158"/>
        <v>Medium</v>
      </c>
      <c r="AQ683">
        <f t="shared" si="159"/>
        <v>34582.432499999995</v>
      </c>
      <c r="AR683">
        <f t="shared" ca="1" si="152"/>
        <v>0</v>
      </c>
      <c r="AS683">
        <f t="shared" si="153"/>
        <v>52928.295000000013</v>
      </c>
      <c r="AT683">
        <f t="shared" si="160"/>
        <v>107</v>
      </c>
    </row>
    <row r="684" spans="1:46" ht="15.75" customHeight="1" x14ac:dyDescent="0.2">
      <c r="A684" s="1"/>
      <c r="B684" s="6" t="s">
        <v>716</v>
      </c>
      <c r="C684" s="6" t="s">
        <v>39</v>
      </c>
      <c r="D684" s="6" t="s">
        <v>40</v>
      </c>
      <c r="E684" s="6" t="s">
        <v>24</v>
      </c>
      <c r="F684" s="6" t="s">
        <v>19</v>
      </c>
      <c r="G684" s="6" t="s">
        <v>33</v>
      </c>
      <c r="H684" s="21">
        <v>34.81</v>
      </c>
      <c r="I684" s="12">
        <v>1</v>
      </c>
      <c r="J684" s="8">
        <v>1.7404999999999999</v>
      </c>
      <c r="K684" s="8">
        <v>36.5505</v>
      </c>
      <c r="L684" s="14">
        <v>43479</v>
      </c>
      <c r="M684" s="32" t="str">
        <f t="shared" si="154"/>
        <v>Weekday</v>
      </c>
      <c r="N684" s="16">
        <v>0.42430555555555555</v>
      </c>
      <c r="O684" s="6" t="s">
        <v>30</v>
      </c>
      <c r="P684" s="18">
        <v>34.81</v>
      </c>
      <c r="Q684" s="2">
        <v>4.7619047620000003</v>
      </c>
      <c r="R684" s="8">
        <v>1.7404999999999999</v>
      </c>
      <c r="S684" s="10">
        <v>7</v>
      </c>
      <c r="T684" s="33"/>
      <c r="U684" s="22">
        <f t="shared" si="148"/>
        <v>34.81</v>
      </c>
      <c r="V684" s="24">
        <f t="shared" si="155"/>
        <v>2784.8</v>
      </c>
      <c r="AH684" t="b">
        <f t="shared" si="156"/>
        <v>0</v>
      </c>
      <c r="AL684" t="str">
        <f t="shared" si="157"/>
        <v>Low</v>
      </c>
      <c r="AM684" t="str">
        <f t="shared" si="149"/>
        <v>Bad Product</v>
      </c>
      <c r="AN684">
        <f t="shared" si="150"/>
        <v>36.5505</v>
      </c>
      <c r="AO684">
        <f t="shared" si="151"/>
        <v>34.81</v>
      </c>
      <c r="AP684" s="29" t="str">
        <f t="shared" si="158"/>
        <v>Medium</v>
      </c>
      <c r="AQ684">
        <f t="shared" si="159"/>
        <v>34582.432499999995</v>
      </c>
      <c r="AR684">
        <f t="shared" ca="1" si="152"/>
        <v>0</v>
      </c>
      <c r="AS684">
        <f t="shared" si="153"/>
        <v>52928.295000000013</v>
      </c>
      <c r="AT684">
        <f t="shared" si="160"/>
        <v>106</v>
      </c>
    </row>
    <row r="685" spans="1:46" ht="15.75" customHeight="1" x14ac:dyDescent="0.2">
      <c r="A685" s="1"/>
      <c r="B685" s="6" t="s">
        <v>717</v>
      </c>
      <c r="C685" s="6" t="s">
        <v>22</v>
      </c>
      <c r="D685" s="6" t="s">
        <v>23</v>
      </c>
      <c r="E685" s="6" t="s">
        <v>24</v>
      </c>
      <c r="F685" s="6" t="s">
        <v>19</v>
      </c>
      <c r="G685" s="6" t="s">
        <v>43</v>
      </c>
      <c r="H685" s="21">
        <v>49.32</v>
      </c>
      <c r="I685" s="12">
        <v>6</v>
      </c>
      <c r="J685" s="8">
        <v>14.795999999999999</v>
      </c>
      <c r="K685" s="8">
        <v>310.71600000000001</v>
      </c>
      <c r="L685" s="14">
        <v>43474</v>
      </c>
      <c r="M685" s="32" t="str">
        <f t="shared" si="154"/>
        <v>Weekday</v>
      </c>
      <c r="N685" s="16">
        <v>0.57361111111111107</v>
      </c>
      <c r="O685" s="6" t="s">
        <v>21</v>
      </c>
      <c r="P685" s="18">
        <v>295.92</v>
      </c>
      <c r="Q685" s="2">
        <v>4.7619047620000003</v>
      </c>
      <c r="R685" s="8">
        <v>14.795999999999999</v>
      </c>
      <c r="S685" s="10">
        <v>7.1</v>
      </c>
      <c r="T685" s="33"/>
      <c r="U685" s="22">
        <f t="shared" si="148"/>
        <v>295.92</v>
      </c>
      <c r="V685" s="24">
        <f t="shared" si="155"/>
        <v>23673.600000000002</v>
      </c>
      <c r="AH685" t="b">
        <f t="shared" si="156"/>
        <v>0</v>
      </c>
      <c r="AL685" t="str">
        <f t="shared" si="157"/>
        <v>Low</v>
      </c>
      <c r="AM685" t="str">
        <f t="shared" si="149"/>
        <v>Bad Product</v>
      </c>
      <c r="AN685">
        <f t="shared" si="150"/>
        <v>310.71600000000001</v>
      </c>
      <c r="AO685">
        <f t="shared" si="151"/>
        <v>49.32</v>
      </c>
      <c r="AP685" s="29" t="str">
        <f t="shared" si="158"/>
        <v>Medium</v>
      </c>
      <c r="AQ685">
        <f t="shared" si="159"/>
        <v>34540.97849999999</v>
      </c>
      <c r="AR685">
        <f t="shared" ca="1" si="152"/>
        <v>0</v>
      </c>
      <c r="AS685">
        <f t="shared" si="153"/>
        <v>52928.295000000013</v>
      </c>
      <c r="AT685">
        <f t="shared" si="160"/>
        <v>106</v>
      </c>
    </row>
    <row r="686" spans="1:46" ht="15.75" customHeight="1" x14ac:dyDescent="0.2">
      <c r="A686" s="1"/>
      <c r="B686" s="6" t="s">
        <v>718</v>
      </c>
      <c r="C686" s="6" t="s">
        <v>16</v>
      </c>
      <c r="D686" s="6" t="s">
        <v>17</v>
      </c>
      <c r="E686" s="6" t="s">
        <v>18</v>
      </c>
      <c r="F686" s="6" t="s">
        <v>28</v>
      </c>
      <c r="G686" s="6" t="s">
        <v>43</v>
      </c>
      <c r="H686" s="21">
        <v>21.48</v>
      </c>
      <c r="I686" s="12">
        <v>2</v>
      </c>
      <c r="J686" s="8">
        <v>2.1480000000000001</v>
      </c>
      <c r="K686" s="8">
        <v>45.107999999999997</v>
      </c>
      <c r="L686" s="14">
        <v>43523</v>
      </c>
      <c r="M686" s="32" t="str">
        <f t="shared" si="154"/>
        <v>Weekday</v>
      </c>
      <c r="N686" s="16">
        <v>0.51527777777777772</v>
      </c>
      <c r="O686" s="6" t="s">
        <v>21</v>
      </c>
      <c r="P686" s="18">
        <v>42.96</v>
      </c>
      <c r="Q686" s="2">
        <v>4.7619047620000003</v>
      </c>
      <c r="R686" s="8">
        <v>2.1480000000000001</v>
      </c>
      <c r="S686" s="10">
        <v>6.6</v>
      </c>
      <c r="T686" s="33"/>
      <c r="U686" s="22">
        <f t="shared" si="148"/>
        <v>42.96</v>
      </c>
      <c r="V686" s="24">
        <f t="shared" si="155"/>
        <v>3436.8</v>
      </c>
      <c r="AH686" t="b">
        <f t="shared" si="156"/>
        <v>0</v>
      </c>
      <c r="AL686" t="str">
        <f t="shared" si="157"/>
        <v>Low</v>
      </c>
      <c r="AM686" t="str">
        <f t="shared" si="149"/>
        <v>Bad Product</v>
      </c>
      <c r="AN686">
        <f t="shared" si="150"/>
        <v>45.107999999999997</v>
      </c>
      <c r="AO686">
        <f t="shared" si="151"/>
        <v>21.48</v>
      </c>
      <c r="AP686" s="29" t="str">
        <f t="shared" si="158"/>
        <v>Medium</v>
      </c>
      <c r="AQ686">
        <f t="shared" si="159"/>
        <v>34504.427999999993</v>
      </c>
      <c r="AR686">
        <f t="shared" ca="1" si="152"/>
        <v>0</v>
      </c>
      <c r="AS686">
        <f t="shared" si="153"/>
        <v>52928.295000000013</v>
      </c>
      <c r="AT686">
        <f t="shared" si="160"/>
        <v>106</v>
      </c>
    </row>
    <row r="687" spans="1:46" ht="15.75" customHeight="1" x14ac:dyDescent="0.2">
      <c r="A687" s="1"/>
      <c r="B687" s="6" t="s">
        <v>719</v>
      </c>
      <c r="C687" s="6" t="s">
        <v>39</v>
      </c>
      <c r="D687" s="6" t="s">
        <v>40</v>
      </c>
      <c r="E687" s="6" t="s">
        <v>18</v>
      </c>
      <c r="F687" s="6" t="s">
        <v>19</v>
      </c>
      <c r="G687" s="6" t="s">
        <v>33</v>
      </c>
      <c r="H687" s="21">
        <v>23.08</v>
      </c>
      <c r="I687" s="12">
        <v>6</v>
      </c>
      <c r="J687" s="8">
        <v>6.9240000000000004</v>
      </c>
      <c r="K687" s="8">
        <v>145.404</v>
      </c>
      <c r="L687" s="14">
        <v>43489</v>
      </c>
      <c r="M687" s="32" t="str">
        <f t="shared" si="154"/>
        <v>Weekday</v>
      </c>
      <c r="N687" s="16">
        <v>0.80555555555555558</v>
      </c>
      <c r="O687" s="6" t="s">
        <v>21</v>
      </c>
      <c r="P687" s="18">
        <v>138.47999999999999</v>
      </c>
      <c r="Q687" s="2">
        <v>4.7619047620000003</v>
      </c>
      <c r="R687" s="8">
        <v>6.9240000000000004</v>
      </c>
      <c r="S687" s="10">
        <v>4.9000000000000004</v>
      </c>
      <c r="T687" s="33"/>
      <c r="U687" s="22">
        <f t="shared" si="148"/>
        <v>138.47999999999999</v>
      </c>
      <c r="V687" s="24">
        <f t="shared" si="155"/>
        <v>11078.4</v>
      </c>
      <c r="AH687" t="b">
        <f t="shared" si="156"/>
        <v>0</v>
      </c>
      <c r="AL687" t="str">
        <f t="shared" si="157"/>
        <v>Low</v>
      </c>
      <c r="AM687" t="str">
        <f t="shared" si="149"/>
        <v>Bad Product</v>
      </c>
      <c r="AN687">
        <f t="shared" si="150"/>
        <v>145.404</v>
      </c>
      <c r="AO687">
        <f t="shared" si="151"/>
        <v>23.08</v>
      </c>
      <c r="AP687" s="29" t="str">
        <f t="shared" si="158"/>
        <v>Low</v>
      </c>
      <c r="AQ687">
        <f t="shared" si="159"/>
        <v>34504.427999999993</v>
      </c>
      <c r="AR687">
        <f t="shared" ca="1" si="152"/>
        <v>0</v>
      </c>
      <c r="AS687">
        <f t="shared" si="153"/>
        <v>52928.295000000013</v>
      </c>
      <c r="AT687">
        <f t="shared" si="160"/>
        <v>106</v>
      </c>
    </row>
    <row r="688" spans="1:46" ht="15.75" customHeight="1" x14ac:dyDescent="0.2">
      <c r="A688" s="1"/>
      <c r="B688" s="6" t="s">
        <v>720</v>
      </c>
      <c r="C688" s="6" t="s">
        <v>39</v>
      </c>
      <c r="D688" s="6" t="s">
        <v>40</v>
      </c>
      <c r="E688" s="6" t="s">
        <v>18</v>
      </c>
      <c r="F688" s="6" t="s">
        <v>19</v>
      </c>
      <c r="G688" s="6" t="s">
        <v>29</v>
      </c>
      <c r="H688" s="21">
        <v>49.1</v>
      </c>
      <c r="I688" s="12">
        <v>2</v>
      </c>
      <c r="J688" s="8">
        <v>4.91</v>
      </c>
      <c r="K688" s="8">
        <v>103.11</v>
      </c>
      <c r="L688" s="14">
        <v>43473</v>
      </c>
      <c r="M688" s="32" t="str">
        <f t="shared" si="154"/>
        <v>Weekday</v>
      </c>
      <c r="N688" s="16">
        <v>0.54027777777777775</v>
      </c>
      <c r="O688" s="6" t="s">
        <v>30</v>
      </c>
      <c r="P688" s="18">
        <v>98.2</v>
      </c>
      <c r="Q688" s="2">
        <v>4.7619047620000003</v>
      </c>
      <c r="R688" s="8">
        <v>4.91</v>
      </c>
      <c r="S688" s="10">
        <v>6.4</v>
      </c>
      <c r="T688" s="33"/>
      <c r="U688" s="22">
        <f t="shared" si="148"/>
        <v>98.2</v>
      </c>
      <c r="V688" s="24">
        <f t="shared" si="155"/>
        <v>7856</v>
      </c>
      <c r="AH688" t="b">
        <f t="shared" si="156"/>
        <v>0</v>
      </c>
      <c r="AL688" t="str">
        <f t="shared" si="157"/>
        <v>Low</v>
      </c>
      <c r="AM688" t="str">
        <f t="shared" si="149"/>
        <v>Bad Product</v>
      </c>
      <c r="AN688">
        <f t="shared" si="150"/>
        <v>103.11</v>
      </c>
      <c r="AO688">
        <f t="shared" si="151"/>
        <v>49.1</v>
      </c>
      <c r="AP688" s="29" t="str">
        <f t="shared" si="158"/>
        <v>Low</v>
      </c>
      <c r="AQ688">
        <f t="shared" si="159"/>
        <v>34504.427999999993</v>
      </c>
      <c r="AR688">
        <f t="shared" ca="1" si="152"/>
        <v>0</v>
      </c>
      <c r="AS688">
        <f t="shared" si="153"/>
        <v>52928.295000000013</v>
      </c>
      <c r="AT688">
        <f t="shared" si="160"/>
        <v>106</v>
      </c>
    </row>
    <row r="689" spans="1:46" ht="15.75" customHeight="1" x14ac:dyDescent="0.2">
      <c r="A689" s="1"/>
      <c r="B689" s="6" t="s">
        <v>721</v>
      </c>
      <c r="C689" s="6" t="s">
        <v>39</v>
      </c>
      <c r="D689" s="6" t="s">
        <v>40</v>
      </c>
      <c r="E689" s="6" t="s">
        <v>18</v>
      </c>
      <c r="F689" s="6" t="s">
        <v>19</v>
      </c>
      <c r="G689" s="6" t="s">
        <v>33</v>
      </c>
      <c r="H689" s="21">
        <v>64.83</v>
      </c>
      <c r="I689" s="12">
        <v>2</v>
      </c>
      <c r="J689" s="8">
        <v>6.4829999999999997</v>
      </c>
      <c r="K689" s="8">
        <v>136.143</v>
      </c>
      <c r="L689" s="14">
        <v>43473</v>
      </c>
      <c r="M689" s="32" t="str">
        <f t="shared" si="154"/>
        <v>Weekday</v>
      </c>
      <c r="N689" s="16">
        <v>0.49930555555555556</v>
      </c>
      <c r="O689" s="6" t="s">
        <v>30</v>
      </c>
      <c r="P689" s="18">
        <v>129.66</v>
      </c>
      <c r="Q689" s="2">
        <v>4.7619047620000003</v>
      </c>
      <c r="R689" s="8">
        <v>6.4829999999999997</v>
      </c>
      <c r="S689" s="10">
        <v>8</v>
      </c>
      <c r="T689" s="33"/>
      <c r="U689" s="22">
        <f t="shared" si="148"/>
        <v>129.66</v>
      </c>
      <c r="V689" s="24">
        <f t="shared" si="155"/>
        <v>10372.799999999999</v>
      </c>
      <c r="AH689" t="b">
        <f t="shared" si="156"/>
        <v>0</v>
      </c>
      <c r="AL689" t="str">
        <f t="shared" si="157"/>
        <v>Low</v>
      </c>
      <c r="AM689" t="str">
        <f t="shared" si="149"/>
        <v>Bad Product</v>
      </c>
      <c r="AN689">
        <f t="shared" si="150"/>
        <v>136.143</v>
      </c>
      <c r="AO689">
        <f t="shared" si="151"/>
        <v>64.83</v>
      </c>
      <c r="AP689" s="29" t="str">
        <f t="shared" si="158"/>
        <v>Medium</v>
      </c>
      <c r="AQ689">
        <f t="shared" si="159"/>
        <v>34359.02399999999</v>
      </c>
      <c r="AR689">
        <f t="shared" ca="1" si="152"/>
        <v>0</v>
      </c>
      <c r="AS689">
        <f t="shared" si="153"/>
        <v>52928.295000000013</v>
      </c>
      <c r="AT689">
        <f t="shared" si="160"/>
        <v>106</v>
      </c>
    </row>
    <row r="690" spans="1:46" ht="15.75" customHeight="1" x14ac:dyDescent="0.2">
      <c r="A690" s="1"/>
      <c r="B690" s="6" t="s">
        <v>722</v>
      </c>
      <c r="C690" s="6" t="s">
        <v>16</v>
      </c>
      <c r="D690" s="6" t="s">
        <v>17</v>
      </c>
      <c r="E690" s="6" t="s">
        <v>18</v>
      </c>
      <c r="F690" s="6" t="s">
        <v>28</v>
      </c>
      <c r="G690" s="6" t="s">
        <v>29</v>
      </c>
      <c r="H690" s="21">
        <v>63.56</v>
      </c>
      <c r="I690" s="12">
        <v>10</v>
      </c>
      <c r="J690" s="8">
        <v>31.78</v>
      </c>
      <c r="K690" s="8">
        <v>667.38</v>
      </c>
      <c r="L690" s="14">
        <v>43481</v>
      </c>
      <c r="M690" s="32" t="str">
        <f t="shared" si="154"/>
        <v>Weekday</v>
      </c>
      <c r="N690" s="16">
        <v>0.74930555555555556</v>
      </c>
      <c r="O690" s="6" t="s">
        <v>26</v>
      </c>
      <c r="P690" s="18">
        <v>635.6</v>
      </c>
      <c r="Q690" s="2">
        <v>4.7619047620000003</v>
      </c>
      <c r="R690" s="8">
        <v>31.78</v>
      </c>
      <c r="S690" s="10">
        <v>4.3</v>
      </c>
      <c r="T690" s="33"/>
      <c r="U690" s="22">
        <f t="shared" si="148"/>
        <v>635.6</v>
      </c>
      <c r="V690" s="24">
        <f t="shared" si="155"/>
        <v>50848</v>
      </c>
      <c r="AH690" t="b">
        <f t="shared" si="156"/>
        <v>0</v>
      </c>
      <c r="AL690" t="str">
        <f t="shared" si="157"/>
        <v>Low</v>
      </c>
      <c r="AM690" t="str">
        <f t="shared" si="149"/>
        <v>Bad Product</v>
      </c>
      <c r="AN690">
        <f t="shared" si="150"/>
        <v>600.64200000000005</v>
      </c>
      <c r="AO690">
        <f t="shared" si="151"/>
        <v>60.381999999999998</v>
      </c>
      <c r="AP690" s="29" t="str">
        <f t="shared" si="158"/>
        <v>Low</v>
      </c>
      <c r="AQ690">
        <f t="shared" si="159"/>
        <v>34255.91399999999</v>
      </c>
      <c r="AR690">
        <f t="shared" ca="1" si="152"/>
        <v>0</v>
      </c>
      <c r="AS690">
        <f t="shared" si="153"/>
        <v>52928.295000000013</v>
      </c>
      <c r="AT690">
        <f t="shared" si="160"/>
        <v>106</v>
      </c>
    </row>
    <row r="691" spans="1:46" ht="15.75" customHeight="1" x14ac:dyDescent="0.2">
      <c r="A691" s="1"/>
      <c r="B691" s="6" t="s">
        <v>723</v>
      </c>
      <c r="C691" s="6" t="s">
        <v>22</v>
      </c>
      <c r="D691" s="6" t="s">
        <v>23</v>
      </c>
      <c r="E691" s="6" t="s">
        <v>18</v>
      </c>
      <c r="F691" s="6" t="s">
        <v>28</v>
      </c>
      <c r="G691" s="6" t="s">
        <v>33</v>
      </c>
      <c r="H691" s="21">
        <v>72.88</v>
      </c>
      <c r="I691" s="12">
        <v>2</v>
      </c>
      <c r="J691" s="8">
        <v>7.2880000000000003</v>
      </c>
      <c r="K691" s="8">
        <v>153.048</v>
      </c>
      <c r="L691" s="14">
        <v>43537</v>
      </c>
      <c r="M691" s="32" t="str">
        <f t="shared" si="154"/>
        <v>Weekday</v>
      </c>
      <c r="N691" s="16">
        <v>0.53541666666666665</v>
      </c>
      <c r="O691" s="6" t="s">
        <v>26</v>
      </c>
      <c r="P691" s="18">
        <v>145.76</v>
      </c>
      <c r="Q691" s="2">
        <v>4.7619047620000003</v>
      </c>
      <c r="R691" s="8">
        <v>7.2880000000000003</v>
      </c>
      <c r="S691" s="10">
        <v>6.1</v>
      </c>
      <c r="T691" s="33"/>
      <c r="U691" s="22">
        <f t="shared" si="148"/>
        <v>145.76</v>
      </c>
      <c r="V691" s="24">
        <f t="shared" si="155"/>
        <v>11660.8</v>
      </c>
      <c r="AH691" t="b">
        <f t="shared" si="156"/>
        <v>0</v>
      </c>
      <c r="AL691" t="str">
        <f t="shared" si="157"/>
        <v>Low</v>
      </c>
      <c r="AM691" t="str">
        <f t="shared" si="149"/>
        <v>Bad Product</v>
      </c>
      <c r="AN691">
        <f t="shared" si="150"/>
        <v>153.048</v>
      </c>
      <c r="AO691">
        <f t="shared" si="151"/>
        <v>72.88</v>
      </c>
      <c r="AP691" s="29" t="str">
        <f t="shared" si="158"/>
        <v>Low</v>
      </c>
      <c r="AQ691">
        <f t="shared" si="159"/>
        <v>34119.770999999993</v>
      </c>
      <c r="AR691">
        <f t="shared" ca="1" si="152"/>
        <v>0</v>
      </c>
      <c r="AS691">
        <f t="shared" si="153"/>
        <v>52928.295000000013</v>
      </c>
      <c r="AT691">
        <f t="shared" si="160"/>
        <v>105</v>
      </c>
    </row>
    <row r="692" spans="1:46" ht="15.75" customHeight="1" x14ac:dyDescent="0.2">
      <c r="A692" s="1"/>
      <c r="B692" s="6" t="s">
        <v>724</v>
      </c>
      <c r="C692" s="6" t="s">
        <v>16</v>
      </c>
      <c r="D692" s="6" t="s">
        <v>17</v>
      </c>
      <c r="E692" s="6" t="s">
        <v>24</v>
      </c>
      <c r="F692" s="6" t="s">
        <v>19</v>
      </c>
      <c r="G692" s="6" t="s">
        <v>41</v>
      </c>
      <c r="H692" s="21">
        <v>67.099999999999994</v>
      </c>
      <c r="I692" s="12">
        <v>3</v>
      </c>
      <c r="J692" s="8">
        <v>10.065</v>
      </c>
      <c r="K692" s="8">
        <v>211.36500000000001</v>
      </c>
      <c r="L692" s="14">
        <v>43511</v>
      </c>
      <c r="M692" s="32" t="str">
        <f t="shared" si="154"/>
        <v>Weekday</v>
      </c>
      <c r="N692" s="16">
        <v>0.44166666666666665</v>
      </c>
      <c r="O692" s="6" t="s">
        <v>26</v>
      </c>
      <c r="P692" s="18">
        <v>201.3</v>
      </c>
      <c r="Q692" s="2">
        <v>4.7619047620000003</v>
      </c>
      <c r="R692" s="8">
        <v>10.065</v>
      </c>
      <c r="S692" s="10">
        <v>7.5</v>
      </c>
      <c r="T692" s="33"/>
      <c r="U692" s="22">
        <f t="shared" si="148"/>
        <v>201.29999999999998</v>
      </c>
      <c r="V692" s="24">
        <f t="shared" si="155"/>
        <v>16103.999999999998</v>
      </c>
      <c r="AH692" t="b">
        <f t="shared" si="156"/>
        <v>0</v>
      </c>
      <c r="AL692" t="str">
        <f t="shared" si="157"/>
        <v>Low</v>
      </c>
      <c r="AM692" t="str">
        <f t="shared" si="149"/>
        <v>Bad Product</v>
      </c>
      <c r="AN692">
        <f t="shared" si="150"/>
        <v>211.36500000000001</v>
      </c>
      <c r="AO692">
        <f t="shared" si="151"/>
        <v>67.099999999999994</v>
      </c>
      <c r="AP692" s="29" t="str">
        <f t="shared" si="158"/>
        <v>Medium</v>
      </c>
      <c r="AQ692">
        <f t="shared" si="159"/>
        <v>34119.770999999993</v>
      </c>
      <c r="AR692">
        <f t="shared" ca="1" si="152"/>
        <v>0</v>
      </c>
      <c r="AS692">
        <f t="shared" si="153"/>
        <v>52928.295000000013</v>
      </c>
      <c r="AT692">
        <f t="shared" si="160"/>
        <v>104</v>
      </c>
    </row>
    <row r="693" spans="1:46" ht="15.75" customHeight="1" x14ac:dyDescent="0.2">
      <c r="A693" s="1"/>
      <c r="B693" s="6" t="s">
        <v>725</v>
      </c>
      <c r="C693" s="6" t="s">
        <v>22</v>
      </c>
      <c r="D693" s="6" t="s">
        <v>23</v>
      </c>
      <c r="E693" s="6" t="s">
        <v>18</v>
      </c>
      <c r="F693" s="6" t="s">
        <v>19</v>
      </c>
      <c r="G693" s="6" t="s">
        <v>33</v>
      </c>
      <c r="H693" s="21">
        <v>70.19</v>
      </c>
      <c r="I693" s="12">
        <v>9</v>
      </c>
      <c r="J693" s="8">
        <v>31.5855</v>
      </c>
      <c r="K693" s="8">
        <v>663.29549999999995</v>
      </c>
      <c r="L693" s="14">
        <v>43490</v>
      </c>
      <c r="M693" s="32" t="str">
        <f t="shared" si="154"/>
        <v>Weekday</v>
      </c>
      <c r="N693" s="16">
        <v>0.56805555555555554</v>
      </c>
      <c r="O693" s="6" t="s">
        <v>26</v>
      </c>
      <c r="P693" s="18">
        <v>631.71</v>
      </c>
      <c r="Q693" s="2">
        <v>4.7619047620000003</v>
      </c>
      <c r="R693" s="8">
        <v>31.5855</v>
      </c>
      <c r="S693" s="10">
        <v>6.7</v>
      </c>
      <c r="T693" s="33"/>
      <c r="U693" s="22">
        <f t="shared" si="148"/>
        <v>631.71</v>
      </c>
      <c r="V693" s="24">
        <f t="shared" si="155"/>
        <v>50536.800000000003</v>
      </c>
      <c r="AH693" t="b">
        <f t="shared" si="156"/>
        <v>0</v>
      </c>
      <c r="AL693" t="str">
        <f t="shared" si="157"/>
        <v>Low</v>
      </c>
      <c r="AM693" t="str">
        <f t="shared" si="149"/>
        <v>Bad Product</v>
      </c>
      <c r="AN693">
        <f t="shared" si="150"/>
        <v>596.96595000000002</v>
      </c>
      <c r="AO693">
        <f t="shared" si="151"/>
        <v>66.680499999999995</v>
      </c>
      <c r="AP693" s="29" t="str">
        <f t="shared" si="158"/>
        <v>Medium</v>
      </c>
      <c r="AQ693">
        <f t="shared" si="159"/>
        <v>34119.770999999993</v>
      </c>
      <c r="AR693">
        <f t="shared" ca="1" si="152"/>
        <v>0</v>
      </c>
      <c r="AS693">
        <f t="shared" si="153"/>
        <v>52928.295000000013</v>
      </c>
      <c r="AT693">
        <f t="shared" si="160"/>
        <v>103</v>
      </c>
    </row>
    <row r="694" spans="1:46" ht="15.75" customHeight="1" x14ac:dyDescent="0.2">
      <c r="A694" s="1"/>
      <c r="B694" s="6" t="s">
        <v>726</v>
      </c>
      <c r="C694" s="6" t="s">
        <v>22</v>
      </c>
      <c r="D694" s="6" t="s">
        <v>23</v>
      </c>
      <c r="E694" s="6" t="s">
        <v>18</v>
      </c>
      <c r="F694" s="6" t="s">
        <v>28</v>
      </c>
      <c r="G694" s="6" t="s">
        <v>41</v>
      </c>
      <c r="H694" s="21">
        <v>55.04</v>
      </c>
      <c r="I694" s="12">
        <v>7</v>
      </c>
      <c r="J694" s="8">
        <v>19.263999999999999</v>
      </c>
      <c r="K694" s="8">
        <v>404.54399999999998</v>
      </c>
      <c r="L694" s="14">
        <v>43536</v>
      </c>
      <c r="M694" s="32" t="str">
        <f t="shared" si="154"/>
        <v>Weekday</v>
      </c>
      <c r="N694" s="16">
        <v>0.81874999999999998</v>
      </c>
      <c r="O694" s="6" t="s">
        <v>21</v>
      </c>
      <c r="P694" s="18">
        <v>385.28</v>
      </c>
      <c r="Q694" s="2">
        <v>4.7619047620000003</v>
      </c>
      <c r="R694" s="8">
        <v>19.263999999999999</v>
      </c>
      <c r="S694" s="10">
        <v>5.2</v>
      </c>
      <c r="T694" s="33"/>
      <c r="U694" s="22">
        <f t="shared" si="148"/>
        <v>385.28</v>
      </c>
      <c r="V694" s="24">
        <f t="shared" si="155"/>
        <v>30822.399999999998</v>
      </c>
      <c r="AH694" t="b">
        <f t="shared" si="156"/>
        <v>0</v>
      </c>
      <c r="AL694" t="str">
        <f t="shared" si="157"/>
        <v>Low</v>
      </c>
      <c r="AM694" t="str">
        <f t="shared" si="149"/>
        <v>Bad Product</v>
      </c>
      <c r="AN694">
        <f t="shared" si="150"/>
        <v>404.54399999999998</v>
      </c>
      <c r="AO694">
        <f t="shared" si="151"/>
        <v>55.04</v>
      </c>
      <c r="AP694" s="29" t="str">
        <f t="shared" si="158"/>
        <v>Low</v>
      </c>
      <c r="AQ694">
        <f t="shared" si="159"/>
        <v>34119.770999999993</v>
      </c>
      <c r="AR694">
        <f t="shared" ca="1" si="152"/>
        <v>0</v>
      </c>
      <c r="AS694">
        <f t="shared" si="153"/>
        <v>52928.295000000013</v>
      </c>
      <c r="AT694">
        <f t="shared" si="160"/>
        <v>102</v>
      </c>
    </row>
    <row r="695" spans="1:46" ht="15.75" customHeight="1" x14ac:dyDescent="0.2">
      <c r="A695" s="1"/>
      <c r="B695" s="6" t="s">
        <v>727</v>
      </c>
      <c r="C695" s="6" t="s">
        <v>16</v>
      </c>
      <c r="D695" s="6" t="s">
        <v>17</v>
      </c>
      <c r="E695" s="6" t="s">
        <v>18</v>
      </c>
      <c r="F695" s="6" t="s">
        <v>28</v>
      </c>
      <c r="G695" s="6" t="s">
        <v>20</v>
      </c>
      <c r="H695" s="21">
        <v>48.63</v>
      </c>
      <c r="I695" s="12">
        <v>10</v>
      </c>
      <c r="J695" s="8">
        <v>24.315000000000001</v>
      </c>
      <c r="K695" s="8">
        <v>510.61500000000001</v>
      </c>
      <c r="L695" s="14">
        <v>43528</v>
      </c>
      <c r="M695" s="32" t="str">
        <f t="shared" si="154"/>
        <v>Weekday</v>
      </c>
      <c r="N695" s="16">
        <v>0.53055555555555556</v>
      </c>
      <c r="O695" s="6" t="s">
        <v>26</v>
      </c>
      <c r="P695" s="18">
        <v>486.3</v>
      </c>
      <c r="Q695" s="2">
        <v>4.7619047620000003</v>
      </c>
      <c r="R695" s="8">
        <v>24.315000000000001</v>
      </c>
      <c r="S695" s="10">
        <v>8.8000000000000007</v>
      </c>
      <c r="T695" s="33"/>
      <c r="U695" s="22">
        <f t="shared" si="148"/>
        <v>486.3</v>
      </c>
      <c r="V695" s="24">
        <f t="shared" si="155"/>
        <v>38904</v>
      </c>
      <c r="AH695" t="b">
        <f t="shared" si="156"/>
        <v>1</v>
      </c>
      <c r="AL695" t="str">
        <f t="shared" si="157"/>
        <v>High</v>
      </c>
      <c r="AM695" t="str">
        <f t="shared" si="149"/>
        <v>Good Product</v>
      </c>
      <c r="AN695">
        <f t="shared" si="150"/>
        <v>459.55350000000004</v>
      </c>
      <c r="AO695">
        <f t="shared" si="151"/>
        <v>46.198500000000003</v>
      </c>
      <c r="AP695" s="29" t="str">
        <f t="shared" si="158"/>
        <v>High</v>
      </c>
      <c r="AQ695">
        <f t="shared" si="159"/>
        <v>34119.770999999993</v>
      </c>
      <c r="AR695">
        <f t="shared" ca="1" si="152"/>
        <v>0</v>
      </c>
      <c r="AS695">
        <f t="shared" si="153"/>
        <v>52928.295000000013</v>
      </c>
      <c r="AT695">
        <f t="shared" si="160"/>
        <v>102</v>
      </c>
    </row>
    <row r="696" spans="1:46" ht="15.75" customHeight="1" x14ac:dyDescent="0.2">
      <c r="A696" s="1"/>
      <c r="B696" s="6" t="s">
        <v>728</v>
      </c>
      <c r="C696" s="6" t="s">
        <v>22</v>
      </c>
      <c r="D696" s="6" t="s">
        <v>23</v>
      </c>
      <c r="E696" s="6" t="s">
        <v>18</v>
      </c>
      <c r="F696" s="6" t="s">
        <v>19</v>
      </c>
      <c r="G696" s="6" t="s">
        <v>43</v>
      </c>
      <c r="H696" s="21">
        <v>73.38</v>
      </c>
      <c r="I696" s="12">
        <v>7</v>
      </c>
      <c r="J696" s="8">
        <v>25.683</v>
      </c>
      <c r="K696" s="8">
        <v>539.34299999999996</v>
      </c>
      <c r="L696" s="14">
        <v>43506</v>
      </c>
      <c r="M696" s="32" t="str">
        <f t="shared" si="154"/>
        <v>Weekend</v>
      </c>
      <c r="N696" s="16">
        <v>0.5805555555555556</v>
      </c>
      <c r="O696" s="6" t="s">
        <v>26</v>
      </c>
      <c r="P696" s="18">
        <v>513.66</v>
      </c>
      <c r="Q696" s="2">
        <v>4.7619047620000003</v>
      </c>
      <c r="R696" s="8">
        <v>25.683</v>
      </c>
      <c r="S696" s="10">
        <v>9.5</v>
      </c>
      <c r="T696" s="33"/>
      <c r="U696" s="22">
        <f t="shared" si="148"/>
        <v>513.66</v>
      </c>
      <c r="V696" s="24">
        <f t="shared" si="155"/>
        <v>41092.799999999996</v>
      </c>
      <c r="AH696" t="b">
        <f t="shared" si="156"/>
        <v>1</v>
      </c>
      <c r="AL696" t="str">
        <f t="shared" si="157"/>
        <v>High</v>
      </c>
      <c r="AM696" t="str">
        <f t="shared" si="149"/>
        <v>Good Product</v>
      </c>
      <c r="AN696">
        <f t="shared" si="150"/>
        <v>485.40869999999995</v>
      </c>
      <c r="AO696">
        <f t="shared" si="151"/>
        <v>73.38</v>
      </c>
      <c r="AP696" s="29" t="str">
        <f t="shared" si="158"/>
        <v>High</v>
      </c>
      <c r="AQ696">
        <f t="shared" si="159"/>
        <v>34119.770999999993</v>
      </c>
      <c r="AR696">
        <f t="shared" ca="1" si="152"/>
        <v>0</v>
      </c>
      <c r="AS696">
        <f t="shared" si="153"/>
        <v>52928.295000000013</v>
      </c>
      <c r="AT696">
        <f t="shared" si="160"/>
        <v>101</v>
      </c>
    </row>
    <row r="697" spans="1:46" ht="15.75" customHeight="1" x14ac:dyDescent="0.2">
      <c r="A697" s="1"/>
      <c r="B697" s="6" t="s">
        <v>729</v>
      </c>
      <c r="C697" s="6" t="s">
        <v>22</v>
      </c>
      <c r="D697" s="6" t="s">
        <v>23</v>
      </c>
      <c r="E697" s="6" t="s">
        <v>24</v>
      </c>
      <c r="F697" s="6" t="s">
        <v>19</v>
      </c>
      <c r="G697" s="6" t="s">
        <v>41</v>
      </c>
      <c r="H697" s="21">
        <v>52.6</v>
      </c>
      <c r="I697" s="12">
        <v>9</v>
      </c>
      <c r="J697" s="8">
        <v>23.67</v>
      </c>
      <c r="K697" s="8">
        <v>497.07</v>
      </c>
      <c r="L697" s="14">
        <v>43481</v>
      </c>
      <c r="M697" s="32" t="str">
        <f t="shared" si="154"/>
        <v>Weekday</v>
      </c>
      <c r="N697" s="16">
        <v>0.61250000000000004</v>
      </c>
      <c r="O697" s="6" t="s">
        <v>26</v>
      </c>
      <c r="P697" s="18">
        <v>473.4</v>
      </c>
      <c r="Q697" s="2">
        <v>4.7619047620000003</v>
      </c>
      <c r="R697" s="8">
        <v>23.67</v>
      </c>
      <c r="S697" s="10">
        <v>7.6</v>
      </c>
      <c r="T697" s="33"/>
      <c r="U697" s="22">
        <f t="shared" si="148"/>
        <v>473.40000000000003</v>
      </c>
      <c r="V697" s="24">
        <f t="shared" si="155"/>
        <v>37872</v>
      </c>
      <c r="AH697" t="b">
        <f t="shared" si="156"/>
        <v>0</v>
      </c>
      <c r="AL697" t="str">
        <f t="shared" si="157"/>
        <v>Low</v>
      </c>
      <c r="AM697" t="str">
        <f t="shared" si="149"/>
        <v>Bad Product</v>
      </c>
      <c r="AN697">
        <f t="shared" si="150"/>
        <v>497.07</v>
      </c>
      <c r="AO697">
        <f t="shared" si="151"/>
        <v>49.97</v>
      </c>
      <c r="AP697" s="29" t="str">
        <f t="shared" si="158"/>
        <v>Medium</v>
      </c>
      <c r="AQ697">
        <f t="shared" si="159"/>
        <v>34119.770999999993</v>
      </c>
      <c r="AR697">
        <f t="shared" ca="1" si="152"/>
        <v>0</v>
      </c>
      <c r="AS697">
        <f t="shared" si="153"/>
        <v>52928.295000000013</v>
      </c>
      <c r="AT697">
        <f t="shared" si="160"/>
        <v>100</v>
      </c>
    </row>
    <row r="698" spans="1:46" ht="15.75" customHeight="1" x14ac:dyDescent="0.2">
      <c r="A698" s="1"/>
      <c r="B698" s="6" t="s">
        <v>730</v>
      </c>
      <c r="C698" s="6" t="s">
        <v>16</v>
      </c>
      <c r="D698" s="6" t="s">
        <v>17</v>
      </c>
      <c r="E698" s="6" t="s">
        <v>18</v>
      </c>
      <c r="F698" s="6" t="s">
        <v>19</v>
      </c>
      <c r="G698" s="6" t="s">
        <v>29</v>
      </c>
      <c r="H698" s="21">
        <v>87.37</v>
      </c>
      <c r="I698" s="12">
        <v>5</v>
      </c>
      <c r="J698" s="8">
        <v>21.842500000000001</v>
      </c>
      <c r="K698" s="8">
        <v>458.6925</v>
      </c>
      <c r="L698" s="14">
        <v>43494</v>
      </c>
      <c r="M698" s="32" t="str">
        <f t="shared" si="154"/>
        <v>Weekday</v>
      </c>
      <c r="N698" s="16">
        <v>0.82291666666666663</v>
      </c>
      <c r="O698" s="6" t="s">
        <v>26</v>
      </c>
      <c r="P698" s="18">
        <v>436.85</v>
      </c>
      <c r="Q698" s="2">
        <v>4.7619047620000003</v>
      </c>
      <c r="R698" s="8">
        <v>21.842500000000001</v>
      </c>
      <c r="S698" s="10">
        <v>6.6</v>
      </c>
      <c r="T698" s="33"/>
      <c r="U698" s="22">
        <f t="shared" si="148"/>
        <v>436.85</v>
      </c>
      <c r="V698" s="24">
        <f t="shared" si="155"/>
        <v>34948</v>
      </c>
      <c r="AH698" t="b">
        <f t="shared" si="156"/>
        <v>0</v>
      </c>
      <c r="AL698" t="str">
        <f t="shared" si="157"/>
        <v>Low</v>
      </c>
      <c r="AM698" t="str">
        <f t="shared" si="149"/>
        <v>Bad Product</v>
      </c>
      <c r="AN698">
        <f t="shared" si="150"/>
        <v>458.6925</v>
      </c>
      <c r="AO698">
        <f t="shared" si="151"/>
        <v>87.37</v>
      </c>
      <c r="AP698" s="29" t="str">
        <f t="shared" si="158"/>
        <v>Medium</v>
      </c>
      <c r="AQ698">
        <f t="shared" si="159"/>
        <v>34119.770999999993</v>
      </c>
      <c r="AR698">
        <f t="shared" ca="1" si="152"/>
        <v>0</v>
      </c>
      <c r="AS698">
        <f t="shared" si="153"/>
        <v>52928.295000000013</v>
      </c>
      <c r="AT698">
        <f t="shared" si="160"/>
        <v>99</v>
      </c>
    </row>
    <row r="699" spans="1:46" ht="15.75" customHeight="1" x14ac:dyDescent="0.2">
      <c r="A699" s="1"/>
      <c r="B699" s="6" t="s">
        <v>731</v>
      </c>
      <c r="C699" s="6" t="s">
        <v>16</v>
      </c>
      <c r="D699" s="6" t="s">
        <v>17</v>
      </c>
      <c r="E699" s="6" t="s">
        <v>18</v>
      </c>
      <c r="F699" s="6" t="s">
        <v>19</v>
      </c>
      <c r="G699" s="6" t="s">
        <v>33</v>
      </c>
      <c r="H699" s="21">
        <v>27.04</v>
      </c>
      <c r="I699" s="12">
        <v>4</v>
      </c>
      <c r="J699" s="8">
        <v>5.4080000000000004</v>
      </c>
      <c r="K699" s="8">
        <v>113.568</v>
      </c>
      <c r="L699" s="14">
        <v>43466</v>
      </c>
      <c r="M699" s="32" t="str">
        <f t="shared" si="154"/>
        <v>Weekday</v>
      </c>
      <c r="N699" s="16">
        <v>0.85138888888888886</v>
      </c>
      <c r="O699" s="6" t="s">
        <v>21</v>
      </c>
      <c r="P699" s="18">
        <v>108.16</v>
      </c>
      <c r="Q699" s="2">
        <v>4.7619047620000003</v>
      </c>
      <c r="R699" s="8">
        <v>5.4080000000000004</v>
      </c>
      <c r="S699" s="10">
        <v>6.9</v>
      </c>
      <c r="T699" s="33"/>
      <c r="U699" s="22">
        <f t="shared" si="148"/>
        <v>108.16</v>
      </c>
      <c r="V699" s="24">
        <f t="shared" si="155"/>
        <v>8652.7999999999993</v>
      </c>
      <c r="AH699" t="b">
        <f t="shared" si="156"/>
        <v>0</v>
      </c>
      <c r="AL699" t="str">
        <f t="shared" si="157"/>
        <v>Low</v>
      </c>
      <c r="AM699" t="str">
        <f t="shared" si="149"/>
        <v>Bad Product</v>
      </c>
      <c r="AN699">
        <f t="shared" si="150"/>
        <v>113.568</v>
      </c>
      <c r="AO699">
        <f t="shared" si="151"/>
        <v>27.04</v>
      </c>
      <c r="AP699" s="29" t="str">
        <f t="shared" si="158"/>
        <v>Medium</v>
      </c>
      <c r="AQ699">
        <f t="shared" si="159"/>
        <v>34119.770999999993</v>
      </c>
      <c r="AR699">
        <f t="shared" ca="1" si="152"/>
        <v>0</v>
      </c>
      <c r="AS699">
        <f t="shared" si="153"/>
        <v>52928.295000000013</v>
      </c>
      <c r="AT699">
        <f t="shared" si="160"/>
        <v>98</v>
      </c>
    </row>
    <row r="700" spans="1:46" ht="15.75" customHeight="1" x14ac:dyDescent="0.2">
      <c r="A700" s="1"/>
      <c r="B700" s="6" t="s">
        <v>732</v>
      </c>
      <c r="C700" s="6" t="s">
        <v>39</v>
      </c>
      <c r="D700" s="6" t="s">
        <v>40</v>
      </c>
      <c r="E700" s="6" t="s">
        <v>24</v>
      </c>
      <c r="F700" s="6" t="s">
        <v>28</v>
      </c>
      <c r="G700" s="6" t="s">
        <v>29</v>
      </c>
      <c r="H700" s="21">
        <v>62.19</v>
      </c>
      <c r="I700" s="12">
        <v>4</v>
      </c>
      <c r="J700" s="8">
        <v>12.438000000000001</v>
      </c>
      <c r="K700" s="8">
        <v>261.19799999999998</v>
      </c>
      <c r="L700" s="14">
        <v>43471</v>
      </c>
      <c r="M700" s="32" t="str">
        <f t="shared" si="154"/>
        <v>Weekend</v>
      </c>
      <c r="N700" s="16">
        <v>0.82361111111111107</v>
      </c>
      <c r="O700" s="6" t="s">
        <v>21</v>
      </c>
      <c r="P700" s="18">
        <v>248.76</v>
      </c>
      <c r="Q700" s="2">
        <v>4.7619047620000003</v>
      </c>
      <c r="R700" s="8">
        <v>12.438000000000001</v>
      </c>
      <c r="S700" s="10">
        <v>4.3</v>
      </c>
      <c r="T700" s="33"/>
      <c r="U700" s="22">
        <f t="shared" si="148"/>
        <v>248.76</v>
      </c>
      <c r="V700" s="24">
        <f t="shared" si="155"/>
        <v>19900.8</v>
      </c>
      <c r="AH700" t="b">
        <f t="shared" si="156"/>
        <v>0</v>
      </c>
      <c r="AL700" t="str">
        <f t="shared" si="157"/>
        <v>Low</v>
      </c>
      <c r="AM700" t="str">
        <f t="shared" si="149"/>
        <v>Bad Product</v>
      </c>
      <c r="AN700">
        <f t="shared" si="150"/>
        <v>261.19799999999998</v>
      </c>
      <c r="AO700">
        <f t="shared" si="151"/>
        <v>62.19</v>
      </c>
      <c r="AP700" s="29" t="str">
        <f t="shared" si="158"/>
        <v>Low</v>
      </c>
      <c r="AQ700">
        <f t="shared" si="159"/>
        <v>34119.770999999993</v>
      </c>
      <c r="AR700">
        <f t="shared" ca="1" si="152"/>
        <v>0</v>
      </c>
      <c r="AS700">
        <f t="shared" si="153"/>
        <v>52928.295000000013</v>
      </c>
      <c r="AT700">
        <f t="shared" si="160"/>
        <v>98</v>
      </c>
    </row>
    <row r="701" spans="1:46" ht="15.75" customHeight="1" x14ac:dyDescent="0.2">
      <c r="A701" s="1"/>
      <c r="B701" s="6" t="s">
        <v>733</v>
      </c>
      <c r="C701" s="6" t="s">
        <v>16</v>
      </c>
      <c r="D701" s="6" t="s">
        <v>17</v>
      </c>
      <c r="E701" s="6" t="s">
        <v>18</v>
      </c>
      <c r="F701" s="6" t="s">
        <v>28</v>
      </c>
      <c r="G701" s="6" t="s">
        <v>25</v>
      </c>
      <c r="H701" s="21">
        <v>69.58</v>
      </c>
      <c r="I701" s="12">
        <v>9</v>
      </c>
      <c r="J701" s="8">
        <v>31.311</v>
      </c>
      <c r="K701" s="8">
        <v>657.53099999999995</v>
      </c>
      <c r="L701" s="14">
        <v>43515</v>
      </c>
      <c r="M701" s="32" t="str">
        <f t="shared" si="154"/>
        <v>Weekday</v>
      </c>
      <c r="N701" s="16">
        <v>0.81805555555555554</v>
      </c>
      <c r="O701" s="6" t="s">
        <v>30</v>
      </c>
      <c r="P701" s="18">
        <v>626.22</v>
      </c>
      <c r="Q701" s="2">
        <v>4.7619047620000003</v>
      </c>
      <c r="R701" s="8">
        <v>31.311</v>
      </c>
      <c r="S701" s="10">
        <v>7.8</v>
      </c>
      <c r="T701" s="33"/>
      <c r="U701" s="22">
        <f t="shared" si="148"/>
        <v>626.22</v>
      </c>
      <c r="V701" s="24">
        <f t="shared" si="155"/>
        <v>50097.600000000006</v>
      </c>
      <c r="AH701" t="b">
        <f t="shared" si="156"/>
        <v>0</v>
      </c>
      <c r="AL701" t="str">
        <f t="shared" si="157"/>
        <v>Low</v>
      </c>
      <c r="AM701" t="str">
        <f t="shared" si="149"/>
        <v>Bad Product</v>
      </c>
      <c r="AN701">
        <f t="shared" si="150"/>
        <v>591.77789999999993</v>
      </c>
      <c r="AO701">
        <f t="shared" si="151"/>
        <v>66.100999999999999</v>
      </c>
      <c r="AP701" s="29" t="str">
        <f t="shared" si="158"/>
        <v>Medium</v>
      </c>
      <c r="AQ701">
        <f t="shared" si="159"/>
        <v>34119.770999999993</v>
      </c>
      <c r="AR701">
        <f t="shared" ca="1" si="152"/>
        <v>0</v>
      </c>
      <c r="AS701">
        <f t="shared" si="153"/>
        <v>52928.295000000013</v>
      </c>
      <c r="AT701">
        <f t="shared" si="160"/>
        <v>98</v>
      </c>
    </row>
    <row r="702" spans="1:46" ht="15.75" customHeight="1" x14ac:dyDescent="0.2">
      <c r="A702" s="1"/>
      <c r="B702" s="6" t="s">
        <v>734</v>
      </c>
      <c r="C702" s="6" t="s">
        <v>22</v>
      </c>
      <c r="D702" s="6" t="s">
        <v>23</v>
      </c>
      <c r="E702" s="6" t="s">
        <v>24</v>
      </c>
      <c r="F702" s="6" t="s">
        <v>28</v>
      </c>
      <c r="G702" s="6" t="s">
        <v>29</v>
      </c>
      <c r="H702" s="21">
        <v>97.5</v>
      </c>
      <c r="I702" s="12">
        <v>10</v>
      </c>
      <c r="J702" s="8">
        <v>48.75</v>
      </c>
      <c r="K702" s="8">
        <v>1023.75</v>
      </c>
      <c r="L702" s="14">
        <v>43477</v>
      </c>
      <c r="M702" s="32" t="str">
        <f t="shared" si="154"/>
        <v>Weekend</v>
      </c>
      <c r="N702" s="16">
        <v>0.6791666666666667</v>
      </c>
      <c r="O702" s="6" t="s">
        <v>21</v>
      </c>
      <c r="P702" s="18">
        <v>975</v>
      </c>
      <c r="Q702" s="2">
        <v>4.7619047620000003</v>
      </c>
      <c r="R702" s="8">
        <v>48.75</v>
      </c>
      <c r="S702" s="10">
        <v>8</v>
      </c>
      <c r="T702" s="33"/>
      <c r="U702" s="22">
        <f t="shared" si="148"/>
        <v>975</v>
      </c>
      <c r="V702" s="24">
        <f t="shared" si="155"/>
        <v>78000</v>
      </c>
      <c r="AH702" t="b">
        <f t="shared" si="156"/>
        <v>0</v>
      </c>
      <c r="AL702" t="str">
        <f t="shared" si="157"/>
        <v>Low</v>
      </c>
      <c r="AM702" t="str">
        <f t="shared" si="149"/>
        <v>Bad Product</v>
      </c>
      <c r="AN702">
        <f t="shared" si="150"/>
        <v>921.375</v>
      </c>
      <c r="AO702">
        <f t="shared" si="151"/>
        <v>92.625</v>
      </c>
      <c r="AP702" s="29" t="str">
        <f t="shared" si="158"/>
        <v>Medium</v>
      </c>
      <c r="AQ702">
        <f t="shared" si="159"/>
        <v>33858.572999999989</v>
      </c>
      <c r="AR702">
        <f t="shared" ca="1" si="152"/>
        <v>0</v>
      </c>
      <c r="AS702">
        <f t="shared" si="153"/>
        <v>52928.295000000013</v>
      </c>
      <c r="AT702">
        <f t="shared" si="160"/>
        <v>98</v>
      </c>
    </row>
    <row r="703" spans="1:46" ht="15.75" customHeight="1" x14ac:dyDescent="0.2">
      <c r="A703" s="1"/>
      <c r="B703" s="6" t="s">
        <v>735</v>
      </c>
      <c r="C703" s="6" t="s">
        <v>22</v>
      </c>
      <c r="D703" s="6" t="s">
        <v>23</v>
      </c>
      <c r="E703" s="6" t="s">
        <v>24</v>
      </c>
      <c r="F703" s="6" t="s">
        <v>19</v>
      </c>
      <c r="G703" s="6" t="s">
        <v>43</v>
      </c>
      <c r="H703" s="21">
        <v>60.41</v>
      </c>
      <c r="I703" s="12">
        <v>8</v>
      </c>
      <c r="J703" s="8">
        <v>24.164000000000001</v>
      </c>
      <c r="K703" s="8">
        <v>507.44400000000002</v>
      </c>
      <c r="L703" s="14">
        <v>43503</v>
      </c>
      <c r="M703" s="32" t="str">
        <f t="shared" si="154"/>
        <v>Weekday</v>
      </c>
      <c r="N703" s="16">
        <v>0.51597222222222228</v>
      </c>
      <c r="O703" s="6" t="s">
        <v>21</v>
      </c>
      <c r="P703" s="18">
        <v>483.28</v>
      </c>
      <c r="Q703" s="2">
        <v>4.7619047620000003</v>
      </c>
      <c r="R703" s="8">
        <v>24.164000000000001</v>
      </c>
      <c r="S703" s="10">
        <v>9.6</v>
      </c>
      <c r="T703" s="33"/>
      <c r="U703" s="22">
        <f t="shared" si="148"/>
        <v>483.28</v>
      </c>
      <c r="V703" s="24">
        <f t="shared" si="155"/>
        <v>38662.399999999994</v>
      </c>
      <c r="AH703" t="b">
        <f t="shared" si="156"/>
        <v>1</v>
      </c>
      <c r="AL703" t="str">
        <f t="shared" si="157"/>
        <v>High</v>
      </c>
      <c r="AM703" t="str">
        <f t="shared" si="149"/>
        <v>Good Product</v>
      </c>
      <c r="AN703">
        <f t="shared" si="150"/>
        <v>456.69960000000003</v>
      </c>
      <c r="AO703">
        <f t="shared" si="151"/>
        <v>57.389499999999991</v>
      </c>
      <c r="AP703" s="29" t="str">
        <f t="shared" si="158"/>
        <v>High</v>
      </c>
      <c r="AQ703">
        <f t="shared" si="159"/>
        <v>33858.572999999989</v>
      </c>
      <c r="AR703">
        <f t="shared" ca="1" si="152"/>
        <v>0</v>
      </c>
      <c r="AS703">
        <f t="shared" si="153"/>
        <v>52928.295000000013</v>
      </c>
      <c r="AT703">
        <f t="shared" si="160"/>
        <v>98</v>
      </c>
    </row>
    <row r="704" spans="1:46" ht="15.75" customHeight="1" x14ac:dyDescent="0.2">
      <c r="A704" s="1"/>
      <c r="B704" s="6" t="s">
        <v>736</v>
      </c>
      <c r="C704" s="6" t="s">
        <v>39</v>
      </c>
      <c r="D704" s="6" t="s">
        <v>40</v>
      </c>
      <c r="E704" s="6" t="s">
        <v>24</v>
      </c>
      <c r="F704" s="6" t="s">
        <v>28</v>
      </c>
      <c r="G704" s="6" t="s">
        <v>41</v>
      </c>
      <c r="H704" s="21">
        <v>32.32</v>
      </c>
      <c r="I704" s="12">
        <v>3</v>
      </c>
      <c r="J704" s="8">
        <v>4.8479999999999999</v>
      </c>
      <c r="K704" s="8">
        <v>101.80800000000001</v>
      </c>
      <c r="L704" s="14">
        <v>43551</v>
      </c>
      <c r="M704" s="32" t="str">
        <f t="shared" si="154"/>
        <v>Weekday</v>
      </c>
      <c r="N704" s="16">
        <v>0.7993055555555556</v>
      </c>
      <c r="O704" s="6" t="s">
        <v>30</v>
      </c>
      <c r="P704" s="18">
        <v>96.96</v>
      </c>
      <c r="Q704" s="2">
        <v>4.7619047620000003</v>
      </c>
      <c r="R704" s="8">
        <v>4.8479999999999999</v>
      </c>
      <c r="S704" s="10">
        <v>4.3</v>
      </c>
      <c r="T704" s="33"/>
      <c r="U704" s="22">
        <f t="shared" si="148"/>
        <v>96.960000000000008</v>
      </c>
      <c r="V704" s="24">
        <f t="shared" si="155"/>
        <v>7756.8000000000011</v>
      </c>
      <c r="AH704" t="b">
        <f t="shared" si="156"/>
        <v>0</v>
      </c>
      <c r="AL704" t="str">
        <f t="shared" si="157"/>
        <v>Low</v>
      </c>
      <c r="AM704" t="str">
        <f t="shared" si="149"/>
        <v>Bad Product</v>
      </c>
      <c r="AN704">
        <f t="shared" si="150"/>
        <v>101.80800000000001</v>
      </c>
      <c r="AO704">
        <f t="shared" si="151"/>
        <v>32.32</v>
      </c>
      <c r="AP704" s="29" t="str">
        <f t="shared" si="158"/>
        <v>Low</v>
      </c>
      <c r="AQ704">
        <f t="shared" si="159"/>
        <v>33858.572999999989</v>
      </c>
      <c r="AR704">
        <f t="shared" ca="1" si="152"/>
        <v>0</v>
      </c>
      <c r="AS704">
        <f t="shared" si="153"/>
        <v>52928.295000000013</v>
      </c>
      <c r="AT704">
        <f t="shared" si="160"/>
        <v>98</v>
      </c>
    </row>
    <row r="705" spans="1:46" ht="15.75" customHeight="1" x14ac:dyDescent="0.2">
      <c r="A705" s="1"/>
      <c r="B705" s="6" t="s">
        <v>737</v>
      </c>
      <c r="C705" s="6" t="s">
        <v>39</v>
      </c>
      <c r="D705" s="6" t="s">
        <v>40</v>
      </c>
      <c r="E705" s="6" t="s">
        <v>18</v>
      </c>
      <c r="F705" s="6" t="s">
        <v>19</v>
      </c>
      <c r="G705" s="6" t="s">
        <v>43</v>
      </c>
      <c r="H705" s="21">
        <v>19.77</v>
      </c>
      <c r="I705" s="12">
        <v>10</v>
      </c>
      <c r="J705" s="8">
        <v>9.8849999999999998</v>
      </c>
      <c r="K705" s="8">
        <v>207.58500000000001</v>
      </c>
      <c r="L705" s="14">
        <v>43523</v>
      </c>
      <c r="M705" s="32" t="str">
        <f t="shared" si="154"/>
        <v>Weekday</v>
      </c>
      <c r="N705" s="16">
        <v>0.7895833333333333</v>
      </c>
      <c r="O705" s="6" t="s">
        <v>30</v>
      </c>
      <c r="P705" s="18">
        <v>197.7</v>
      </c>
      <c r="Q705" s="2">
        <v>4.7619047620000003</v>
      </c>
      <c r="R705" s="8">
        <v>9.8849999999999998</v>
      </c>
      <c r="S705" s="10">
        <v>5</v>
      </c>
      <c r="T705" s="33"/>
      <c r="U705" s="22">
        <f t="shared" si="148"/>
        <v>197.7</v>
      </c>
      <c r="V705" s="24">
        <f t="shared" si="155"/>
        <v>15816</v>
      </c>
      <c r="AH705" t="b">
        <f t="shared" si="156"/>
        <v>0</v>
      </c>
      <c r="AL705" t="str">
        <f t="shared" si="157"/>
        <v>Low</v>
      </c>
      <c r="AM705" t="str">
        <f t="shared" si="149"/>
        <v>Bad Product</v>
      </c>
      <c r="AN705">
        <f t="shared" si="150"/>
        <v>207.58500000000001</v>
      </c>
      <c r="AO705">
        <f t="shared" si="151"/>
        <v>18.781499999999998</v>
      </c>
      <c r="AP705" s="29" t="str">
        <f t="shared" si="158"/>
        <v>Low</v>
      </c>
      <c r="AQ705">
        <f t="shared" si="159"/>
        <v>33858.572999999989</v>
      </c>
      <c r="AR705">
        <f t="shared" ca="1" si="152"/>
        <v>0</v>
      </c>
      <c r="AS705">
        <f t="shared" si="153"/>
        <v>52928.295000000013</v>
      </c>
      <c r="AT705">
        <f t="shared" si="160"/>
        <v>98</v>
      </c>
    </row>
    <row r="706" spans="1:46" ht="15.75" customHeight="1" x14ac:dyDescent="0.2">
      <c r="A706" s="1"/>
      <c r="B706" s="6" t="s">
        <v>738</v>
      </c>
      <c r="C706" s="6" t="s">
        <v>39</v>
      </c>
      <c r="D706" s="6" t="s">
        <v>40</v>
      </c>
      <c r="E706" s="6" t="s">
        <v>18</v>
      </c>
      <c r="F706" s="6" t="s">
        <v>28</v>
      </c>
      <c r="G706" s="6" t="s">
        <v>20</v>
      </c>
      <c r="H706" s="21">
        <v>80.47</v>
      </c>
      <c r="I706" s="12">
        <v>9</v>
      </c>
      <c r="J706" s="8">
        <v>36.211500000000001</v>
      </c>
      <c r="K706" s="8">
        <v>760.44150000000002</v>
      </c>
      <c r="L706" s="14">
        <v>43471</v>
      </c>
      <c r="M706" s="32" t="str">
        <f t="shared" si="154"/>
        <v>Weekend</v>
      </c>
      <c r="N706" s="16">
        <v>0.47083333333333333</v>
      </c>
      <c r="O706" s="6" t="s">
        <v>26</v>
      </c>
      <c r="P706" s="18">
        <v>724.23</v>
      </c>
      <c r="Q706" s="2">
        <v>4.7619047620000003</v>
      </c>
      <c r="R706" s="8">
        <v>36.211500000000001</v>
      </c>
      <c r="S706" s="10">
        <v>9.1999999999999993</v>
      </c>
      <c r="T706" s="33"/>
      <c r="U706" s="22">
        <f t="shared" si="148"/>
        <v>724.23</v>
      </c>
      <c r="V706" s="24">
        <f t="shared" si="155"/>
        <v>57938.400000000001</v>
      </c>
      <c r="AH706" t="b">
        <f t="shared" si="156"/>
        <v>1</v>
      </c>
      <c r="AL706" t="str">
        <f t="shared" si="157"/>
        <v>High</v>
      </c>
      <c r="AM706" t="str">
        <f t="shared" si="149"/>
        <v>Good Product</v>
      </c>
      <c r="AN706">
        <f t="shared" si="150"/>
        <v>684.39735000000007</v>
      </c>
      <c r="AO706">
        <f t="shared" si="151"/>
        <v>76.4465</v>
      </c>
      <c r="AP706" s="29" t="str">
        <f t="shared" si="158"/>
        <v>High</v>
      </c>
      <c r="AQ706">
        <f t="shared" si="159"/>
        <v>33756.764999999992</v>
      </c>
      <c r="AR706">
        <f t="shared" ca="1" si="152"/>
        <v>0</v>
      </c>
      <c r="AS706">
        <f t="shared" si="153"/>
        <v>52928.295000000013</v>
      </c>
      <c r="AT706">
        <f t="shared" si="160"/>
        <v>98</v>
      </c>
    </row>
    <row r="707" spans="1:46" ht="15.75" customHeight="1" x14ac:dyDescent="0.2">
      <c r="A707" s="1"/>
      <c r="B707" s="6" t="s">
        <v>739</v>
      </c>
      <c r="C707" s="6" t="s">
        <v>39</v>
      </c>
      <c r="D707" s="6" t="s">
        <v>40</v>
      </c>
      <c r="E707" s="6" t="s">
        <v>18</v>
      </c>
      <c r="F707" s="6" t="s">
        <v>19</v>
      </c>
      <c r="G707" s="6" t="s">
        <v>29</v>
      </c>
      <c r="H707" s="21">
        <v>88.39</v>
      </c>
      <c r="I707" s="12">
        <v>9</v>
      </c>
      <c r="J707" s="8">
        <v>39.775500000000001</v>
      </c>
      <c r="K707" s="8">
        <v>835.28549999999996</v>
      </c>
      <c r="L707" s="14">
        <v>43526</v>
      </c>
      <c r="M707" s="32" t="str">
        <f t="shared" si="154"/>
        <v>Weekend</v>
      </c>
      <c r="N707" s="16">
        <v>0.52777777777777779</v>
      </c>
      <c r="O707" s="6" t="s">
        <v>26</v>
      </c>
      <c r="P707" s="18">
        <v>795.51</v>
      </c>
      <c r="Q707" s="2">
        <v>4.7619047620000003</v>
      </c>
      <c r="R707" s="8">
        <v>39.775500000000001</v>
      </c>
      <c r="S707" s="10">
        <v>6.3</v>
      </c>
      <c r="T707" s="33"/>
      <c r="U707" s="22">
        <f t="shared" ref="U707:U770" si="161">H707*I707</f>
        <v>795.51</v>
      </c>
      <c r="V707" s="24">
        <f t="shared" si="155"/>
        <v>63640.800000000003</v>
      </c>
      <c r="AH707" t="b">
        <f t="shared" si="156"/>
        <v>0</v>
      </c>
      <c r="AL707" t="str">
        <f t="shared" si="157"/>
        <v>Low</v>
      </c>
      <c r="AM707" t="str">
        <f t="shared" ref="AM707:AM732" si="162">IF(AND(S707&gt;8, K707&gt;500),"Good Product", "Bad Product")</f>
        <v>Bad Product</v>
      </c>
      <c r="AN707">
        <f t="shared" ref="AN707:AN732" si="163">IF(K707&gt;500, K707*0.9,K707)</f>
        <v>751.75694999999996</v>
      </c>
      <c r="AO707">
        <f t="shared" ref="AO707:AO732" si="164">IF(I707&gt;7, H707*0.95,H707)</f>
        <v>83.970500000000001</v>
      </c>
      <c r="AP707" s="29" t="str">
        <f t="shared" si="158"/>
        <v>Low</v>
      </c>
      <c r="AQ707">
        <f t="shared" si="159"/>
        <v>33549.18</v>
      </c>
      <c r="AR707">
        <f t="shared" ref="AR707:AR732" ca="1" si="165">SUMIF(C707:C1706,"B",K1689:K1706)</f>
        <v>0</v>
      </c>
      <c r="AS707">
        <f t="shared" ref="AS707:AS732" si="166">SUMIFS(K:K,C:C,"B",F:F,"Female")</f>
        <v>52928.295000000013</v>
      </c>
      <c r="AT707">
        <f t="shared" si="160"/>
        <v>97</v>
      </c>
    </row>
    <row r="708" spans="1:46" ht="15.75" customHeight="1" x14ac:dyDescent="0.2">
      <c r="A708" s="1"/>
      <c r="B708" s="6" t="s">
        <v>740</v>
      </c>
      <c r="C708" s="6" t="s">
        <v>39</v>
      </c>
      <c r="D708" s="6" t="s">
        <v>40</v>
      </c>
      <c r="E708" s="6" t="s">
        <v>24</v>
      </c>
      <c r="F708" s="6" t="s">
        <v>28</v>
      </c>
      <c r="G708" s="6" t="s">
        <v>20</v>
      </c>
      <c r="H708" s="21">
        <v>71.77</v>
      </c>
      <c r="I708" s="12">
        <v>7</v>
      </c>
      <c r="J708" s="8">
        <v>25.119499999999999</v>
      </c>
      <c r="K708" s="8">
        <v>527.5095</v>
      </c>
      <c r="L708" s="14">
        <v>43553</v>
      </c>
      <c r="M708" s="32" t="str">
        <f t="shared" ref="M708:M771" si="167">IF(WEEKDAY(L708,2)&gt;=6, "Weekend", "Weekday")</f>
        <v>Weekday</v>
      </c>
      <c r="N708" s="16">
        <v>0.58750000000000002</v>
      </c>
      <c r="O708" s="6" t="s">
        <v>26</v>
      </c>
      <c r="P708" s="18">
        <v>502.39</v>
      </c>
      <c r="Q708" s="2">
        <v>4.7619047620000003</v>
      </c>
      <c r="R708" s="8">
        <v>25.119499999999999</v>
      </c>
      <c r="S708" s="10">
        <v>8.9</v>
      </c>
      <c r="T708" s="33"/>
      <c r="U708" s="22">
        <f t="shared" si="161"/>
        <v>502.39</v>
      </c>
      <c r="V708" s="24">
        <f t="shared" ref="V708:V771" si="168">U708*$Y$5</f>
        <v>40191.199999999997</v>
      </c>
      <c r="AH708" t="b">
        <f t="shared" ref="AH708:AH732" si="169">S708&gt;8</f>
        <v>1</v>
      </c>
      <c r="AL708" t="str">
        <f t="shared" ref="AL708:AL732" si="170">IF(S708&gt;8, "High", "Low")</f>
        <v>High</v>
      </c>
      <c r="AM708" t="str">
        <f t="shared" si="162"/>
        <v>Good Product</v>
      </c>
      <c r="AN708">
        <f t="shared" si="163"/>
        <v>474.75855000000001</v>
      </c>
      <c r="AO708">
        <f t="shared" si="164"/>
        <v>71.77</v>
      </c>
      <c r="AP708" s="29" t="str">
        <f t="shared" ref="AP708:AP732" si="171">IF(S708&gt;8, "High", IF(S708&lt;6.5,"Low","Medium"))</f>
        <v>High</v>
      </c>
      <c r="AQ708">
        <f t="shared" ref="AQ708:AQ732" si="172">SUMIF(C707:C1706, "B",K707:K1706)</f>
        <v>32788.738499999999</v>
      </c>
      <c r="AR708">
        <f t="shared" ca="1" si="165"/>
        <v>0</v>
      </c>
      <c r="AS708">
        <f t="shared" si="166"/>
        <v>52928.295000000013</v>
      </c>
      <c r="AT708">
        <f t="shared" si="160"/>
        <v>96</v>
      </c>
    </row>
    <row r="709" spans="1:46" ht="15.75" customHeight="1" x14ac:dyDescent="0.2">
      <c r="A709" s="1"/>
      <c r="B709" s="6" t="s">
        <v>741</v>
      </c>
      <c r="C709" s="6" t="s">
        <v>39</v>
      </c>
      <c r="D709" s="6" t="s">
        <v>40</v>
      </c>
      <c r="E709" s="6" t="s">
        <v>24</v>
      </c>
      <c r="F709" s="6" t="s">
        <v>19</v>
      </c>
      <c r="G709" s="6" t="s">
        <v>25</v>
      </c>
      <c r="H709" s="21">
        <v>43</v>
      </c>
      <c r="I709" s="12">
        <v>4</v>
      </c>
      <c r="J709" s="8">
        <v>8.6</v>
      </c>
      <c r="K709" s="8">
        <v>180.6</v>
      </c>
      <c r="L709" s="14">
        <v>43496</v>
      </c>
      <c r="M709" s="32" t="str">
        <f t="shared" si="167"/>
        <v>Weekday</v>
      </c>
      <c r="N709" s="16">
        <v>0.8666666666666667</v>
      </c>
      <c r="O709" s="6" t="s">
        <v>21</v>
      </c>
      <c r="P709" s="18">
        <v>172</v>
      </c>
      <c r="Q709" s="2">
        <v>4.7619047620000003</v>
      </c>
      <c r="R709" s="8">
        <v>8.6</v>
      </c>
      <c r="S709" s="10">
        <v>7.6</v>
      </c>
      <c r="T709" s="33"/>
      <c r="U709" s="22">
        <f t="shared" si="161"/>
        <v>172</v>
      </c>
      <c r="V709" s="24">
        <f t="shared" si="168"/>
        <v>13760</v>
      </c>
      <c r="AH709" t="b">
        <f t="shared" si="169"/>
        <v>0</v>
      </c>
      <c r="AL709" t="str">
        <f t="shared" si="170"/>
        <v>Low</v>
      </c>
      <c r="AM709" t="str">
        <f t="shared" si="162"/>
        <v>Bad Product</v>
      </c>
      <c r="AN709">
        <f t="shared" si="163"/>
        <v>180.6</v>
      </c>
      <c r="AO709">
        <f t="shared" si="164"/>
        <v>43</v>
      </c>
      <c r="AP709" s="29" t="str">
        <f t="shared" si="171"/>
        <v>Medium</v>
      </c>
      <c r="AQ709">
        <f t="shared" si="172"/>
        <v>31953.453000000001</v>
      </c>
      <c r="AR709">
        <f t="shared" ca="1" si="165"/>
        <v>0</v>
      </c>
      <c r="AS709">
        <f t="shared" si="166"/>
        <v>52928.295000000013</v>
      </c>
      <c r="AT709">
        <f t="shared" ref="AT709:AT732" si="173">COUNTIF(O709:O1707, "Cash")</f>
        <v>95</v>
      </c>
    </row>
    <row r="710" spans="1:46" ht="15.75" customHeight="1" x14ac:dyDescent="0.2">
      <c r="A710" s="1"/>
      <c r="B710" s="6" t="s">
        <v>742</v>
      </c>
      <c r="C710" s="6" t="s">
        <v>22</v>
      </c>
      <c r="D710" s="6" t="s">
        <v>23</v>
      </c>
      <c r="E710" s="6" t="s">
        <v>18</v>
      </c>
      <c r="F710" s="6" t="s">
        <v>28</v>
      </c>
      <c r="G710" s="6" t="s">
        <v>41</v>
      </c>
      <c r="H710" s="21">
        <v>68.98</v>
      </c>
      <c r="I710" s="12">
        <v>1</v>
      </c>
      <c r="J710" s="8">
        <v>3.4489999999999998</v>
      </c>
      <c r="K710" s="8">
        <v>72.429000000000002</v>
      </c>
      <c r="L710" s="14">
        <v>43486</v>
      </c>
      <c r="M710" s="32" t="str">
        <f t="shared" si="167"/>
        <v>Weekday</v>
      </c>
      <c r="N710" s="16">
        <v>0.84236111111111112</v>
      </c>
      <c r="O710" s="6" t="s">
        <v>26</v>
      </c>
      <c r="P710" s="18">
        <v>68.98</v>
      </c>
      <c r="Q710" s="2">
        <v>4.7619047620000003</v>
      </c>
      <c r="R710" s="8">
        <v>3.4489999999999998</v>
      </c>
      <c r="S710" s="10">
        <v>4.8</v>
      </c>
      <c r="T710" s="33"/>
      <c r="U710" s="22">
        <f t="shared" si="161"/>
        <v>68.98</v>
      </c>
      <c r="V710" s="24">
        <f t="shared" si="168"/>
        <v>5518.4000000000005</v>
      </c>
      <c r="AH710" t="b">
        <f t="shared" si="169"/>
        <v>0</v>
      </c>
      <c r="AL710" t="str">
        <f t="shared" si="170"/>
        <v>Low</v>
      </c>
      <c r="AM710" t="str">
        <f t="shared" si="162"/>
        <v>Bad Product</v>
      </c>
      <c r="AN710">
        <f t="shared" si="163"/>
        <v>72.429000000000002</v>
      </c>
      <c r="AO710">
        <f t="shared" si="164"/>
        <v>68.98</v>
      </c>
      <c r="AP710" s="29" t="str">
        <f t="shared" si="171"/>
        <v>Low</v>
      </c>
      <c r="AQ710">
        <f t="shared" si="172"/>
        <v>31425.943500000005</v>
      </c>
      <c r="AR710">
        <f t="shared" ca="1" si="165"/>
        <v>0</v>
      </c>
      <c r="AS710">
        <f t="shared" si="166"/>
        <v>52928.295000000013</v>
      </c>
      <c r="AT710">
        <f t="shared" si="173"/>
        <v>95</v>
      </c>
    </row>
    <row r="711" spans="1:46" ht="15.75" customHeight="1" x14ac:dyDescent="0.2">
      <c r="A711" s="1"/>
      <c r="B711" s="6" t="s">
        <v>743</v>
      </c>
      <c r="C711" s="6" t="s">
        <v>22</v>
      </c>
      <c r="D711" s="6" t="s">
        <v>23</v>
      </c>
      <c r="E711" s="6" t="s">
        <v>24</v>
      </c>
      <c r="F711" s="6" t="s">
        <v>28</v>
      </c>
      <c r="G711" s="6" t="s">
        <v>43</v>
      </c>
      <c r="H711" s="21">
        <v>15.62</v>
      </c>
      <c r="I711" s="12">
        <v>8</v>
      </c>
      <c r="J711" s="8">
        <v>6.2480000000000002</v>
      </c>
      <c r="K711" s="8">
        <v>131.208</v>
      </c>
      <c r="L711" s="14">
        <v>43485</v>
      </c>
      <c r="M711" s="32" t="str">
        <f t="shared" si="167"/>
        <v>Weekend</v>
      </c>
      <c r="N711" s="16">
        <v>0.85902777777777772</v>
      </c>
      <c r="O711" s="6" t="s">
        <v>21</v>
      </c>
      <c r="P711" s="18">
        <v>124.96</v>
      </c>
      <c r="Q711" s="2">
        <v>4.7619047620000003</v>
      </c>
      <c r="R711" s="8">
        <v>6.2480000000000002</v>
      </c>
      <c r="S711" s="10">
        <v>9.1</v>
      </c>
      <c r="T711" s="33"/>
      <c r="U711" s="22">
        <f t="shared" si="161"/>
        <v>124.96</v>
      </c>
      <c r="V711" s="24">
        <f t="shared" si="168"/>
        <v>9996.7999999999993</v>
      </c>
      <c r="AH711" t="b">
        <f t="shared" si="169"/>
        <v>1</v>
      </c>
      <c r="AL711" t="str">
        <f t="shared" si="170"/>
        <v>High</v>
      </c>
      <c r="AM711" t="str">
        <f t="shared" si="162"/>
        <v>Bad Product</v>
      </c>
      <c r="AN711">
        <f t="shared" si="163"/>
        <v>131.208</v>
      </c>
      <c r="AO711">
        <f t="shared" si="164"/>
        <v>14.838999999999999</v>
      </c>
      <c r="AP711" s="29" t="str">
        <f t="shared" si="171"/>
        <v>High</v>
      </c>
      <c r="AQ711">
        <f t="shared" si="172"/>
        <v>31245.343500000003</v>
      </c>
      <c r="AR711">
        <f t="shared" ca="1" si="165"/>
        <v>0</v>
      </c>
      <c r="AS711">
        <f t="shared" si="166"/>
        <v>52928.295000000013</v>
      </c>
      <c r="AT711">
        <f t="shared" si="173"/>
        <v>94</v>
      </c>
    </row>
    <row r="712" spans="1:46" ht="15.75" customHeight="1" x14ac:dyDescent="0.2">
      <c r="A712" s="1"/>
      <c r="B712" s="6" t="s">
        <v>744</v>
      </c>
      <c r="C712" s="6" t="s">
        <v>16</v>
      </c>
      <c r="D712" s="6" t="s">
        <v>17</v>
      </c>
      <c r="E712" s="6" t="s">
        <v>24</v>
      </c>
      <c r="F712" s="6" t="s">
        <v>28</v>
      </c>
      <c r="G712" s="6" t="s">
        <v>33</v>
      </c>
      <c r="H712" s="21">
        <v>25.7</v>
      </c>
      <c r="I712" s="12">
        <v>3</v>
      </c>
      <c r="J712" s="8">
        <v>3.855</v>
      </c>
      <c r="K712" s="8">
        <v>80.954999999999998</v>
      </c>
      <c r="L712" s="14">
        <v>43482</v>
      </c>
      <c r="M712" s="32" t="str">
        <f t="shared" si="167"/>
        <v>Weekday</v>
      </c>
      <c r="N712" s="16">
        <v>0.74930555555555556</v>
      </c>
      <c r="O712" s="6" t="s">
        <v>21</v>
      </c>
      <c r="P712" s="18">
        <v>77.099999999999994</v>
      </c>
      <c r="Q712" s="2">
        <v>4.7619047620000003</v>
      </c>
      <c r="R712" s="8">
        <v>3.855</v>
      </c>
      <c r="S712" s="10">
        <v>6.1</v>
      </c>
      <c r="T712" s="33"/>
      <c r="U712" s="22">
        <f t="shared" si="161"/>
        <v>77.099999999999994</v>
      </c>
      <c r="V712" s="24">
        <f t="shared" si="168"/>
        <v>6168</v>
      </c>
      <c r="AH712" t="b">
        <f t="shared" si="169"/>
        <v>0</v>
      </c>
      <c r="AL712" t="str">
        <f t="shared" si="170"/>
        <v>Low</v>
      </c>
      <c r="AM712" t="str">
        <f t="shared" si="162"/>
        <v>Bad Product</v>
      </c>
      <c r="AN712">
        <f t="shared" si="163"/>
        <v>80.954999999999998</v>
      </c>
      <c r="AO712">
        <f t="shared" si="164"/>
        <v>25.7</v>
      </c>
      <c r="AP712" s="29" t="str">
        <f t="shared" si="171"/>
        <v>Low</v>
      </c>
      <c r="AQ712">
        <f t="shared" si="172"/>
        <v>31245.343500000003</v>
      </c>
      <c r="AR712">
        <f t="shared" ca="1" si="165"/>
        <v>0</v>
      </c>
      <c r="AS712">
        <f t="shared" si="166"/>
        <v>52928.295000000013</v>
      </c>
      <c r="AT712">
        <f t="shared" si="173"/>
        <v>94</v>
      </c>
    </row>
    <row r="713" spans="1:46" ht="15.75" customHeight="1" x14ac:dyDescent="0.2">
      <c r="A713" s="1"/>
      <c r="B713" s="6" t="s">
        <v>745</v>
      </c>
      <c r="C713" s="6" t="s">
        <v>16</v>
      </c>
      <c r="D713" s="6" t="s">
        <v>17</v>
      </c>
      <c r="E713" s="6" t="s">
        <v>18</v>
      </c>
      <c r="F713" s="6" t="s">
        <v>28</v>
      </c>
      <c r="G713" s="6" t="s">
        <v>41</v>
      </c>
      <c r="H713" s="21">
        <v>80.62</v>
      </c>
      <c r="I713" s="12">
        <v>6</v>
      </c>
      <c r="J713" s="8">
        <v>24.186</v>
      </c>
      <c r="K713" s="8">
        <v>507.90600000000001</v>
      </c>
      <c r="L713" s="14">
        <v>43524</v>
      </c>
      <c r="M713" s="32" t="str">
        <f t="shared" si="167"/>
        <v>Weekday</v>
      </c>
      <c r="N713" s="16">
        <v>0.84583333333333333</v>
      </c>
      <c r="O713" s="6" t="s">
        <v>26</v>
      </c>
      <c r="P713" s="18">
        <v>483.72</v>
      </c>
      <c r="Q713" s="2">
        <v>4.7619047620000003</v>
      </c>
      <c r="R713" s="8">
        <v>24.186</v>
      </c>
      <c r="S713" s="10">
        <v>9.1</v>
      </c>
      <c r="T713" s="33"/>
      <c r="U713" s="22">
        <f t="shared" si="161"/>
        <v>483.72</v>
      </c>
      <c r="V713" s="24">
        <f t="shared" si="168"/>
        <v>38697.600000000006</v>
      </c>
      <c r="AH713" t="b">
        <f t="shared" si="169"/>
        <v>1</v>
      </c>
      <c r="AL713" t="str">
        <f t="shared" si="170"/>
        <v>High</v>
      </c>
      <c r="AM713" t="str">
        <f t="shared" si="162"/>
        <v>Good Product</v>
      </c>
      <c r="AN713">
        <f t="shared" si="163"/>
        <v>457.11540000000002</v>
      </c>
      <c r="AO713">
        <f t="shared" si="164"/>
        <v>80.62</v>
      </c>
      <c r="AP713" s="29" t="str">
        <f t="shared" si="171"/>
        <v>High</v>
      </c>
      <c r="AQ713">
        <f t="shared" si="172"/>
        <v>31245.343500000003</v>
      </c>
      <c r="AR713">
        <f t="shared" ca="1" si="165"/>
        <v>0</v>
      </c>
      <c r="AS713">
        <f t="shared" si="166"/>
        <v>52928.295000000013</v>
      </c>
      <c r="AT713">
        <f t="shared" si="173"/>
        <v>94</v>
      </c>
    </row>
    <row r="714" spans="1:46" ht="15.75" customHeight="1" x14ac:dyDescent="0.2">
      <c r="A714" s="1"/>
      <c r="B714" s="6" t="s">
        <v>746</v>
      </c>
      <c r="C714" s="6" t="s">
        <v>22</v>
      </c>
      <c r="D714" s="6" t="s">
        <v>23</v>
      </c>
      <c r="E714" s="6" t="s">
        <v>18</v>
      </c>
      <c r="F714" s="6" t="s">
        <v>19</v>
      </c>
      <c r="G714" s="6" t="s">
        <v>29</v>
      </c>
      <c r="H714" s="21">
        <v>75.53</v>
      </c>
      <c r="I714" s="12">
        <v>4</v>
      </c>
      <c r="J714" s="8">
        <v>15.106</v>
      </c>
      <c r="K714" s="8">
        <v>317.226</v>
      </c>
      <c r="L714" s="14">
        <v>43543</v>
      </c>
      <c r="M714" s="32" t="str">
        <f t="shared" si="167"/>
        <v>Weekday</v>
      </c>
      <c r="N714" s="16">
        <v>0.66111111111111109</v>
      </c>
      <c r="O714" s="6" t="s">
        <v>21</v>
      </c>
      <c r="P714" s="18">
        <v>302.12</v>
      </c>
      <c r="Q714" s="2">
        <v>4.7619047620000003</v>
      </c>
      <c r="R714" s="8">
        <v>15.106</v>
      </c>
      <c r="S714" s="10">
        <v>8.3000000000000007</v>
      </c>
      <c r="T714" s="33"/>
      <c r="U714" s="22">
        <f t="shared" si="161"/>
        <v>302.12</v>
      </c>
      <c r="V714" s="24">
        <f t="shared" si="168"/>
        <v>24169.599999999999</v>
      </c>
      <c r="AH714" t="b">
        <f t="shared" si="169"/>
        <v>1</v>
      </c>
      <c r="AL714" t="str">
        <f t="shared" si="170"/>
        <v>High</v>
      </c>
      <c r="AM714" t="str">
        <f t="shared" si="162"/>
        <v>Bad Product</v>
      </c>
      <c r="AN714">
        <f t="shared" si="163"/>
        <v>317.226</v>
      </c>
      <c r="AO714">
        <f t="shared" si="164"/>
        <v>75.53</v>
      </c>
      <c r="AP714" s="29" t="str">
        <f t="shared" si="171"/>
        <v>High</v>
      </c>
      <c r="AQ714">
        <f t="shared" si="172"/>
        <v>31245.343500000003</v>
      </c>
      <c r="AR714">
        <f t="shared" ca="1" si="165"/>
        <v>0</v>
      </c>
      <c r="AS714">
        <f t="shared" si="166"/>
        <v>52928.295000000013</v>
      </c>
      <c r="AT714">
        <f t="shared" si="173"/>
        <v>93</v>
      </c>
    </row>
    <row r="715" spans="1:46" ht="15.75" customHeight="1" x14ac:dyDescent="0.2">
      <c r="A715" s="1"/>
      <c r="B715" s="6" t="s">
        <v>747</v>
      </c>
      <c r="C715" s="6" t="s">
        <v>22</v>
      </c>
      <c r="D715" s="6" t="s">
        <v>23</v>
      </c>
      <c r="E715" s="6" t="s">
        <v>24</v>
      </c>
      <c r="F715" s="6" t="s">
        <v>19</v>
      </c>
      <c r="G715" s="6" t="s">
        <v>25</v>
      </c>
      <c r="H715" s="21">
        <v>77.63</v>
      </c>
      <c r="I715" s="12">
        <v>9</v>
      </c>
      <c r="J715" s="8">
        <v>34.933500000000002</v>
      </c>
      <c r="K715" s="8">
        <v>733.60350000000005</v>
      </c>
      <c r="L715" s="14">
        <v>43515</v>
      </c>
      <c r="M715" s="32" t="str">
        <f t="shared" si="167"/>
        <v>Weekday</v>
      </c>
      <c r="N715" s="16">
        <v>0.63472222222222219</v>
      </c>
      <c r="O715" s="6" t="s">
        <v>21</v>
      </c>
      <c r="P715" s="18">
        <v>698.67</v>
      </c>
      <c r="Q715" s="2">
        <v>4.7619047620000003</v>
      </c>
      <c r="R715" s="8">
        <v>34.933500000000002</v>
      </c>
      <c r="S715" s="10">
        <v>7.2</v>
      </c>
      <c r="T715" s="33"/>
      <c r="U715" s="22">
        <f t="shared" si="161"/>
        <v>698.67</v>
      </c>
      <c r="V715" s="24">
        <f t="shared" si="168"/>
        <v>55893.599999999999</v>
      </c>
      <c r="AH715" t="b">
        <f t="shared" si="169"/>
        <v>0</v>
      </c>
      <c r="AL715" t="str">
        <f t="shared" si="170"/>
        <v>Low</v>
      </c>
      <c r="AM715" t="str">
        <f t="shared" si="162"/>
        <v>Bad Product</v>
      </c>
      <c r="AN715">
        <f t="shared" si="163"/>
        <v>660.24315000000001</v>
      </c>
      <c r="AO715">
        <f t="shared" si="164"/>
        <v>73.748499999999993</v>
      </c>
      <c r="AP715" s="29" t="str">
        <f t="shared" si="171"/>
        <v>Medium</v>
      </c>
      <c r="AQ715">
        <f t="shared" si="172"/>
        <v>31245.343500000003</v>
      </c>
      <c r="AR715">
        <f t="shared" ca="1" si="165"/>
        <v>0</v>
      </c>
      <c r="AS715">
        <f t="shared" si="166"/>
        <v>52928.295000000013</v>
      </c>
      <c r="AT715">
        <f t="shared" si="173"/>
        <v>93</v>
      </c>
    </row>
    <row r="716" spans="1:46" ht="15.75" customHeight="1" x14ac:dyDescent="0.2">
      <c r="A716" s="1"/>
      <c r="B716" s="6" t="s">
        <v>748</v>
      </c>
      <c r="C716" s="6" t="s">
        <v>22</v>
      </c>
      <c r="D716" s="6" t="s">
        <v>23</v>
      </c>
      <c r="E716" s="6" t="s">
        <v>24</v>
      </c>
      <c r="F716" s="6" t="s">
        <v>19</v>
      </c>
      <c r="G716" s="6" t="s">
        <v>20</v>
      </c>
      <c r="H716" s="21">
        <v>13.85</v>
      </c>
      <c r="I716" s="12">
        <v>9</v>
      </c>
      <c r="J716" s="8">
        <v>6.2324999999999999</v>
      </c>
      <c r="K716" s="8">
        <v>130.88249999999999</v>
      </c>
      <c r="L716" s="14">
        <v>43500</v>
      </c>
      <c r="M716" s="32" t="str">
        <f t="shared" si="167"/>
        <v>Weekday</v>
      </c>
      <c r="N716" s="16">
        <v>0.53472222222222221</v>
      </c>
      <c r="O716" s="6" t="s">
        <v>21</v>
      </c>
      <c r="P716" s="18">
        <v>124.65</v>
      </c>
      <c r="Q716" s="2">
        <v>4.7619047620000003</v>
      </c>
      <c r="R716" s="8">
        <v>6.2324999999999999</v>
      </c>
      <c r="S716" s="10">
        <v>6</v>
      </c>
      <c r="T716" s="33"/>
      <c r="U716" s="22">
        <f t="shared" si="161"/>
        <v>124.64999999999999</v>
      </c>
      <c r="V716" s="24">
        <f t="shared" si="168"/>
        <v>9972</v>
      </c>
      <c r="AH716" t="b">
        <f t="shared" si="169"/>
        <v>0</v>
      </c>
      <c r="AL716" t="str">
        <f t="shared" si="170"/>
        <v>Low</v>
      </c>
      <c r="AM716" t="str">
        <f t="shared" si="162"/>
        <v>Bad Product</v>
      </c>
      <c r="AN716">
        <f t="shared" si="163"/>
        <v>130.88249999999999</v>
      </c>
      <c r="AO716">
        <f t="shared" si="164"/>
        <v>13.157499999999999</v>
      </c>
      <c r="AP716" s="29" t="str">
        <f t="shared" si="171"/>
        <v>Low</v>
      </c>
      <c r="AQ716">
        <f t="shared" si="172"/>
        <v>31245.343500000003</v>
      </c>
      <c r="AR716">
        <f t="shared" ca="1" si="165"/>
        <v>0</v>
      </c>
      <c r="AS716">
        <f t="shared" si="166"/>
        <v>52928.295000000013</v>
      </c>
      <c r="AT716">
        <f t="shared" si="173"/>
        <v>93</v>
      </c>
    </row>
    <row r="717" spans="1:46" ht="15.75" customHeight="1" x14ac:dyDescent="0.2">
      <c r="A717" s="1"/>
      <c r="B717" s="6" t="s">
        <v>749</v>
      </c>
      <c r="C717" s="6" t="s">
        <v>22</v>
      </c>
      <c r="D717" s="6" t="s">
        <v>23</v>
      </c>
      <c r="E717" s="6" t="s">
        <v>18</v>
      </c>
      <c r="F717" s="6" t="s">
        <v>28</v>
      </c>
      <c r="G717" s="6" t="s">
        <v>43</v>
      </c>
      <c r="H717" s="21">
        <v>98.7</v>
      </c>
      <c r="I717" s="12">
        <v>8</v>
      </c>
      <c r="J717" s="8">
        <v>39.479999999999997</v>
      </c>
      <c r="K717" s="8">
        <v>829.08</v>
      </c>
      <c r="L717" s="14">
        <v>43496</v>
      </c>
      <c r="M717" s="32" t="str">
        <f t="shared" si="167"/>
        <v>Weekday</v>
      </c>
      <c r="N717" s="16">
        <v>0.44166666666666665</v>
      </c>
      <c r="O717" s="6" t="s">
        <v>21</v>
      </c>
      <c r="P717" s="18">
        <v>789.6</v>
      </c>
      <c r="Q717" s="2">
        <v>4.7619047620000003</v>
      </c>
      <c r="R717" s="8">
        <v>39.479999999999997</v>
      </c>
      <c r="S717" s="10">
        <v>8.5</v>
      </c>
      <c r="T717" s="33"/>
      <c r="U717" s="22">
        <f t="shared" si="161"/>
        <v>789.6</v>
      </c>
      <c r="V717" s="24">
        <f t="shared" si="168"/>
        <v>63168</v>
      </c>
      <c r="AH717" t="b">
        <f t="shared" si="169"/>
        <v>1</v>
      </c>
      <c r="AL717" t="str">
        <f t="shared" si="170"/>
        <v>High</v>
      </c>
      <c r="AM717" t="str">
        <f t="shared" si="162"/>
        <v>Good Product</v>
      </c>
      <c r="AN717">
        <f t="shared" si="163"/>
        <v>746.17200000000003</v>
      </c>
      <c r="AO717">
        <f t="shared" si="164"/>
        <v>93.765000000000001</v>
      </c>
      <c r="AP717" s="29" t="str">
        <f t="shared" si="171"/>
        <v>High</v>
      </c>
      <c r="AQ717">
        <f t="shared" si="172"/>
        <v>31245.343500000003</v>
      </c>
      <c r="AR717">
        <f t="shared" ca="1" si="165"/>
        <v>0</v>
      </c>
      <c r="AS717">
        <f t="shared" si="166"/>
        <v>52928.295000000013</v>
      </c>
      <c r="AT717">
        <f t="shared" si="173"/>
        <v>93</v>
      </c>
    </row>
    <row r="718" spans="1:46" ht="15.75" customHeight="1" x14ac:dyDescent="0.2">
      <c r="A718" s="1"/>
      <c r="B718" s="6" t="s">
        <v>750</v>
      </c>
      <c r="C718" s="6" t="s">
        <v>16</v>
      </c>
      <c r="D718" s="6" t="s">
        <v>17</v>
      </c>
      <c r="E718" s="6" t="s">
        <v>24</v>
      </c>
      <c r="F718" s="6" t="s">
        <v>19</v>
      </c>
      <c r="G718" s="6" t="s">
        <v>20</v>
      </c>
      <c r="H718" s="21">
        <v>35.68</v>
      </c>
      <c r="I718" s="12">
        <v>5</v>
      </c>
      <c r="J718" s="8">
        <v>8.92</v>
      </c>
      <c r="K718" s="8">
        <v>187.32</v>
      </c>
      <c r="L718" s="14">
        <v>43502</v>
      </c>
      <c r="M718" s="32" t="str">
        <f t="shared" si="167"/>
        <v>Weekday</v>
      </c>
      <c r="N718" s="16">
        <v>0.7729166666666667</v>
      </c>
      <c r="O718" s="6" t="s">
        <v>30</v>
      </c>
      <c r="P718" s="18">
        <v>178.4</v>
      </c>
      <c r="Q718" s="2">
        <v>4.7619047620000003</v>
      </c>
      <c r="R718" s="8">
        <v>8.92</v>
      </c>
      <c r="S718" s="10">
        <v>6.6</v>
      </c>
      <c r="T718" s="33"/>
      <c r="U718" s="22">
        <f t="shared" si="161"/>
        <v>178.4</v>
      </c>
      <c r="V718" s="24">
        <f t="shared" si="168"/>
        <v>14272</v>
      </c>
      <c r="AH718" t="b">
        <f t="shared" si="169"/>
        <v>0</v>
      </c>
      <c r="AL718" t="str">
        <f t="shared" si="170"/>
        <v>Low</v>
      </c>
      <c r="AM718" t="str">
        <f t="shared" si="162"/>
        <v>Bad Product</v>
      </c>
      <c r="AN718">
        <f t="shared" si="163"/>
        <v>187.32</v>
      </c>
      <c r="AO718">
        <f t="shared" si="164"/>
        <v>35.68</v>
      </c>
      <c r="AP718" s="29" t="str">
        <f t="shared" si="171"/>
        <v>Medium</v>
      </c>
      <c r="AQ718">
        <f t="shared" si="172"/>
        <v>31245.343500000003</v>
      </c>
      <c r="AR718">
        <f t="shared" ca="1" si="165"/>
        <v>0</v>
      </c>
      <c r="AS718">
        <f t="shared" si="166"/>
        <v>52928.295000000013</v>
      </c>
      <c r="AT718">
        <f t="shared" si="173"/>
        <v>93</v>
      </c>
    </row>
    <row r="719" spans="1:46" ht="15.75" customHeight="1" x14ac:dyDescent="0.2">
      <c r="A719" s="1"/>
      <c r="B719" s="6" t="s">
        <v>751</v>
      </c>
      <c r="C719" s="6" t="s">
        <v>16</v>
      </c>
      <c r="D719" s="6" t="s">
        <v>17</v>
      </c>
      <c r="E719" s="6" t="s">
        <v>18</v>
      </c>
      <c r="F719" s="6" t="s">
        <v>19</v>
      </c>
      <c r="G719" s="6" t="s">
        <v>43</v>
      </c>
      <c r="H719" s="21">
        <v>71.459999999999994</v>
      </c>
      <c r="I719" s="12">
        <v>7</v>
      </c>
      <c r="J719" s="8">
        <v>25.010999999999999</v>
      </c>
      <c r="K719" s="8">
        <v>525.23099999999999</v>
      </c>
      <c r="L719" s="14">
        <v>43552</v>
      </c>
      <c r="M719" s="32" t="str">
        <f t="shared" si="167"/>
        <v>Weekday</v>
      </c>
      <c r="N719" s="16">
        <v>0.67083333333333328</v>
      </c>
      <c r="O719" s="6" t="s">
        <v>21</v>
      </c>
      <c r="P719" s="18">
        <v>500.22</v>
      </c>
      <c r="Q719" s="2">
        <v>4.7619047620000003</v>
      </c>
      <c r="R719" s="8">
        <v>25.010999999999999</v>
      </c>
      <c r="S719" s="10">
        <v>4.5</v>
      </c>
      <c r="T719" s="33"/>
      <c r="U719" s="22">
        <f t="shared" si="161"/>
        <v>500.21999999999997</v>
      </c>
      <c r="V719" s="24">
        <f t="shared" si="168"/>
        <v>40017.599999999999</v>
      </c>
      <c r="AH719" t="b">
        <f t="shared" si="169"/>
        <v>0</v>
      </c>
      <c r="AL719" t="str">
        <f t="shared" si="170"/>
        <v>Low</v>
      </c>
      <c r="AM719" t="str">
        <f t="shared" si="162"/>
        <v>Bad Product</v>
      </c>
      <c r="AN719">
        <f t="shared" si="163"/>
        <v>472.7079</v>
      </c>
      <c r="AO719">
        <f t="shared" si="164"/>
        <v>71.459999999999994</v>
      </c>
      <c r="AP719" s="29" t="str">
        <f t="shared" si="171"/>
        <v>Low</v>
      </c>
      <c r="AQ719">
        <f t="shared" si="172"/>
        <v>31245.343500000003</v>
      </c>
      <c r="AR719">
        <f t="shared" ca="1" si="165"/>
        <v>0</v>
      </c>
      <c r="AS719">
        <f t="shared" si="166"/>
        <v>52928.295000000013</v>
      </c>
      <c r="AT719">
        <f t="shared" si="173"/>
        <v>93</v>
      </c>
    </row>
    <row r="720" spans="1:46" ht="15.75" customHeight="1" x14ac:dyDescent="0.2">
      <c r="A720" s="1"/>
      <c r="B720" s="6" t="s">
        <v>752</v>
      </c>
      <c r="C720" s="6" t="s">
        <v>16</v>
      </c>
      <c r="D720" s="6" t="s">
        <v>17</v>
      </c>
      <c r="E720" s="6" t="s">
        <v>18</v>
      </c>
      <c r="F720" s="6" t="s">
        <v>28</v>
      </c>
      <c r="G720" s="6" t="s">
        <v>25</v>
      </c>
      <c r="H720" s="21">
        <v>11.94</v>
      </c>
      <c r="I720" s="12">
        <v>3</v>
      </c>
      <c r="J720" s="8">
        <v>1.7909999999999999</v>
      </c>
      <c r="K720" s="8">
        <v>37.610999999999997</v>
      </c>
      <c r="L720" s="14">
        <v>43484</v>
      </c>
      <c r="M720" s="32" t="str">
        <f t="shared" si="167"/>
        <v>Weekend</v>
      </c>
      <c r="N720" s="16">
        <v>0.53263888888888888</v>
      </c>
      <c r="O720" s="6" t="s">
        <v>30</v>
      </c>
      <c r="P720" s="18">
        <v>35.82</v>
      </c>
      <c r="Q720" s="2">
        <v>4.7619047620000003</v>
      </c>
      <c r="R720" s="8">
        <v>1.7909999999999999</v>
      </c>
      <c r="S720" s="10">
        <v>8.1</v>
      </c>
      <c r="T720" s="33"/>
      <c r="U720" s="22">
        <f t="shared" si="161"/>
        <v>35.82</v>
      </c>
      <c r="V720" s="24">
        <f t="shared" si="168"/>
        <v>2865.6</v>
      </c>
      <c r="AH720" t="b">
        <f t="shared" si="169"/>
        <v>1</v>
      </c>
      <c r="AL720" t="str">
        <f t="shared" si="170"/>
        <v>High</v>
      </c>
      <c r="AM720" t="str">
        <f t="shared" si="162"/>
        <v>Bad Product</v>
      </c>
      <c r="AN720">
        <f t="shared" si="163"/>
        <v>37.610999999999997</v>
      </c>
      <c r="AO720">
        <f t="shared" si="164"/>
        <v>11.94</v>
      </c>
      <c r="AP720" s="29" t="str">
        <f t="shared" si="171"/>
        <v>High</v>
      </c>
      <c r="AQ720">
        <f t="shared" si="172"/>
        <v>31245.343500000003</v>
      </c>
      <c r="AR720">
        <f t="shared" ca="1" si="165"/>
        <v>0</v>
      </c>
      <c r="AS720">
        <f t="shared" si="166"/>
        <v>52928.295000000013</v>
      </c>
      <c r="AT720">
        <f t="shared" si="173"/>
        <v>93</v>
      </c>
    </row>
    <row r="721" spans="1:46" ht="15.75" customHeight="1" x14ac:dyDescent="0.2">
      <c r="A721" s="1"/>
      <c r="B721" s="6" t="s">
        <v>753</v>
      </c>
      <c r="C721" s="6" t="s">
        <v>16</v>
      </c>
      <c r="D721" s="6" t="s">
        <v>17</v>
      </c>
      <c r="E721" s="6" t="s">
        <v>24</v>
      </c>
      <c r="F721" s="6" t="s">
        <v>28</v>
      </c>
      <c r="G721" s="6" t="s">
        <v>43</v>
      </c>
      <c r="H721" s="21">
        <v>45.38</v>
      </c>
      <c r="I721" s="12">
        <v>3</v>
      </c>
      <c r="J721" s="8">
        <v>6.8070000000000004</v>
      </c>
      <c r="K721" s="8">
        <v>142.947</v>
      </c>
      <c r="L721" s="14">
        <v>43513</v>
      </c>
      <c r="M721" s="32" t="str">
        <f t="shared" si="167"/>
        <v>Weekend</v>
      </c>
      <c r="N721" s="16">
        <v>0.56527777777777777</v>
      </c>
      <c r="O721" s="6" t="s">
        <v>30</v>
      </c>
      <c r="P721" s="18">
        <v>136.13999999999999</v>
      </c>
      <c r="Q721" s="2">
        <v>4.7619047620000003</v>
      </c>
      <c r="R721" s="8">
        <v>6.8070000000000004</v>
      </c>
      <c r="S721" s="10">
        <v>7.2</v>
      </c>
      <c r="T721" s="33"/>
      <c r="U721" s="22">
        <f t="shared" si="161"/>
        <v>136.14000000000001</v>
      </c>
      <c r="V721" s="24">
        <f t="shared" si="168"/>
        <v>10891.2</v>
      </c>
      <c r="AH721" t="b">
        <f t="shared" si="169"/>
        <v>0</v>
      </c>
      <c r="AL721" t="str">
        <f t="shared" si="170"/>
        <v>Low</v>
      </c>
      <c r="AM721" t="str">
        <f t="shared" si="162"/>
        <v>Bad Product</v>
      </c>
      <c r="AN721">
        <f t="shared" si="163"/>
        <v>142.947</v>
      </c>
      <c r="AO721">
        <f t="shared" si="164"/>
        <v>45.38</v>
      </c>
      <c r="AP721" s="29" t="str">
        <f t="shared" si="171"/>
        <v>Medium</v>
      </c>
      <c r="AQ721">
        <f t="shared" si="172"/>
        <v>31245.343500000003</v>
      </c>
      <c r="AR721">
        <f t="shared" ca="1" si="165"/>
        <v>0</v>
      </c>
      <c r="AS721">
        <f t="shared" si="166"/>
        <v>52928.295000000013</v>
      </c>
      <c r="AT721">
        <f t="shared" si="173"/>
        <v>93</v>
      </c>
    </row>
    <row r="722" spans="1:46" ht="15.75" customHeight="1" x14ac:dyDescent="0.2">
      <c r="A722" s="1"/>
      <c r="B722" s="6" t="s">
        <v>754</v>
      </c>
      <c r="C722" s="6" t="s">
        <v>39</v>
      </c>
      <c r="D722" s="6" t="s">
        <v>40</v>
      </c>
      <c r="E722" s="6" t="s">
        <v>18</v>
      </c>
      <c r="F722" s="6" t="s">
        <v>19</v>
      </c>
      <c r="G722" s="6" t="s">
        <v>43</v>
      </c>
      <c r="H722" s="21">
        <v>17.48</v>
      </c>
      <c r="I722" s="12">
        <v>6</v>
      </c>
      <c r="J722" s="8">
        <v>5.2439999999999998</v>
      </c>
      <c r="K722" s="8">
        <v>110.124</v>
      </c>
      <c r="L722" s="14">
        <v>43483</v>
      </c>
      <c r="M722" s="32" t="str">
        <f t="shared" si="167"/>
        <v>Weekday</v>
      </c>
      <c r="N722" s="16">
        <v>0.62777777777777777</v>
      </c>
      <c r="O722" s="6" t="s">
        <v>30</v>
      </c>
      <c r="P722" s="18">
        <v>104.88</v>
      </c>
      <c r="Q722" s="2">
        <v>4.7619047620000003</v>
      </c>
      <c r="R722" s="8">
        <v>5.2439999999999998</v>
      </c>
      <c r="S722" s="10">
        <v>6.1</v>
      </c>
      <c r="T722" s="33"/>
      <c r="U722" s="22">
        <f t="shared" si="161"/>
        <v>104.88</v>
      </c>
      <c r="V722" s="24">
        <f t="shared" si="168"/>
        <v>8390.4</v>
      </c>
      <c r="AH722" t="b">
        <f t="shared" si="169"/>
        <v>0</v>
      </c>
      <c r="AL722" t="str">
        <f t="shared" si="170"/>
        <v>Low</v>
      </c>
      <c r="AM722" t="str">
        <f t="shared" si="162"/>
        <v>Bad Product</v>
      </c>
      <c r="AN722">
        <f t="shared" si="163"/>
        <v>110.124</v>
      </c>
      <c r="AO722">
        <f t="shared" si="164"/>
        <v>17.48</v>
      </c>
      <c r="AP722" s="29" t="str">
        <f t="shared" si="171"/>
        <v>Low</v>
      </c>
      <c r="AQ722">
        <f t="shared" si="172"/>
        <v>31245.343500000003</v>
      </c>
      <c r="AR722">
        <f t="shared" ca="1" si="165"/>
        <v>0</v>
      </c>
      <c r="AS722">
        <f t="shared" si="166"/>
        <v>52928.295000000013</v>
      </c>
      <c r="AT722">
        <f t="shared" si="173"/>
        <v>93</v>
      </c>
    </row>
    <row r="723" spans="1:46" ht="15.75" customHeight="1" x14ac:dyDescent="0.2">
      <c r="A723" s="1"/>
      <c r="B723" s="6" t="s">
        <v>755</v>
      </c>
      <c r="C723" s="6" t="s">
        <v>39</v>
      </c>
      <c r="D723" s="6" t="s">
        <v>40</v>
      </c>
      <c r="E723" s="6" t="s">
        <v>24</v>
      </c>
      <c r="F723" s="6" t="s">
        <v>19</v>
      </c>
      <c r="G723" s="6" t="s">
        <v>43</v>
      </c>
      <c r="H723" s="21">
        <v>25.56</v>
      </c>
      <c r="I723" s="12">
        <v>7</v>
      </c>
      <c r="J723" s="8">
        <v>8.9459999999999997</v>
      </c>
      <c r="K723" s="8">
        <v>187.86600000000001</v>
      </c>
      <c r="L723" s="14">
        <v>43498</v>
      </c>
      <c r="M723" s="32" t="str">
        <f t="shared" si="167"/>
        <v>Weekend</v>
      </c>
      <c r="N723" s="16">
        <v>0.86250000000000004</v>
      </c>
      <c r="O723" s="6" t="s">
        <v>26</v>
      </c>
      <c r="P723" s="18">
        <v>178.92</v>
      </c>
      <c r="Q723" s="2">
        <v>4.7619047620000003</v>
      </c>
      <c r="R723" s="8">
        <v>8.9459999999999997</v>
      </c>
      <c r="S723" s="10">
        <v>7.1</v>
      </c>
      <c r="T723" s="33"/>
      <c r="U723" s="22">
        <f t="shared" si="161"/>
        <v>178.92</v>
      </c>
      <c r="V723" s="24">
        <f t="shared" si="168"/>
        <v>14313.599999999999</v>
      </c>
      <c r="AH723" t="b">
        <f t="shared" si="169"/>
        <v>0</v>
      </c>
      <c r="AL723" t="str">
        <f t="shared" si="170"/>
        <v>Low</v>
      </c>
      <c r="AM723" t="str">
        <f t="shared" si="162"/>
        <v>Bad Product</v>
      </c>
      <c r="AN723">
        <f t="shared" si="163"/>
        <v>187.86600000000001</v>
      </c>
      <c r="AO723">
        <f t="shared" si="164"/>
        <v>25.56</v>
      </c>
      <c r="AP723" s="29" t="str">
        <f t="shared" si="171"/>
        <v>Medium</v>
      </c>
      <c r="AQ723">
        <f t="shared" si="172"/>
        <v>31245.343500000003</v>
      </c>
      <c r="AR723">
        <f t="shared" ca="1" si="165"/>
        <v>0</v>
      </c>
      <c r="AS723">
        <f t="shared" si="166"/>
        <v>52928.295000000013</v>
      </c>
      <c r="AT723">
        <f t="shared" si="173"/>
        <v>93</v>
      </c>
    </row>
    <row r="724" spans="1:46" ht="15.75" customHeight="1" x14ac:dyDescent="0.2">
      <c r="A724" s="1"/>
      <c r="B724" s="6" t="s">
        <v>756</v>
      </c>
      <c r="C724" s="6" t="s">
        <v>22</v>
      </c>
      <c r="D724" s="6" t="s">
        <v>23</v>
      </c>
      <c r="E724" s="6" t="s">
        <v>18</v>
      </c>
      <c r="F724" s="6" t="s">
        <v>19</v>
      </c>
      <c r="G724" s="6" t="s">
        <v>33</v>
      </c>
      <c r="H724" s="21">
        <v>90.63</v>
      </c>
      <c r="I724" s="12">
        <v>9</v>
      </c>
      <c r="J724" s="8">
        <v>40.783499999999997</v>
      </c>
      <c r="K724" s="8">
        <v>856.45349999999996</v>
      </c>
      <c r="L724" s="14">
        <v>43483</v>
      </c>
      <c r="M724" s="32" t="str">
        <f t="shared" si="167"/>
        <v>Weekday</v>
      </c>
      <c r="N724" s="16">
        <v>0.64444444444444449</v>
      </c>
      <c r="O724" s="6" t="s">
        <v>26</v>
      </c>
      <c r="P724" s="18">
        <v>815.67</v>
      </c>
      <c r="Q724" s="2">
        <v>4.7619047620000003</v>
      </c>
      <c r="R724" s="8">
        <v>40.783499999999997</v>
      </c>
      <c r="S724" s="10">
        <v>5.0999999999999996</v>
      </c>
      <c r="T724" s="33"/>
      <c r="U724" s="22">
        <f t="shared" si="161"/>
        <v>815.67</v>
      </c>
      <c r="V724" s="24">
        <f t="shared" si="168"/>
        <v>65253.599999999999</v>
      </c>
      <c r="AH724" t="b">
        <f t="shared" si="169"/>
        <v>0</v>
      </c>
      <c r="AL724" t="str">
        <f t="shared" si="170"/>
        <v>Low</v>
      </c>
      <c r="AM724" t="str">
        <f t="shared" si="162"/>
        <v>Bad Product</v>
      </c>
      <c r="AN724">
        <f t="shared" si="163"/>
        <v>770.80814999999996</v>
      </c>
      <c r="AO724">
        <f t="shared" si="164"/>
        <v>86.098499999999987</v>
      </c>
      <c r="AP724" s="29" t="str">
        <f t="shared" si="171"/>
        <v>Low</v>
      </c>
      <c r="AQ724">
        <f t="shared" si="172"/>
        <v>31135.219499999999</v>
      </c>
      <c r="AR724">
        <f t="shared" ca="1" si="165"/>
        <v>0</v>
      </c>
      <c r="AS724">
        <f t="shared" si="166"/>
        <v>52928.295000000013</v>
      </c>
      <c r="AT724">
        <f t="shared" si="173"/>
        <v>92</v>
      </c>
    </row>
    <row r="725" spans="1:46" ht="15.75" customHeight="1" x14ac:dyDescent="0.2">
      <c r="A725" s="1"/>
      <c r="B725" s="6" t="s">
        <v>757</v>
      </c>
      <c r="C725" s="6" t="s">
        <v>39</v>
      </c>
      <c r="D725" s="6" t="s">
        <v>40</v>
      </c>
      <c r="E725" s="6" t="s">
        <v>24</v>
      </c>
      <c r="F725" s="6" t="s">
        <v>28</v>
      </c>
      <c r="G725" s="6" t="s">
        <v>29</v>
      </c>
      <c r="H725" s="21">
        <v>44.12</v>
      </c>
      <c r="I725" s="12">
        <v>3</v>
      </c>
      <c r="J725" s="8">
        <v>6.6180000000000003</v>
      </c>
      <c r="K725" s="8">
        <v>138.97800000000001</v>
      </c>
      <c r="L725" s="14">
        <v>43542</v>
      </c>
      <c r="M725" s="32" t="str">
        <f t="shared" si="167"/>
        <v>Weekday</v>
      </c>
      <c r="N725" s="16">
        <v>0.57291666666666663</v>
      </c>
      <c r="O725" s="6" t="s">
        <v>30</v>
      </c>
      <c r="P725" s="18">
        <v>132.36000000000001</v>
      </c>
      <c r="Q725" s="2">
        <v>4.7619047620000003</v>
      </c>
      <c r="R725" s="8">
        <v>6.6180000000000003</v>
      </c>
      <c r="S725" s="10">
        <v>7.9</v>
      </c>
      <c r="T725" s="33"/>
      <c r="U725" s="22">
        <f t="shared" si="161"/>
        <v>132.35999999999999</v>
      </c>
      <c r="V725" s="24">
        <f t="shared" si="168"/>
        <v>10588.8</v>
      </c>
      <c r="AH725" t="b">
        <f t="shared" si="169"/>
        <v>0</v>
      </c>
      <c r="AL725" t="str">
        <f t="shared" si="170"/>
        <v>Low</v>
      </c>
      <c r="AM725" t="str">
        <f t="shared" si="162"/>
        <v>Bad Product</v>
      </c>
      <c r="AN725">
        <f t="shared" si="163"/>
        <v>138.97800000000001</v>
      </c>
      <c r="AO725">
        <f t="shared" si="164"/>
        <v>44.12</v>
      </c>
      <c r="AP725" s="29" t="str">
        <f t="shared" si="171"/>
        <v>Medium</v>
      </c>
      <c r="AQ725">
        <f t="shared" si="172"/>
        <v>30947.353500000001</v>
      </c>
      <c r="AR725">
        <f t="shared" ca="1" si="165"/>
        <v>0</v>
      </c>
      <c r="AS725">
        <f t="shared" si="166"/>
        <v>52928.295000000013</v>
      </c>
      <c r="AT725">
        <f t="shared" si="173"/>
        <v>91</v>
      </c>
    </row>
    <row r="726" spans="1:46" ht="15.75" customHeight="1" x14ac:dyDescent="0.2">
      <c r="A726" s="1"/>
      <c r="B726" s="6" t="s">
        <v>758</v>
      </c>
      <c r="C726" s="6" t="s">
        <v>22</v>
      </c>
      <c r="D726" s="6" t="s">
        <v>23</v>
      </c>
      <c r="E726" s="6" t="s">
        <v>18</v>
      </c>
      <c r="F726" s="6" t="s">
        <v>19</v>
      </c>
      <c r="G726" s="6" t="s">
        <v>41</v>
      </c>
      <c r="H726" s="21">
        <v>36.770000000000003</v>
      </c>
      <c r="I726" s="12">
        <v>7</v>
      </c>
      <c r="J726" s="8">
        <v>12.8695</v>
      </c>
      <c r="K726" s="8">
        <v>270.2595</v>
      </c>
      <c r="L726" s="14">
        <v>43476</v>
      </c>
      <c r="M726" s="32" t="str">
        <f t="shared" si="167"/>
        <v>Weekday</v>
      </c>
      <c r="N726" s="16">
        <v>0.84027777777777779</v>
      </c>
      <c r="O726" s="6" t="s">
        <v>26</v>
      </c>
      <c r="P726" s="18">
        <v>257.39</v>
      </c>
      <c r="Q726" s="2">
        <v>4.7619047620000003</v>
      </c>
      <c r="R726" s="8">
        <v>12.8695</v>
      </c>
      <c r="S726" s="10">
        <v>7.4</v>
      </c>
      <c r="T726" s="33"/>
      <c r="U726" s="22">
        <f t="shared" si="161"/>
        <v>257.39000000000004</v>
      </c>
      <c r="V726" s="24">
        <f t="shared" si="168"/>
        <v>20591.200000000004</v>
      </c>
      <c r="AH726" t="b">
        <f t="shared" si="169"/>
        <v>0</v>
      </c>
      <c r="AL726" t="str">
        <f t="shared" si="170"/>
        <v>Low</v>
      </c>
      <c r="AM726" t="str">
        <f t="shared" si="162"/>
        <v>Bad Product</v>
      </c>
      <c r="AN726">
        <f t="shared" si="163"/>
        <v>270.2595</v>
      </c>
      <c r="AO726">
        <f t="shared" si="164"/>
        <v>36.770000000000003</v>
      </c>
      <c r="AP726" s="29" t="str">
        <f t="shared" si="171"/>
        <v>Medium</v>
      </c>
      <c r="AQ726">
        <f t="shared" si="172"/>
        <v>30947.353500000001</v>
      </c>
      <c r="AR726">
        <f t="shared" ca="1" si="165"/>
        <v>0</v>
      </c>
      <c r="AS726">
        <f t="shared" si="166"/>
        <v>52928.295000000013</v>
      </c>
      <c r="AT726">
        <f t="shared" si="173"/>
        <v>91</v>
      </c>
    </row>
    <row r="727" spans="1:46" ht="15.75" customHeight="1" x14ac:dyDescent="0.2">
      <c r="A727" s="1"/>
      <c r="B727" s="6" t="s">
        <v>759</v>
      </c>
      <c r="C727" s="6" t="s">
        <v>39</v>
      </c>
      <c r="D727" s="6" t="s">
        <v>40</v>
      </c>
      <c r="E727" s="6" t="s">
        <v>18</v>
      </c>
      <c r="F727" s="6" t="s">
        <v>28</v>
      </c>
      <c r="G727" s="6" t="s">
        <v>41</v>
      </c>
      <c r="H727" s="21">
        <v>23.34</v>
      </c>
      <c r="I727" s="12">
        <v>4</v>
      </c>
      <c r="J727" s="8">
        <v>4.6680000000000001</v>
      </c>
      <c r="K727" s="8">
        <v>98.028000000000006</v>
      </c>
      <c r="L727" s="14">
        <v>43500</v>
      </c>
      <c r="M727" s="32" t="str">
        <f t="shared" si="167"/>
        <v>Weekday</v>
      </c>
      <c r="N727" s="16">
        <v>0.78680555555555554</v>
      </c>
      <c r="O727" s="6" t="s">
        <v>21</v>
      </c>
      <c r="P727" s="18">
        <v>93.36</v>
      </c>
      <c r="Q727" s="2">
        <v>4.7619047620000003</v>
      </c>
      <c r="R727" s="8">
        <v>4.6680000000000001</v>
      </c>
      <c r="S727" s="10">
        <v>7.4</v>
      </c>
      <c r="T727" s="33"/>
      <c r="U727" s="22">
        <f t="shared" si="161"/>
        <v>93.36</v>
      </c>
      <c r="V727" s="24">
        <f t="shared" si="168"/>
        <v>7468.8</v>
      </c>
      <c r="AH727" t="b">
        <f t="shared" si="169"/>
        <v>0</v>
      </c>
      <c r="AL727" t="str">
        <f t="shared" si="170"/>
        <v>Low</v>
      </c>
      <c r="AM727" t="str">
        <f t="shared" si="162"/>
        <v>Bad Product</v>
      </c>
      <c r="AN727">
        <f t="shared" si="163"/>
        <v>98.028000000000006</v>
      </c>
      <c r="AO727">
        <f t="shared" si="164"/>
        <v>23.34</v>
      </c>
      <c r="AP727" s="29" t="str">
        <f t="shared" si="171"/>
        <v>Medium</v>
      </c>
      <c r="AQ727">
        <f t="shared" si="172"/>
        <v>30808.375500000002</v>
      </c>
      <c r="AR727">
        <f t="shared" ca="1" si="165"/>
        <v>0</v>
      </c>
      <c r="AS727">
        <f t="shared" si="166"/>
        <v>52928.295000000013</v>
      </c>
      <c r="AT727">
        <f t="shared" si="173"/>
        <v>90</v>
      </c>
    </row>
    <row r="728" spans="1:46" ht="15.75" customHeight="1" x14ac:dyDescent="0.2">
      <c r="A728" s="1"/>
      <c r="B728" s="6" t="s">
        <v>760</v>
      </c>
      <c r="C728" s="6" t="s">
        <v>22</v>
      </c>
      <c r="D728" s="6" t="s">
        <v>23</v>
      </c>
      <c r="E728" s="6" t="s">
        <v>18</v>
      </c>
      <c r="F728" s="6" t="s">
        <v>19</v>
      </c>
      <c r="G728" s="6" t="s">
        <v>20</v>
      </c>
      <c r="H728" s="21">
        <v>28.5</v>
      </c>
      <c r="I728" s="12">
        <v>8</v>
      </c>
      <c r="J728" s="8">
        <v>11.4</v>
      </c>
      <c r="K728" s="8">
        <v>239.4</v>
      </c>
      <c r="L728" s="14">
        <v>43502</v>
      </c>
      <c r="M728" s="32" t="str">
        <f t="shared" si="167"/>
        <v>Weekday</v>
      </c>
      <c r="N728" s="16">
        <v>0.6</v>
      </c>
      <c r="O728" s="6" t="s">
        <v>26</v>
      </c>
      <c r="P728" s="18">
        <v>228</v>
      </c>
      <c r="Q728" s="2">
        <v>4.7619047620000003</v>
      </c>
      <c r="R728" s="8">
        <v>11.4</v>
      </c>
      <c r="S728" s="10">
        <v>6.6</v>
      </c>
      <c r="T728" s="33"/>
      <c r="U728" s="22">
        <f t="shared" si="161"/>
        <v>228</v>
      </c>
      <c r="V728" s="24">
        <f t="shared" si="168"/>
        <v>18240</v>
      </c>
      <c r="AH728" t="b">
        <f t="shared" si="169"/>
        <v>0</v>
      </c>
      <c r="AL728" t="str">
        <f t="shared" si="170"/>
        <v>Low</v>
      </c>
      <c r="AM728" t="str">
        <f t="shared" si="162"/>
        <v>Bad Product</v>
      </c>
      <c r="AN728">
        <f t="shared" si="163"/>
        <v>239.4</v>
      </c>
      <c r="AO728">
        <f t="shared" si="164"/>
        <v>27.074999999999999</v>
      </c>
      <c r="AP728" s="29" t="str">
        <f t="shared" si="171"/>
        <v>Medium</v>
      </c>
      <c r="AQ728">
        <f t="shared" si="172"/>
        <v>30808.375500000002</v>
      </c>
      <c r="AR728">
        <f t="shared" ca="1" si="165"/>
        <v>0</v>
      </c>
      <c r="AS728">
        <f t="shared" si="166"/>
        <v>52928.295000000013</v>
      </c>
      <c r="AT728">
        <f t="shared" si="173"/>
        <v>90</v>
      </c>
    </row>
    <row r="729" spans="1:46" ht="15.75" customHeight="1" x14ac:dyDescent="0.2">
      <c r="A729" s="1"/>
      <c r="B729" s="6" t="s">
        <v>761</v>
      </c>
      <c r="C729" s="6" t="s">
        <v>22</v>
      </c>
      <c r="D729" s="6" t="s">
        <v>23</v>
      </c>
      <c r="E729" s="6" t="s">
        <v>18</v>
      </c>
      <c r="F729" s="6" t="s">
        <v>28</v>
      </c>
      <c r="G729" s="6" t="s">
        <v>29</v>
      </c>
      <c r="H729" s="21">
        <v>55.57</v>
      </c>
      <c r="I729" s="12">
        <v>3</v>
      </c>
      <c r="J729" s="8">
        <v>8.3354999999999997</v>
      </c>
      <c r="K729" s="8">
        <v>175.0455</v>
      </c>
      <c r="L729" s="14">
        <v>43473</v>
      </c>
      <c r="M729" s="32" t="str">
        <f t="shared" si="167"/>
        <v>Weekday</v>
      </c>
      <c r="N729" s="16">
        <v>0.48749999999999999</v>
      </c>
      <c r="O729" s="6" t="s">
        <v>30</v>
      </c>
      <c r="P729" s="18">
        <v>166.71</v>
      </c>
      <c r="Q729" s="2">
        <v>4.7619047620000003</v>
      </c>
      <c r="R729" s="8">
        <v>8.3354999999999997</v>
      </c>
      <c r="S729" s="10">
        <v>5.9</v>
      </c>
      <c r="T729" s="33"/>
      <c r="U729" s="22">
        <f t="shared" si="161"/>
        <v>166.71</v>
      </c>
      <c r="V729" s="24">
        <f t="shared" si="168"/>
        <v>13336.800000000001</v>
      </c>
      <c r="AH729" t="b">
        <f t="shared" si="169"/>
        <v>0</v>
      </c>
      <c r="AL729" t="str">
        <f t="shared" si="170"/>
        <v>Low</v>
      </c>
      <c r="AM729" t="str">
        <f t="shared" si="162"/>
        <v>Bad Product</v>
      </c>
      <c r="AN729">
        <f t="shared" si="163"/>
        <v>175.0455</v>
      </c>
      <c r="AO729">
        <f t="shared" si="164"/>
        <v>55.57</v>
      </c>
      <c r="AP729" s="29" t="str">
        <f t="shared" si="171"/>
        <v>Low</v>
      </c>
      <c r="AQ729">
        <f t="shared" si="172"/>
        <v>30710.3475</v>
      </c>
      <c r="AR729">
        <f t="shared" ca="1" si="165"/>
        <v>0</v>
      </c>
      <c r="AS729">
        <f t="shared" si="166"/>
        <v>52928.295000000013</v>
      </c>
      <c r="AT729">
        <f t="shared" si="173"/>
        <v>89</v>
      </c>
    </row>
    <row r="730" spans="1:46" ht="15.75" customHeight="1" x14ac:dyDescent="0.2">
      <c r="A730" s="1"/>
      <c r="B730" s="6" t="s">
        <v>762</v>
      </c>
      <c r="C730" s="6" t="s">
        <v>39</v>
      </c>
      <c r="D730" s="6" t="s">
        <v>40</v>
      </c>
      <c r="E730" s="6" t="s">
        <v>24</v>
      </c>
      <c r="F730" s="6" t="s">
        <v>28</v>
      </c>
      <c r="G730" s="6" t="s">
        <v>33</v>
      </c>
      <c r="H730" s="21">
        <v>69.739999999999995</v>
      </c>
      <c r="I730" s="12">
        <v>10</v>
      </c>
      <c r="J730" s="8">
        <v>34.869999999999997</v>
      </c>
      <c r="K730" s="8">
        <v>732.27</v>
      </c>
      <c r="L730" s="14">
        <v>43529</v>
      </c>
      <c r="M730" s="32" t="str">
        <f t="shared" si="167"/>
        <v>Weekday</v>
      </c>
      <c r="N730" s="16">
        <v>0.74236111111111114</v>
      </c>
      <c r="O730" s="6" t="s">
        <v>30</v>
      </c>
      <c r="P730" s="18">
        <v>697.4</v>
      </c>
      <c r="Q730" s="2">
        <v>4.7619047620000003</v>
      </c>
      <c r="R730" s="8">
        <v>34.869999999999997</v>
      </c>
      <c r="S730" s="10">
        <v>8.9</v>
      </c>
      <c r="T730" s="33"/>
      <c r="U730" s="22">
        <f t="shared" si="161"/>
        <v>697.4</v>
      </c>
      <c r="V730" s="24">
        <f t="shared" si="168"/>
        <v>55792</v>
      </c>
      <c r="AH730" t="b">
        <f t="shared" si="169"/>
        <v>1</v>
      </c>
      <c r="AL730" t="str">
        <f t="shared" si="170"/>
        <v>High</v>
      </c>
      <c r="AM730" t="str">
        <f t="shared" si="162"/>
        <v>Good Product</v>
      </c>
      <c r="AN730">
        <f t="shared" si="163"/>
        <v>659.04300000000001</v>
      </c>
      <c r="AO730">
        <f t="shared" si="164"/>
        <v>66.252999999999986</v>
      </c>
      <c r="AP730" s="29" t="str">
        <f t="shared" si="171"/>
        <v>High</v>
      </c>
      <c r="AQ730">
        <f t="shared" si="172"/>
        <v>30710.3475</v>
      </c>
      <c r="AR730">
        <f t="shared" ca="1" si="165"/>
        <v>0</v>
      </c>
      <c r="AS730">
        <f t="shared" si="166"/>
        <v>52928.295000000013</v>
      </c>
      <c r="AT730">
        <f t="shared" si="173"/>
        <v>89</v>
      </c>
    </row>
    <row r="731" spans="1:46" ht="15.75" customHeight="1" x14ac:dyDescent="0.2">
      <c r="A731" s="1"/>
      <c r="B731" s="6" t="s">
        <v>763</v>
      </c>
      <c r="C731" s="6" t="s">
        <v>22</v>
      </c>
      <c r="D731" s="6" t="s">
        <v>23</v>
      </c>
      <c r="E731" s="6" t="s">
        <v>24</v>
      </c>
      <c r="F731" s="6" t="s">
        <v>28</v>
      </c>
      <c r="G731" s="6" t="s">
        <v>43</v>
      </c>
      <c r="H731" s="21">
        <v>97.26</v>
      </c>
      <c r="I731" s="12">
        <v>4</v>
      </c>
      <c r="J731" s="8">
        <v>19.452000000000002</v>
      </c>
      <c r="K731" s="8">
        <v>408.49200000000002</v>
      </c>
      <c r="L731" s="14">
        <v>43540</v>
      </c>
      <c r="M731" s="32" t="str">
        <f t="shared" si="167"/>
        <v>Weekend</v>
      </c>
      <c r="N731" s="16">
        <v>0.6479166666666667</v>
      </c>
      <c r="O731" s="6" t="s">
        <v>21</v>
      </c>
      <c r="P731" s="18">
        <v>389.04</v>
      </c>
      <c r="Q731" s="2">
        <v>4.7619047620000003</v>
      </c>
      <c r="R731" s="8">
        <v>19.452000000000002</v>
      </c>
      <c r="S731" s="10">
        <v>6.8</v>
      </c>
      <c r="T731" s="33"/>
      <c r="U731" s="22">
        <f t="shared" si="161"/>
        <v>389.04</v>
      </c>
      <c r="V731" s="24">
        <f t="shared" si="168"/>
        <v>31123.200000000001</v>
      </c>
      <c r="AH731" t="b">
        <f t="shared" si="169"/>
        <v>0</v>
      </c>
      <c r="AL731" t="str">
        <f t="shared" si="170"/>
        <v>Low</v>
      </c>
      <c r="AM731" t="str">
        <f t="shared" si="162"/>
        <v>Bad Product</v>
      </c>
      <c r="AN731">
        <f t="shared" si="163"/>
        <v>408.49200000000002</v>
      </c>
      <c r="AO731">
        <f t="shared" si="164"/>
        <v>97.26</v>
      </c>
      <c r="AP731" s="29" t="str">
        <f t="shared" si="171"/>
        <v>Medium</v>
      </c>
      <c r="AQ731">
        <f t="shared" si="172"/>
        <v>30710.3475</v>
      </c>
      <c r="AR731">
        <f t="shared" ca="1" si="165"/>
        <v>0</v>
      </c>
      <c r="AS731">
        <f t="shared" si="166"/>
        <v>52928.295000000013</v>
      </c>
      <c r="AT731">
        <f t="shared" si="173"/>
        <v>89</v>
      </c>
    </row>
    <row r="732" spans="1:46" ht="15.75" customHeight="1" x14ac:dyDescent="0.2">
      <c r="A732" s="1"/>
      <c r="B732" s="6" t="s">
        <v>764</v>
      </c>
      <c r="C732" s="6" t="s">
        <v>39</v>
      </c>
      <c r="D732" s="6" t="s">
        <v>40</v>
      </c>
      <c r="E732" s="6" t="s">
        <v>18</v>
      </c>
      <c r="F732" s="6" t="s">
        <v>19</v>
      </c>
      <c r="G732" s="6" t="s">
        <v>29</v>
      </c>
      <c r="H732" s="21">
        <v>52.18</v>
      </c>
      <c r="I732" s="12">
        <v>7</v>
      </c>
      <c r="J732" s="8">
        <v>18.263000000000002</v>
      </c>
      <c r="K732" s="8">
        <v>383.52300000000002</v>
      </c>
      <c r="L732" s="14">
        <v>43533</v>
      </c>
      <c r="M732" s="32" t="str">
        <f t="shared" si="167"/>
        <v>Weekend</v>
      </c>
      <c r="N732" s="16">
        <v>0.45416666666666666</v>
      </c>
      <c r="O732" s="6" t="s">
        <v>26</v>
      </c>
      <c r="P732" s="18">
        <v>365.26</v>
      </c>
      <c r="Q732" s="2">
        <v>4.7619047620000003</v>
      </c>
      <c r="R732" s="8">
        <v>18.263000000000002</v>
      </c>
      <c r="S732" s="10">
        <v>9.3000000000000007</v>
      </c>
      <c r="T732" s="33"/>
      <c r="U732" s="22">
        <f t="shared" si="161"/>
        <v>365.26</v>
      </c>
      <c r="V732" s="24">
        <f t="shared" si="168"/>
        <v>29220.799999999999</v>
      </c>
      <c r="AH732" t="b">
        <f t="shared" si="169"/>
        <v>1</v>
      </c>
      <c r="AL732" t="str">
        <f t="shared" si="170"/>
        <v>High</v>
      </c>
      <c r="AM732" t="str">
        <f t="shared" si="162"/>
        <v>Bad Product</v>
      </c>
      <c r="AN732">
        <f t="shared" si="163"/>
        <v>383.52300000000002</v>
      </c>
      <c r="AO732">
        <f t="shared" si="164"/>
        <v>52.18</v>
      </c>
      <c r="AP732" s="29" t="str">
        <f t="shared" si="171"/>
        <v>High</v>
      </c>
      <c r="AQ732">
        <f t="shared" si="172"/>
        <v>29978.077499999999</v>
      </c>
      <c r="AR732">
        <f t="shared" ca="1" si="165"/>
        <v>0</v>
      </c>
      <c r="AS732">
        <f t="shared" si="166"/>
        <v>52928.295000000013</v>
      </c>
      <c r="AT732">
        <f t="shared" si="173"/>
        <v>89</v>
      </c>
    </row>
    <row r="733" spans="1:46" ht="15.75" customHeight="1" x14ac:dyDescent="0.2">
      <c r="A733" s="1"/>
      <c r="B733" s="6" t="s">
        <v>765</v>
      </c>
      <c r="C733" s="6" t="s">
        <v>16</v>
      </c>
      <c r="D733" s="6" t="s">
        <v>17</v>
      </c>
      <c r="E733" s="6" t="s">
        <v>18</v>
      </c>
      <c r="F733" s="6" t="s">
        <v>19</v>
      </c>
      <c r="G733" s="6" t="s">
        <v>43</v>
      </c>
      <c r="H733" s="21">
        <v>22.32</v>
      </c>
      <c r="I733" s="12">
        <v>4</v>
      </c>
      <c r="J733" s="8">
        <v>4.4640000000000004</v>
      </c>
      <c r="K733" s="8">
        <v>93.744</v>
      </c>
      <c r="L733" s="14">
        <v>43525</v>
      </c>
      <c r="M733" s="32" t="str">
        <f t="shared" si="167"/>
        <v>Weekday</v>
      </c>
      <c r="N733" s="16">
        <v>0.68263888888888891</v>
      </c>
      <c r="O733" s="6" t="s">
        <v>30</v>
      </c>
      <c r="P733" s="18">
        <v>89.28</v>
      </c>
      <c r="Q733" s="2">
        <v>4.7619047620000003</v>
      </c>
      <c r="R733" s="8">
        <v>4.4640000000000004</v>
      </c>
      <c r="S733" s="10">
        <v>4.4000000000000004</v>
      </c>
      <c r="T733" s="33"/>
      <c r="U733" s="22">
        <f t="shared" si="161"/>
        <v>89.28</v>
      </c>
      <c r="V733" s="24">
        <f t="shared" si="168"/>
        <v>7142.4</v>
      </c>
    </row>
    <row r="734" spans="1:46" ht="15.75" customHeight="1" x14ac:dyDescent="0.2">
      <c r="A734" s="1"/>
      <c r="B734" s="6" t="s">
        <v>766</v>
      </c>
      <c r="C734" s="6" t="s">
        <v>16</v>
      </c>
      <c r="D734" s="6" t="s">
        <v>17</v>
      </c>
      <c r="E734" s="6" t="s">
        <v>24</v>
      </c>
      <c r="F734" s="6" t="s">
        <v>28</v>
      </c>
      <c r="G734" s="6" t="s">
        <v>20</v>
      </c>
      <c r="H734" s="21">
        <v>56</v>
      </c>
      <c r="I734" s="12">
        <v>3</v>
      </c>
      <c r="J734" s="8">
        <v>8.4</v>
      </c>
      <c r="K734" s="8">
        <v>176.4</v>
      </c>
      <c r="L734" s="14">
        <v>43524</v>
      </c>
      <c r="M734" s="32" t="str">
        <f t="shared" si="167"/>
        <v>Weekday</v>
      </c>
      <c r="N734" s="16">
        <v>0.81458333333333333</v>
      </c>
      <c r="O734" s="6" t="s">
        <v>21</v>
      </c>
      <c r="P734" s="18">
        <v>168</v>
      </c>
      <c r="Q734" s="2">
        <v>4.7619047620000003</v>
      </c>
      <c r="R734" s="8">
        <v>8.4</v>
      </c>
      <c r="S734" s="10">
        <v>4.8</v>
      </c>
      <c r="T734" s="33"/>
      <c r="U734" s="22">
        <f t="shared" si="161"/>
        <v>168</v>
      </c>
      <c r="V734" s="24">
        <f t="shared" si="168"/>
        <v>13440</v>
      </c>
    </row>
    <row r="735" spans="1:46" ht="15.75" customHeight="1" x14ac:dyDescent="0.2">
      <c r="A735" s="1"/>
      <c r="B735" s="6" t="s">
        <v>767</v>
      </c>
      <c r="C735" s="6" t="s">
        <v>16</v>
      </c>
      <c r="D735" s="6" t="s">
        <v>17</v>
      </c>
      <c r="E735" s="6" t="s">
        <v>18</v>
      </c>
      <c r="F735" s="6" t="s">
        <v>28</v>
      </c>
      <c r="G735" s="6" t="s">
        <v>43</v>
      </c>
      <c r="H735" s="21">
        <v>19.7</v>
      </c>
      <c r="I735" s="12">
        <v>1</v>
      </c>
      <c r="J735" s="8">
        <v>0.98499999999999999</v>
      </c>
      <c r="K735" s="8">
        <v>20.684999999999999</v>
      </c>
      <c r="L735" s="14">
        <v>43504</v>
      </c>
      <c r="M735" s="32" t="str">
        <f t="shared" si="167"/>
        <v>Weekday</v>
      </c>
      <c r="N735" s="16">
        <v>0.48541666666666666</v>
      </c>
      <c r="O735" s="6" t="s">
        <v>21</v>
      </c>
      <c r="P735" s="18">
        <v>19.7</v>
      </c>
      <c r="Q735" s="2">
        <v>4.7619047620000003</v>
      </c>
      <c r="R735" s="8">
        <v>0.98499999999999999</v>
      </c>
      <c r="S735" s="10">
        <v>9.5</v>
      </c>
      <c r="T735" s="33"/>
      <c r="U735" s="22">
        <f t="shared" si="161"/>
        <v>19.7</v>
      </c>
      <c r="V735" s="24">
        <f t="shared" si="168"/>
        <v>1576</v>
      </c>
    </row>
    <row r="736" spans="1:46" ht="15.75" customHeight="1" x14ac:dyDescent="0.2">
      <c r="A736" s="1"/>
      <c r="B736" s="6" t="s">
        <v>768</v>
      </c>
      <c r="C736" s="6" t="s">
        <v>39</v>
      </c>
      <c r="D736" s="6" t="s">
        <v>40</v>
      </c>
      <c r="E736" s="6" t="s">
        <v>24</v>
      </c>
      <c r="F736" s="6" t="s">
        <v>28</v>
      </c>
      <c r="G736" s="6" t="s">
        <v>25</v>
      </c>
      <c r="H736" s="21">
        <v>75.88</v>
      </c>
      <c r="I736" s="12">
        <v>7</v>
      </c>
      <c r="J736" s="8">
        <v>26.558</v>
      </c>
      <c r="K736" s="8">
        <v>557.71799999999996</v>
      </c>
      <c r="L736" s="14">
        <v>43489</v>
      </c>
      <c r="M736" s="32" t="str">
        <f t="shared" si="167"/>
        <v>Weekday</v>
      </c>
      <c r="N736" s="16">
        <v>0.44305555555555554</v>
      </c>
      <c r="O736" s="6" t="s">
        <v>21</v>
      </c>
      <c r="P736" s="18">
        <v>531.16</v>
      </c>
      <c r="Q736" s="2">
        <v>4.7619047620000003</v>
      </c>
      <c r="R736" s="8">
        <v>26.558</v>
      </c>
      <c r="S736" s="10">
        <v>8.9</v>
      </c>
      <c r="T736" s="33"/>
      <c r="U736" s="22">
        <f t="shared" si="161"/>
        <v>531.16</v>
      </c>
      <c r="V736" s="24">
        <f t="shared" si="168"/>
        <v>42492.799999999996</v>
      </c>
    </row>
    <row r="737" spans="1:22" ht="15.75" customHeight="1" x14ac:dyDescent="0.2">
      <c r="A737" s="1"/>
      <c r="B737" s="6" t="s">
        <v>769</v>
      </c>
      <c r="C737" s="6" t="s">
        <v>39</v>
      </c>
      <c r="D737" s="6" t="s">
        <v>40</v>
      </c>
      <c r="E737" s="6" t="s">
        <v>18</v>
      </c>
      <c r="F737" s="6" t="s">
        <v>28</v>
      </c>
      <c r="G737" s="6" t="s">
        <v>41</v>
      </c>
      <c r="H737" s="21">
        <v>53.72</v>
      </c>
      <c r="I737" s="12">
        <v>1</v>
      </c>
      <c r="J737" s="8">
        <v>2.6859999999999999</v>
      </c>
      <c r="K737" s="8">
        <v>56.405999999999999</v>
      </c>
      <c r="L737" s="14">
        <v>43525</v>
      </c>
      <c r="M737" s="32" t="str">
        <f t="shared" si="167"/>
        <v>Weekday</v>
      </c>
      <c r="N737" s="16">
        <v>0.8354166666666667</v>
      </c>
      <c r="O737" s="6" t="s">
        <v>21</v>
      </c>
      <c r="P737" s="18">
        <v>53.72</v>
      </c>
      <c r="Q737" s="2">
        <v>4.7619047620000003</v>
      </c>
      <c r="R737" s="8">
        <v>2.6859999999999999</v>
      </c>
      <c r="S737" s="10">
        <v>6.4</v>
      </c>
      <c r="T737" s="33"/>
      <c r="U737" s="22">
        <f t="shared" si="161"/>
        <v>53.72</v>
      </c>
      <c r="V737" s="24">
        <f t="shared" si="168"/>
        <v>4297.6000000000004</v>
      </c>
    </row>
    <row r="738" spans="1:22" ht="15.75" customHeight="1" x14ac:dyDescent="0.2">
      <c r="A738" s="1"/>
      <c r="B738" s="6" t="s">
        <v>770</v>
      </c>
      <c r="C738" s="6" t="s">
        <v>22</v>
      </c>
      <c r="D738" s="6" t="s">
        <v>23</v>
      </c>
      <c r="E738" s="6" t="s">
        <v>18</v>
      </c>
      <c r="F738" s="6" t="s">
        <v>28</v>
      </c>
      <c r="G738" s="6" t="s">
        <v>20</v>
      </c>
      <c r="H738" s="21">
        <v>81.95</v>
      </c>
      <c r="I738" s="12">
        <v>10</v>
      </c>
      <c r="J738" s="8">
        <v>40.975000000000001</v>
      </c>
      <c r="K738" s="8">
        <v>860.47500000000002</v>
      </c>
      <c r="L738" s="14">
        <v>43534</v>
      </c>
      <c r="M738" s="32" t="str">
        <f t="shared" si="167"/>
        <v>Weekend</v>
      </c>
      <c r="N738" s="16">
        <v>0.52708333333333335</v>
      </c>
      <c r="O738" s="6" t="s">
        <v>30</v>
      </c>
      <c r="P738" s="18">
        <v>819.5</v>
      </c>
      <c r="Q738" s="2">
        <v>4.7619047620000003</v>
      </c>
      <c r="R738" s="8">
        <v>40.975000000000001</v>
      </c>
      <c r="S738" s="10">
        <v>6</v>
      </c>
      <c r="T738" s="33"/>
      <c r="U738" s="22">
        <f t="shared" si="161"/>
        <v>819.5</v>
      </c>
      <c r="V738" s="24">
        <f t="shared" si="168"/>
        <v>65560</v>
      </c>
    </row>
    <row r="739" spans="1:22" ht="15.75" customHeight="1" x14ac:dyDescent="0.2">
      <c r="A739" s="1"/>
      <c r="B739" s="6" t="s">
        <v>771</v>
      </c>
      <c r="C739" s="6" t="s">
        <v>22</v>
      </c>
      <c r="D739" s="6" t="s">
        <v>23</v>
      </c>
      <c r="E739" s="6" t="s">
        <v>18</v>
      </c>
      <c r="F739" s="6" t="s">
        <v>19</v>
      </c>
      <c r="G739" s="6" t="s">
        <v>29</v>
      </c>
      <c r="H739" s="21">
        <v>81.2</v>
      </c>
      <c r="I739" s="12">
        <v>7</v>
      </c>
      <c r="J739" s="8">
        <v>28.42</v>
      </c>
      <c r="K739" s="8">
        <v>596.82000000000005</v>
      </c>
      <c r="L739" s="14">
        <v>43547</v>
      </c>
      <c r="M739" s="32" t="str">
        <f t="shared" si="167"/>
        <v>Weekend</v>
      </c>
      <c r="N739" s="16">
        <v>0.66597222222222219</v>
      </c>
      <c r="O739" s="6" t="s">
        <v>30</v>
      </c>
      <c r="P739" s="18">
        <v>568.4</v>
      </c>
      <c r="Q739" s="2">
        <v>4.7619047620000003</v>
      </c>
      <c r="R739" s="8">
        <v>28.42</v>
      </c>
      <c r="S739" s="10">
        <v>8.1</v>
      </c>
      <c r="T739" s="33"/>
      <c r="U739" s="22">
        <f t="shared" si="161"/>
        <v>568.4</v>
      </c>
      <c r="V739" s="24">
        <f t="shared" si="168"/>
        <v>45472</v>
      </c>
    </row>
    <row r="740" spans="1:22" ht="15.75" customHeight="1" x14ac:dyDescent="0.2">
      <c r="A740" s="1"/>
      <c r="B740" s="6" t="s">
        <v>772</v>
      </c>
      <c r="C740" s="6" t="s">
        <v>22</v>
      </c>
      <c r="D740" s="6" t="s">
        <v>23</v>
      </c>
      <c r="E740" s="6" t="s">
        <v>24</v>
      </c>
      <c r="F740" s="6" t="s">
        <v>28</v>
      </c>
      <c r="G740" s="6" t="s">
        <v>25</v>
      </c>
      <c r="H740" s="21">
        <v>58.76</v>
      </c>
      <c r="I740" s="12">
        <v>10</v>
      </c>
      <c r="J740" s="8">
        <v>29.38</v>
      </c>
      <c r="K740" s="8">
        <v>616.98</v>
      </c>
      <c r="L740" s="14">
        <v>43494</v>
      </c>
      <c r="M740" s="32" t="str">
        <f t="shared" si="167"/>
        <v>Weekday</v>
      </c>
      <c r="N740" s="16">
        <v>0.60138888888888886</v>
      </c>
      <c r="O740" s="6" t="s">
        <v>21</v>
      </c>
      <c r="P740" s="18">
        <v>587.6</v>
      </c>
      <c r="Q740" s="2">
        <v>4.7619047620000003</v>
      </c>
      <c r="R740" s="8">
        <v>29.38</v>
      </c>
      <c r="S740" s="10">
        <v>9</v>
      </c>
      <c r="T740" s="33"/>
      <c r="U740" s="22">
        <f t="shared" si="161"/>
        <v>587.6</v>
      </c>
      <c r="V740" s="24">
        <f t="shared" si="168"/>
        <v>47008</v>
      </c>
    </row>
    <row r="741" spans="1:22" ht="15.75" customHeight="1" x14ac:dyDescent="0.2">
      <c r="A741" s="1"/>
      <c r="B741" s="6" t="s">
        <v>773</v>
      </c>
      <c r="C741" s="6" t="s">
        <v>39</v>
      </c>
      <c r="D741" s="6" t="s">
        <v>40</v>
      </c>
      <c r="E741" s="6" t="s">
        <v>18</v>
      </c>
      <c r="F741" s="6" t="s">
        <v>28</v>
      </c>
      <c r="G741" s="6" t="s">
        <v>25</v>
      </c>
      <c r="H741" s="21">
        <v>91.56</v>
      </c>
      <c r="I741" s="12">
        <v>8</v>
      </c>
      <c r="J741" s="8">
        <v>36.624000000000002</v>
      </c>
      <c r="K741" s="8">
        <v>769.10400000000004</v>
      </c>
      <c r="L741" s="14">
        <v>43477</v>
      </c>
      <c r="M741" s="32" t="str">
        <f t="shared" si="167"/>
        <v>Weekend</v>
      </c>
      <c r="N741" s="16">
        <v>0.76527777777777772</v>
      </c>
      <c r="O741" s="6" t="s">
        <v>21</v>
      </c>
      <c r="P741" s="18">
        <v>732.48</v>
      </c>
      <c r="Q741" s="2">
        <v>4.7619047620000003</v>
      </c>
      <c r="R741" s="8">
        <v>36.624000000000002</v>
      </c>
      <c r="S741" s="10">
        <v>6</v>
      </c>
      <c r="T741" s="33"/>
      <c r="U741" s="22">
        <f t="shared" si="161"/>
        <v>732.48</v>
      </c>
      <c r="V741" s="24">
        <f t="shared" si="168"/>
        <v>58598.400000000001</v>
      </c>
    </row>
    <row r="742" spans="1:22" ht="15.75" customHeight="1" x14ac:dyDescent="0.2">
      <c r="A742" s="1"/>
      <c r="B742" s="6" t="s">
        <v>774</v>
      </c>
      <c r="C742" s="6" t="s">
        <v>16</v>
      </c>
      <c r="D742" s="6" t="s">
        <v>17</v>
      </c>
      <c r="E742" s="6" t="s">
        <v>24</v>
      </c>
      <c r="F742" s="6" t="s">
        <v>28</v>
      </c>
      <c r="G742" s="6" t="s">
        <v>29</v>
      </c>
      <c r="H742" s="21">
        <v>93.96</v>
      </c>
      <c r="I742" s="12">
        <v>9</v>
      </c>
      <c r="J742" s="8">
        <v>42.281999999999996</v>
      </c>
      <c r="K742" s="8">
        <v>887.92200000000003</v>
      </c>
      <c r="L742" s="14">
        <v>43544</v>
      </c>
      <c r="M742" s="32" t="str">
        <f t="shared" si="167"/>
        <v>Weekday</v>
      </c>
      <c r="N742" s="16">
        <v>0.48055555555555557</v>
      </c>
      <c r="O742" s="6" t="s">
        <v>26</v>
      </c>
      <c r="P742" s="18">
        <v>845.64</v>
      </c>
      <c r="Q742" s="2">
        <v>4.7619047620000003</v>
      </c>
      <c r="R742" s="8">
        <v>42.281999999999996</v>
      </c>
      <c r="S742" s="10">
        <v>9.8000000000000007</v>
      </c>
      <c r="T742" s="33"/>
      <c r="U742" s="22">
        <f t="shared" si="161"/>
        <v>845.64</v>
      </c>
      <c r="V742" s="24">
        <f t="shared" si="168"/>
        <v>67651.199999999997</v>
      </c>
    </row>
    <row r="743" spans="1:22" ht="15.75" customHeight="1" x14ac:dyDescent="0.2">
      <c r="A743" s="1"/>
      <c r="B743" s="6" t="s">
        <v>775</v>
      </c>
      <c r="C743" s="6" t="s">
        <v>22</v>
      </c>
      <c r="D743" s="6" t="s">
        <v>23</v>
      </c>
      <c r="E743" s="6" t="s">
        <v>24</v>
      </c>
      <c r="F743" s="6" t="s">
        <v>28</v>
      </c>
      <c r="G743" s="6" t="s">
        <v>29</v>
      </c>
      <c r="H743" s="21">
        <v>55.61</v>
      </c>
      <c r="I743" s="12">
        <v>7</v>
      </c>
      <c r="J743" s="8">
        <v>19.4635</v>
      </c>
      <c r="K743" s="8">
        <v>408.73349999999999</v>
      </c>
      <c r="L743" s="14">
        <v>43547</v>
      </c>
      <c r="M743" s="32" t="str">
        <f t="shared" si="167"/>
        <v>Weekend</v>
      </c>
      <c r="N743" s="16">
        <v>0.52847222222222223</v>
      </c>
      <c r="O743" s="6" t="s">
        <v>26</v>
      </c>
      <c r="P743" s="18">
        <v>389.27</v>
      </c>
      <c r="Q743" s="2">
        <v>4.7619047620000003</v>
      </c>
      <c r="R743" s="8">
        <v>19.4635</v>
      </c>
      <c r="S743" s="10">
        <v>8.5</v>
      </c>
      <c r="T743" s="33"/>
      <c r="U743" s="22">
        <f t="shared" si="161"/>
        <v>389.27</v>
      </c>
      <c r="V743" s="24">
        <f t="shared" si="168"/>
        <v>31141.599999999999</v>
      </c>
    </row>
    <row r="744" spans="1:22" ht="15.75" customHeight="1" x14ac:dyDescent="0.2">
      <c r="A744" s="1"/>
      <c r="B744" s="6" t="s">
        <v>776</v>
      </c>
      <c r="C744" s="6" t="s">
        <v>22</v>
      </c>
      <c r="D744" s="6" t="s">
        <v>23</v>
      </c>
      <c r="E744" s="6" t="s">
        <v>24</v>
      </c>
      <c r="F744" s="6" t="s">
        <v>28</v>
      </c>
      <c r="G744" s="6" t="s">
        <v>41</v>
      </c>
      <c r="H744" s="21">
        <v>84.83</v>
      </c>
      <c r="I744" s="12">
        <v>1</v>
      </c>
      <c r="J744" s="8">
        <v>4.2415000000000003</v>
      </c>
      <c r="K744" s="8">
        <v>89.0715</v>
      </c>
      <c r="L744" s="14">
        <v>43479</v>
      </c>
      <c r="M744" s="32" t="str">
        <f t="shared" si="167"/>
        <v>Weekday</v>
      </c>
      <c r="N744" s="16">
        <v>0.63888888888888884</v>
      </c>
      <c r="O744" s="6" t="s">
        <v>21</v>
      </c>
      <c r="P744" s="18">
        <v>84.83</v>
      </c>
      <c r="Q744" s="2">
        <v>4.7619047620000003</v>
      </c>
      <c r="R744" s="8">
        <v>4.2415000000000003</v>
      </c>
      <c r="S744" s="10">
        <v>8.8000000000000007</v>
      </c>
      <c r="T744" s="33"/>
      <c r="U744" s="22">
        <f t="shared" si="161"/>
        <v>84.83</v>
      </c>
      <c r="V744" s="24">
        <f t="shared" si="168"/>
        <v>6786.4</v>
      </c>
    </row>
    <row r="745" spans="1:22" ht="15.75" customHeight="1" x14ac:dyDescent="0.2">
      <c r="A745" s="1"/>
      <c r="B745" s="6" t="s">
        <v>777</v>
      </c>
      <c r="C745" s="6" t="s">
        <v>16</v>
      </c>
      <c r="D745" s="6" t="s">
        <v>17</v>
      </c>
      <c r="E745" s="6" t="s">
        <v>18</v>
      </c>
      <c r="F745" s="6" t="s">
        <v>19</v>
      </c>
      <c r="G745" s="6" t="s">
        <v>33</v>
      </c>
      <c r="H745" s="21">
        <v>71.63</v>
      </c>
      <c r="I745" s="12">
        <v>2</v>
      </c>
      <c r="J745" s="8">
        <v>7.1630000000000003</v>
      </c>
      <c r="K745" s="8">
        <v>150.423</v>
      </c>
      <c r="L745" s="14">
        <v>43508</v>
      </c>
      <c r="M745" s="32" t="str">
        <f t="shared" si="167"/>
        <v>Weekday</v>
      </c>
      <c r="N745" s="16">
        <v>0.60624999999999996</v>
      </c>
      <c r="O745" s="6" t="s">
        <v>21</v>
      </c>
      <c r="P745" s="18">
        <v>143.26</v>
      </c>
      <c r="Q745" s="2">
        <v>4.7619047620000003</v>
      </c>
      <c r="R745" s="8">
        <v>7.1630000000000003</v>
      </c>
      <c r="S745" s="10">
        <v>8.8000000000000007</v>
      </c>
      <c r="T745" s="33"/>
      <c r="U745" s="22">
        <f t="shared" si="161"/>
        <v>143.26</v>
      </c>
      <c r="V745" s="24">
        <f t="shared" si="168"/>
        <v>11460.8</v>
      </c>
    </row>
    <row r="746" spans="1:22" ht="15.75" customHeight="1" x14ac:dyDescent="0.2">
      <c r="A746" s="1"/>
      <c r="B746" s="6" t="s">
        <v>778</v>
      </c>
      <c r="C746" s="6" t="s">
        <v>16</v>
      </c>
      <c r="D746" s="6" t="s">
        <v>17</v>
      </c>
      <c r="E746" s="6" t="s">
        <v>18</v>
      </c>
      <c r="F746" s="6" t="s">
        <v>28</v>
      </c>
      <c r="G746" s="6" t="s">
        <v>29</v>
      </c>
      <c r="H746" s="21">
        <v>37.69</v>
      </c>
      <c r="I746" s="12">
        <v>2</v>
      </c>
      <c r="J746" s="8">
        <v>3.7690000000000001</v>
      </c>
      <c r="K746" s="8">
        <v>79.149000000000001</v>
      </c>
      <c r="L746" s="14">
        <v>43516</v>
      </c>
      <c r="M746" s="32" t="str">
        <f t="shared" si="167"/>
        <v>Weekday</v>
      </c>
      <c r="N746" s="16">
        <v>0.64513888888888893</v>
      </c>
      <c r="O746" s="6" t="s">
        <v>21</v>
      </c>
      <c r="P746" s="18">
        <v>75.38</v>
      </c>
      <c r="Q746" s="2">
        <v>4.7619047620000003</v>
      </c>
      <c r="R746" s="8">
        <v>3.7690000000000001</v>
      </c>
      <c r="S746" s="10">
        <v>9.5</v>
      </c>
      <c r="T746" s="33"/>
      <c r="U746" s="22">
        <f t="shared" si="161"/>
        <v>75.38</v>
      </c>
      <c r="V746" s="24">
        <f t="shared" si="168"/>
        <v>6030.4</v>
      </c>
    </row>
    <row r="747" spans="1:22" ht="15.75" customHeight="1" x14ac:dyDescent="0.2">
      <c r="A747" s="1"/>
      <c r="B747" s="6" t="s">
        <v>779</v>
      </c>
      <c r="C747" s="6" t="s">
        <v>22</v>
      </c>
      <c r="D747" s="6" t="s">
        <v>23</v>
      </c>
      <c r="E747" s="6" t="s">
        <v>18</v>
      </c>
      <c r="F747" s="6" t="s">
        <v>19</v>
      </c>
      <c r="G747" s="6" t="s">
        <v>33</v>
      </c>
      <c r="H747" s="21">
        <v>31.67</v>
      </c>
      <c r="I747" s="12">
        <v>8</v>
      </c>
      <c r="J747" s="8">
        <v>12.667999999999999</v>
      </c>
      <c r="K747" s="8">
        <v>266.02800000000002</v>
      </c>
      <c r="L747" s="14">
        <v>43467</v>
      </c>
      <c r="M747" s="32" t="str">
        <f t="shared" si="167"/>
        <v>Weekday</v>
      </c>
      <c r="N747" s="16">
        <v>0.67986111111111114</v>
      </c>
      <c r="O747" s="6" t="s">
        <v>30</v>
      </c>
      <c r="P747" s="18">
        <v>253.36</v>
      </c>
      <c r="Q747" s="2">
        <v>4.7619047620000003</v>
      </c>
      <c r="R747" s="8">
        <v>12.667999999999999</v>
      </c>
      <c r="S747" s="10">
        <v>5.6</v>
      </c>
      <c r="T747" s="33"/>
      <c r="U747" s="22">
        <f t="shared" si="161"/>
        <v>253.36</v>
      </c>
      <c r="V747" s="24">
        <f t="shared" si="168"/>
        <v>20268.800000000003</v>
      </c>
    </row>
    <row r="748" spans="1:22" ht="15.75" customHeight="1" x14ac:dyDescent="0.2">
      <c r="A748" s="1"/>
      <c r="B748" s="6" t="s">
        <v>780</v>
      </c>
      <c r="C748" s="6" t="s">
        <v>22</v>
      </c>
      <c r="D748" s="6" t="s">
        <v>23</v>
      </c>
      <c r="E748" s="6" t="s">
        <v>18</v>
      </c>
      <c r="F748" s="6" t="s">
        <v>19</v>
      </c>
      <c r="G748" s="6" t="s">
        <v>41</v>
      </c>
      <c r="H748" s="21">
        <v>38.42</v>
      </c>
      <c r="I748" s="12">
        <v>1</v>
      </c>
      <c r="J748" s="8">
        <v>1.921</v>
      </c>
      <c r="K748" s="8">
        <v>40.341000000000001</v>
      </c>
      <c r="L748" s="14">
        <v>43498</v>
      </c>
      <c r="M748" s="32" t="str">
        <f t="shared" si="167"/>
        <v>Weekend</v>
      </c>
      <c r="N748" s="16">
        <v>0.68958333333333333</v>
      </c>
      <c r="O748" s="6" t="s">
        <v>26</v>
      </c>
      <c r="P748" s="18">
        <v>38.42</v>
      </c>
      <c r="Q748" s="2">
        <v>4.7619047620000003</v>
      </c>
      <c r="R748" s="8">
        <v>1.921</v>
      </c>
      <c r="S748" s="10">
        <v>8.6</v>
      </c>
      <c r="T748" s="33"/>
      <c r="U748" s="22">
        <f t="shared" si="161"/>
        <v>38.42</v>
      </c>
      <c r="V748" s="24">
        <f t="shared" si="168"/>
        <v>3073.6000000000004</v>
      </c>
    </row>
    <row r="749" spans="1:22" ht="15.75" customHeight="1" x14ac:dyDescent="0.2">
      <c r="A749" s="1"/>
      <c r="B749" s="6" t="s">
        <v>781</v>
      </c>
      <c r="C749" s="6" t="s">
        <v>39</v>
      </c>
      <c r="D749" s="6" t="s">
        <v>40</v>
      </c>
      <c r="E749" s="6" t="s">
        <v>18</v>
      </c>
      <c r="F749" s="6" t="s">
        <v>28</v>
      </c>
      <c r="G749" s="6" t="s">
        <v>43</v>
      </c>
      <c r="H749" s="21">
        <v>65.23</v>
      </c>
      <c r="I749" s="12">
        <v>10</v>
      </c>
      <c r="J749" s="8">
        <v>32.615000000000002</v>
      </c>
      <c r="K749" s="8">
        <v>684.91499999999996</v>
      </c>
      <c r="L749" s="14">
        <v>43473</v>
      </c>
      <c r="M749" s="32" t="str">
        <f t="shared" si="167"/>
        <v>Weekday</v>
      </c>
      <c r="N749" s="16">
        <v>0.79652777777777772</v>
      </c>
      <c r="O749" s="6" t="s">
        <v>30</v>
      </c>
      <c r="P749" s="18">
        <v>652.29999999999995</v>
      </c>
      <c r="Q749" s="2">
        <v>4.7619047620000003</v>
      </c>
      <c r="R749" s="8">
        <v>32.615000000000002</v>
      </c>
      <c r="S749" s="10">
        <v>5.2</v>
      </c>
      <c r="T749" s="33"/>
      <c r="U749" s="22">
        <f t="shared" si="161"/>
        <v>652.30000000000007</v>
      </c>
      <c r="V749" s="24">
        <f t="shared" si="168"/>
        <v>52184.000000000007</v>
      </c>
    </row>
    <row r="750" spans="1:22" ht="15.75" customHeight="1" x14ac:dyDescent="0.2">
      <c r="A750" s="1"/>
      <c r="B750" s="6" t="s">
        <v>782</v>
      </c>
      <c r="C750" s="6" t="s">
        <v>22</v>
      </c>
      <c r="D750" s="6" t="s">
        <v>23</v>
      </c>
      <c r="E750" s="6" t="s">
        <v>18</v>
      </c>
      <c r="F750" s="6" t="s">
        <v>19</v>
      </c>
      <c r="G750" s="6" t="s">
        <v>29</v>
      </c>
      <c r="H750" s="21">
        <v>10.53</v>
      </c>
      <c r="I750" s="12">
        <v>5</v>
      </c>
      <c r="J750" s="8">
        <v>2.6324999999999998</v>
      </c>
      <c r="K750" s="8">
        <v>55.282499999999999</v>
      </c>
      <c r="L750" s="14">
        <v>43495</v>
      </c>
      <c r="M750" s="32" t="str">
        <f t="shared" si="167"/>
        <v>Weekday</v>
      </c>
      <c r="N750" s="16">
        <v>0.61319444444444449</v>
      </c>
      <c r="O750" s="6" t="s">
        <v>30</v>
      </c>
      <c r="P750" s="18">
        <v>52.65</v>
      </c>
      <c r="Q750" s="2">
        <v>4.7619047620000003</v>
      </c>
      <c r="R750" s="8">
        <v>2.6324999999999998</v>
      </c>
      <c r="S750" s="10">
        <v>5.8</v>
      </c>
      <c r="T750" s="33"/>
      <c r="U750" s="22">
        <f t="shared" si="161"/>
        <v>52.65</v>
      </c>
      <c r="V750" s="24">
        <f t="shared" si="168"/>
        <v>4212</v>
      </c>
    </row>
    <row r="751" spans="1:22" ht="15.75" customHeight="1" x14ac:dyDescent="0.2">
      <c r="A751" s="1"/>
      <c r="B751" s="6" t="s">
        <v>783</v>
      </c>
      <c r="C751" s="6" t="s">
        <v>39</v>
      </c>
      <c r="D751" s="6" t="s">
        <v>40</v>
      </c>
      <c r="E751" s="6" t="s">
        <v>18</v>
      </c>
      <c r="F751" s="6" t="s">
        <v>19</v>
      </c>
      <c r="G751" s="6" t="s">
        <v>29</v>
      </c>
      <c r="H751" s="21">
        <v>12.29</v>
      </c>
      <c r="I751" s="12">
        <v>9</v>
      </c>
      <c r="J751" s="8">
        <v>5.5305</v>
      </c>
      <c r="K751" s="8">
        <v>116.1405</v>
      </c>
      <c r="L751" s="14">
        <v>43550</v>
      </c>
      <c r="M751" s="32" t="str">
        <f t="shared" si="167"/>
        <v>Weekday</v>
      </c>
      <c r="N751" s="16">
        <v>0.81111111111111112</v>
      </c>
      <c r="O751" s="6" t="s">
        <v>30</v>
      </c>
      <c r="P751" s="18">
        <v>110.61</v>
      </c>
      <c r="Q751" s="2">
        <v>4.7619047620000003</v>
      </c>
      <c r="R751" s="8">
        <v>5.5305</v>
      </c>
      <c r="S751" s="10">
        <v>8</v>
      </c>
      <c r="T751" s="33"/>
      <c r="U751" s="22">
        <f t="shared" si="161"/>
        <v>110.60999999999999</v>
      </c>
      <c r="V751" s="24">
        <f t="shared" si="168"/>
        <v>8848.7999999999993</v>
      </c>
    </row>
    <row r="752" spans="1:22" ht="15.75" customHeight="1" x14ac:dyDescent="0.2">
      <c r="A752" s="1"/>
      <c r="B752" s="6" t="s">
        <v>784</v>
      </c>
      <c r="C752" s="6" t="s">
        <v>22</v>
      </c>
      <c r="D752" s="6" t="s">
        <v>23</v>
      </c>
      <c r="E752" s="6" t="s">
        <v>18</v>
      </c>
      <c r="F752" s="6" t="s">
        <v>28</v>
      </c>
      <c r="G752" s="6" t="s">
        <v>20</v>
      </c>
      <c r="H752" s="21">
        <v>81.23</v>
      </c>
      <c r="I752" s="12">
        <v>7</v>
      </c>
      <c r="J752" s="8">
        <v>28.430499999999999</v>
      </c>
      <c r="K752" s="8">
        <v>597.04049999999995</v>
      </c>
      <c r="L752" s="14">
        <v>43480</v>
      </c>
      <c r="M752" s="32" t="str">
        <f t="shared" si="167"/>
        <v>Weekday</v>
      </c>
      <c r="N752" s="16">
        <v>0.86388888888888893</v>
      </c>
      <c r="O752" s="6" t="s">
        <v>26</v>
      </c>
      <c r="P752" s="18">
        <v>568.61</v>
      </c>
      <c r="Q752" s="2">
        <v>4.7619047620000003</v>
      </c>
      <c r="R752" s="8">
        <v>28.430499999999999</v>
      </c>
      <c r="S752" s="10">
        <v>9</v>
      </c>
      <c r="T752" s="33"/>
      <c r="U752" s="22">
        <f t="shared" si="161"/>
        <v>568.61</v>
      </c>
      <c r="V752" s="24">
        <f t="shared" si="168"/>
        <v>45488.800000000003</v>
      </c>
    </row>
    <row r="753" spans="1:22" ht="15.75" customHeight="1" x14ac:dyDescent="0.2">
      <c r="A753" s="1"/>
      <c r="B753" s="6" t="s">
        <v>785</v>
      </c>
      <c r="C753" s="6" t="s">
        <v>39</v>
      </c>
      <c r="D753" s="6" t="s">
        <v>40</v>
      </c>
      <c r="E753" s="6" t="s">
        <v>18</v>
      </c>
      <c r="F753" s="6" t="s">
        <v>19</v>
      </c>
      <c r="G753" s="6" t="s">
        <v>43</v>
      </c>
      <c r="H753" s="21">
        <v>22.32</v>
      </c>
      <c r="I753" s="12">
        <v>4</v>
      </c>
      <c r="J753" s="8">
        <v>4.4640000000000004</v>
      </c>
      <c r="K753" s="8">
        <v>93.744</v>
      </c>
      <c r="L753" s="14">
        <v>43538</v>
      </c>
      <c r="M753" s="32" t="str">
        <f t="shared" si="167"/>
        <v>Weekday</v>
      </c>
      <c r="N753" s="16">
        <v>0.46944444444444444</v>
      </c>
      <c r="O753" s="6" t="s">
        <v>21</v>
      </c>
      <c r="P753" s="18">
        <v>89.28</v>
      </c>
      <c r="Q753" s="2">
        <v>4.7619047620000003</v>
      </c>
      <c r="R753" s="8">
        <v>4.4640000000000004</v>
      </c>
      <c r="S753" s="10">
        <v>4.0999999999999996</v>
      </c>
      <c r="T753" s="33"/>
      <c r="U753" s="22">
        <f t="shared" si="161"/>
        <v>89.28</v>
      </c>
      <c r="V753" s="24">
        <f t="shared" si="168"/>
        <v>7142.4</v>
      </c>
    </row>
    <row r="754" spans="1:22" ht="15.75" customHeight="1" x14ac:dyDescent="0.2">
      <c r="A754" s="1"/>
      <c r="B754" s="6" t="s">
        <v>786</v>
      </c>
      <c r="C754" s="6" t="s">
        <v>16</v>
      </c>
      <c r="D754" s="6" t="s">
        <v>17</v>
      </c>
      <c r="E754" s="6" t="s">
        <v>24</v>
      </c>
      <c r="F754" s="6" t="s">
        <v>19</v>
      </c>
      <c r="G754" s="6" t="s">
        <v>41</v>
      </c>
      <c r="H754" s="21">
        <v>27.28</v>
      </c>
      <c r="I754" s="12">
        <v>5</v>
      </c>
      <c r="J754" s="8">
        <v>6.82</v>
      </c>
      <c r="K754" s="8">
        <v>143.22</v>
      </c>
      <c r="L754" s="14">
        <v>43499</v>
      </c>
      <c r="M754" s="32" t="str">
        <f t="shared" si="167"/>
        <v>Weekend</v>
      </c>
      <c r="N754" s="16">
        <v>0.43819444444444444</v>
      </c>
      <c r="O754" s="6" t="s">
        <v>30</v>
      </c>
      <c r="P754" s="18">
        <v>136.4</v>
      </c>
      <c r="Q754" s="2">
        <v>4.7619047620000003</v>
      </c>
      <c r="R754" s="8">
        <v>6.82</v>
      </c>
      <c r="S754" s="10">
        <v>8.6</v>
      </c>
      <c r="T754" s="33"/>
      <c r="U754" s="22">
        <f t="shared" si="161"/>
        <v>136.4</v>
      </c>
      <c r="V754" s="24">
        <f t="shared" si="168"/>
        <v>10912</v>
      </c>
    </row>
    <row r="755" spans="1:22" ht="15.75" customHeight="1" x14ac:dyDescent="0.2">
      <c r="A755" s="1"/>
      <c r="B755" s="6" t="s">
        <v>787</v>
      </c>
      <c r="C755" s="6" t="s">
        <v>16</v>
      </c>
      <c r="D755" s="6" t="s">
        <v>17</v>
      </c>
      <c r="E755" s="6" t="s">
        <v>18</v>
      </c>
      <c r="F755" s="6" t="s">
        <v>19</v>
      </c>
      <c r="G755" s="6" t="s">
        <v>25</v>
      </c>
      <c r="H755" s="21">
        <v>17.420000000000002</v>
      </c>
      <c r="I755" s="12">
        <v>10</v>
      </c>
      <c r="J755" s="8">
        <v>8.7100000000000009</v>
      </c>
      <c r="K755" s="8">
        <v>182.91</v>
      </c>
      <c r="L755" s="14">
        <v>43518</v>
      </c>
      <c r="M755" s="32" t="str">
        <f t="shared" si="167"/>
        <v>Weekday</v>
      </c>
      <c r="N755" s="16">
        <v>0.52083333333333337</v>
      </c>
      <c r="O755" s="6" t="s">
        <v>21</v>
      </c>
      <c r="P755" s="18">
        <v>174.2</v>
      </c>
      <c r="Q755" s="2">
        <v>4.7619047620000003</v>
      </c>
      <c r="R755" s="8">
        <v>8.7100000000000009</v>
      </c>
      <c r="S755" s="10">
        <v>7</v>
      </c>
      <c r="T755" s="33"/>
      <c r="U755" s="22">
        <f t="shared" si="161"/>
        <v>174.20000000000002</v>
      </c>
      <c r="V755" s="24">
        <f t="shared" si="168"/>
        <v>13936.000000000002</v>
      </c>
    </row>
    <row r="756" spans="1:22" ht="15.75" customHeight="1" x14ac:dyDescent="0.2">
      <c r="A756" s="1"/>
      <c r="B756" s="6" t="s">
        <v>788</v>
      </c>
      <c r="C756" s="6" t="s">
        <v>39</v>
      </c>
      <c r="D756" s="6" t="s">
        <v>40</v>
      </c>
      <c r="E756" s="6" t="s">
        <v>24</v>
      </c>
      <c r="F756" s="6" t="s">
        <v>28</v>
      </c>
      <c r="G756" s="6" t="s">
        <v>29</v>
      </c>
      <c r="H756" s="21">
        <v>73.28</v>
      </c>
      <c r="I756" s="12">
        <v>5</v>
      </c>
      <c r="J756" s="8">
        <v>18.32</v>
      </c>
      <c r="K756" s="8">
        <v>384.72</v>
      </c>
      <c r="L756" s="14">
        <v>43489</v>
      </c>
      <c r="M756" s="32" t="str">
        <f t="shared" si="167"/>
        <v>Weekday</v>
      </c>
      <c r="N756" s="16">
        <v>0.62847222222222221</v>
      </c>
      <c r="O756" s="6" t="s">
        <v>21</v>
      </c>
      <c r="P756" s="18">
        <v>366.4</v>
      </c>
      <c r="Q756" s="2">
        <v>4.7619047620000003</v>
      </c>
      <c r="R756" s="8">
        <v>18.32</v>
      </c>
      <c r="S756" s="10">
        <v>8.4</v>
      </c>
      <c r="T756" s="33"/>
      <c r="U756" s="22">
        <f t="shared" si="161"/>
        <v>366.4</v>
      </c>
      <c r="V756" s="24">
        <f t="shared" si="168"/>
        <v>29312</v>
      </c>
    </row>
    <row r="757" spans="1:22" ht="15.75" customHeight="1" x14ac:dyDescent="0.2">
      <c r="A757" s="1"/>
      <c r="B757" s="6" t="s">
        <v>789</v>
      </c>
      <c r="C757" s="6" t="s">
        <v>22</v>
      </c>
      <c r="D757" s="6" t="s">
        <v>23</v>
      </c>
      <c r="E757" s="6" t="s">
        <v>18</v>
      </c>
      <c r="F757" s="6" t="s">
        <v>19</v>
      </c>
      <c r="G757" s="6" t="s">
        <v>43</v>
      </c>
      <c r="H757" s="21">
        <v>84.87</v>
      </c>
      <c r="I757" s="12">
        <v>3</v>
      </c>
      <c r="J757" s="8">
        <v>12.730499999999999</v>
      </c>
      <c r="K757" s="8">
        <v>267.34050000000002</v>
      </c>
      <c r="L757" s="14">
        <v>43490</v>
      </c>
      <c r="M757" s="32" t="str">
        <f t="shared" si="167"/>
        <v>Weekday</v>
      </c>
      <c r="N757" s="16">
        <v>0.77083333333333337</v>
      </c>
      <c r="O757" s="6" t="s">
        <v>21</v>
      </c>
      <c r="P757" s="18">
        <v>254.61</v>
      </c>
      <c r="Q757" s="2">
        <v>4.7619047620000003</v>
      </c>
      <c r="R757" s="8">
        <v>12.730499999999999</v>
      </c>
      <c r="S757" s="10">
        <v>7.4</v>
      </c>
      <c r="T757" s="33"/>
      <c r="U757" s="22">
        <f t="shared" si="161"/>
        <v>254.61</v>
      </c>
      <c r="V757" s="24">
        <f t="shared" si="168"/>
        <v>20368.800000000003</v>
      </c>
    </row>
    <row r="758" spans="1:22" ht="15.75" customHeight="1" x14ac:dyDescent="0.2">
      <c r="A758" s="1"/>
      <c r="B758" s="6" t="s">
        <v>790</v>
      </c>
      <c r="C758" s="6" t="s">
        <v>16</v>
      </c>
      <c r="D758" s="6" t="s">
        <v>17</v>
      </c>
      <c r="E758" s="6" t="s">
        <v>24</v>
      </c>
      <c r="F758" s="6" t="s">
        <v>19</v>
      </c>
      <c r="G758" s="6" t="s">
        <v>43</v>
      </c>
      <c r="H758" s="21">
        <v>97.29</v>
      </c>
      <c r="I758" s="12">
        <v>8</v>
      </c>
      <c r="J758" s="8">
        <v>38.915999999999997</v>
      </c>
      <c r="K758" s="8">
        <v>817.23599999999999</v>
      </c>
      <c r="L758" s="14">
        <v>43533</v>
      </c>
      <c r="M758" s="32" t="str">
        <f t="shared" si="167"/>
        <v>Weekend</v>
      </c>
      <c r="N758" s="16">
        <v>0.5541666666666667</v>
      </c>
      <c r="O758" s="6" t="s">
        <v>30</v>
      </c>
      <c r="P758" s="18">
        <v>778.32</v>
      </c>
      <c r="Q758" s="2">
        <v>4.7619047620000003</v>
      </c>
      <c r="R758" s="8">
        <v>38.915999999999997</v>
      </c>
      <c r="S758" s="10">
        <v>6.2</v>
      </c>
      <c r="T758" s="33"/>
      <c r="U758" s="22">
        <f t="shared" si="161"/>
        <v>778.32</v>
      </c>
      <c r="V758" s="24">
        <f t="shared" si="168"/>
        <v>62265.600000000006</v>
      </c>
    </row>
    <row r="759" spans="1:22" ht="15.75" customHeight="1" x14ac:dyDescent="0.2">
      <c r="A759" s="1"/>
      <c r="B759" s="6" t="s">
        <v>791</v>
      </c>
      <c r="C759" s="6" t="s">
        <v>39</v>
      </c>
      <c r="D759" s="6" t="s">
        <v>40</v>
      </c>
      <c r="E759" s="6" t="s">
        <v>18</v>
      </c>
      <c r="F759" s="6" t="s">
        <v>19</v>
      </c>
      <c r="G759" s="6" t="s">
        <v>25</v>
      </c>
      <c r="H759" s="21">
        <v>35.74</v>
      </c>
      <c r="I759" s="12">
        <v>8</v>
      </c>
      <c r="J759" s="8">
        <v>14.295999999999999</v>
      </c>
      <c r="K759" s="8">
        <v>300.21600000000001</v>
      </c>
      <c r="L759" s="14">
        <v>43513</v>
      </c>
      <c r="M759" s="32" t="str">
        <f t="shared" si="167"/>
        <v>Weekend</v>
      </c>
      <c r="N759" s="16">
        <v>0.64444444444444449</v>
      </c>
      <c r="O759" s="6" t="s">
        <v>21</v>
      </c>
      <c r="P759" s="18">
        <v>285.92</v>
      </c>
      <c r="Q759" s="2">
        <v>4.7619047620000003</v>
      </c>
      <c r="R759" s="8">
        <v>14.295999999999999</v>
      </c>
      <c r="S759" s="10">
        <v>4.9000000000000004</v>
      </c>
      <c r="T759" s="33"/>
      <c r="U759" s="22">
        <f t="shared" si="161"/>
        <v>285.92</v>
      </c>
      <c r="V759" s="24">
        <f t="shared" si="168"/>
        <v>22873.600000000002</v>
      </c>
    </row>
    <row r="760" spans="1:22" ht="15.75" customHeight="1" x14ac:dyDescent="0.2">
      <c r="A760" s="1"/>
      <c r="B760" s="6" t="s">
        <v>792</v>
      </c>
      <c r="C760" s="6" t="s">
        <v>16</v>
      </c>
      <c r="D760" s="6" t="s">
        <v>17</v>
      </c>
      <c r="E760" s="6" t="s">
        <v>24</v>
      </c>
      <c r="F760" s="6" t="s">
        <v>19</v>
      </c>
      <c r="G760" s="6" t="s">
        <v>29</v>
      </c>
      <c r="H760" s="21">
        <v>96.52</v>
      </c>
      <c r="I760" s="12">
        <v>6</v>
      </c>
      <c r="J760" s="8">
        <v>28.956</v>
      </c>
      <c r="K760" s="8">
        <v>608.07600000000002</v>
      </c>
      <c r="L760" s="14">
        <v>43476</v>
      </c>
      <c r="M760" s="32" t="str">
        <f t="shared" si="167"/>
        <v>Weekday</v>
      </c>
      <c r="N760" s="16">
        <v>0.49444444444444446</v>
      </c>
      <c r="O760" s="6" t="s">
        <v>26</v>
      </c>
      <c r="P760" s="18">
        <v>579.12</v>
      </c>
      <c r="Q760" s="2">
        <v>4.7619047620000003</v>
      </c>
      <c r="R760" s="8">
        <v>28.956</v>
      </c>
      <c r="S760" s="10">
        <v>4.5</v>
      </c>
      <c r="T760" s="33"/>
      <c r="U760" s="22">
        <f t="shared" si="161"/>
        <v>579.12</v>
      </c>
      <c r="V760" s="24">
        <f t="shared" si="168"/>
        <v>46329.599999999999</v>
      </c>
    </row>
    <row r="761" spans="1:22" ht="15.75" customHeight="1" x14ac:dyDescent="0.2">
      <c r="A761" s="1"/>
      <c r="B761" s="6" t="s">
        <v>793</v>
      </c>
      <c r="C761" s="6" t="s">
        <v>16</v>
      </c>
      <c r="D761" s="6" t="s">
        <v>17</v>
      </c>
      <c r="E761" s="6" t="s">
        <v>18</v>
      </c>
      <c r="F761" s="6" t="s">
        <v>28</v>
      </c>
      <c r="G761" s="6" t="s">
        <v>41</v>
      </c>
      <c r="H761" s="21">
        <v>18.850000000000001</v>
      </c>
      <c r="I761" s="12">
        <v>10</v>
      </c>
      <c r="J761" s="8">
        <v>9.4250000000000007</v>
      </c>
      <c r="K761" s="8">
        <v>197.92500000000001</v>
      </c>
      <c r="L761" s="14">
        <v>43523</v>
      </c>
      <c r="M761" s="32" t="str">
        <f t="shared" si="167"/>
        <v>Weekday</v>
      </c>
      <c r="N761" s="16">
        <v>0.76666666666666672</v>
      </c>
      <c r="O761" s="6" t="s">
        <v>21</v>
      </c>
      <c r="P761" s="18">
        <v>188.5</v>
      </c>
      <c r="Q761" s="2">
        <v>4.7619047620000003</v>
      </c>
      <c r="R761" s="8">
        <v>9.4250000000000007</v>
      </c>
      <c r="S761" s="10">
        <v>5.6</v>
      </c>
      <c r="T761" s="33"/>
      <c r="U761" s="22">
        <f t="shared" si="161"/>
        <v>188.5</v>
      </c>
      <c r="V761" s="24">
        <f t="shared" si="168"/>
        <v>15080</v>
      </c>
    </row>
    <row r="762" spans="1:22" ht="15.75" customHeight="1" x14ac:dyDescent="0.2">
      <c r="A762" s="1"/>
      <c r="B762" s="6" t="s">
        <v>794</v>
      </c>
      <c r="C762" s="6" t="s">
        <v>16</v>
      </c>
      <c r="D762" s="6" t="s">
        <v>17</v>
      </c>
      <c r="E762" s="6" t="s">
        <v>24</v>
      </c>
      <c r="F762" s="6" t="s">
        <v>19</v>
      </c>
      <c r="G762" s="6" t="s">
        <v>41</v>
      </c>
      <c r="H762" s="21">
        <v>55.39</v>
      </c>
      <c r="I762" s="12">
        <v>4</v>
      </c>
      <c r="J762" s="8">
        <v>11.077999999999999</v>
      </c>
      <c r="K762" s="8">
        <v>232.63800000000001</v>
      </c>
      <c r="L762" s="14">
        <v>43549</v>
      </c>
      <c r="M762" s="32" t="str">
        <f t="shared" si="167"/>
        <v>Weekday</v>
      </c>
      <c r="N762" s="16">
        <v>0.6381944444444444</v>
      </c>
      <c r="O762" s="6" t="s">
        <v>21</v>
      </c>
      <c r="P762" s="18">
        <v>221.56</v>
      </c>
      <c r="Q762" s="2">
        <v>4.7619047620000003</v>
      </c>
      <c r="R762" s="8">
        <v>11.077999999999999</v>
      </c>
      <c r="S762" s="10">
        <v>8</v>
      </c>
      <c r="T762" s="33"/>
      <c r="U762" s="22">
        <f t="shared" si="161"/>
        <v>221.56</v>
      </c>
      <c r="V762" s="24">
        <f t="shared" si="168"/>
        <v>17724.8</v>
      </c>
    </row>
    <row r="763" spans="1:22" ht="15.75" customHeight="1" x14ac:dyDescent="0.2">
      <c r="A763" s="1"/>
      <c r="B763" s="6" t="s">
        <v>795</v>
      </c>
      <c r="C763" s="6" t="s">
        <v>39</v>
      </c>
      <c r="D763" s="6" t="s">
        <v>40</v>
      </c>
      <c r="E763" s="6" t="s">
        <v>18</v>
      </c>
      <c r="F763" s="6" t="s">
        <v>19</v>
      </c>
      <c r="G763" s="6" t="s">
        <v>41</v>
      </c>
      <c r="H763" s="21">
        <v>77.2</v>
      </c>
      <c r="I763" s="12">
        <v>10</v>
      </c>
      <c r="J763" s="8">
        <v>38.6</v>
      </c>
      <c r="K763" s="8">
        <v>810.6</v>
      </c>
      <c r="L763" s="14">
        <v>43507</v>
      </c>
      <c r="M763" s="32" t="str">
        <f t="shared" si="167"/>
        <v>Weekday</v>
      </c>
      <c r="N763" s="16">
        <v>0.44305555555555554</v>
      </c>
      <c r="O763" s="6" t="s">
        <v>30</v>
      </c>
      <c r="P763" s="18">
        <v>772</v>
      </c>
      <c r="Q763" s="2">
        <v>4.7619047620000003</v>
      </c>
      <c r="R763" s="8">
        <v>38.6</v>
      </c>
      <c r="S763" s="10">
        <v>5.6</v>
      </c>
      <c r="T763" s="33"/>
      <c r="U763" s="22">
        <f t="shared" si="161"/>
        <v>772</v>
      </c>
      <c r="V763" s="24">
        <f t="shared" si="168"/>
        <v>61760</v>
      </c>
    </row>
    <row r="764" spans="1:22" ht="15.75" customHeight="1" x14ac:dyDescent="0.2">
      <c r="A764" s="1"/>
      <c r="B764" s="6" t="s">
        <v>796</v>
      </c>
      <c r="C764" s="6" t="s">
        <v>39</v>
      </c>
      <c r="D764" s="6" t="s">
        <v>40</v>
      </c>
      <c r="E764" s="6" t="s">
        <v>24</v>
      </c>
      <c r="F764" s="6" t="s">
        <v>28</v>
      </c>
      <c r="G764" s="6" t="s">
        <v>25</v>
      </c>
      <c r="H764" s="21">
        <v>72.13</v>
      </c>
      <c r="I764" s="12">
        <v>10</v>
      </c>
      <c r="J764" s="8">
        <v>36.064999999999998</v>
      </c>
      <c r="K764" s="8">
        <v>757.36500000000001</v>
      </c>
      <c r="L764" s="14">
        <v>43496</v>
      </c>
      <c r="M764" s="32" t="str">
        <f t="shared" si="167"/>
        <v>Weekday</v>
      </c>
      <c r="N764" s="16">
        <v>0.6333333333333333</v>
      </c>
      <c r="O764" s="6" t="s">
        <v>30</v>
      </c>
      <c r="P764" s="18">
        <v>721.3</v>
      </c>
      <c r="Q764" s="2">
        <v>4.7619047620000003</v>
      </c>
      <c r="R764" s="8">
        <v>36.064999999999998</v>
      </c>
      <c r="S764" s="10">
        <v>4.2</v>
      </c>
      <c r="T764" s="33"/>
      <c r="U764" s="22">
        <f t="shared" si="161"/>
        <v>721.3</v>
      </c>
      <c r="V764" s="24">
        <f t="shared" si="168"/>
        <v>57704</v>
      </c>
    </row>
    <row r="765" spans="1:22" ht="15.75" customHeight="1" x14ac:dyDescent="0.2">
      <c r="A765" s="1"/>
      <c r="B765" s="6" t="s">
        <v>797</v>
      </c>
      <c r="C765" s="6" t="s">
        <v>16</v>
      </c>
      <c r="D765" s="6" t="s">
        <v>17</v>
      </c>
      <c r="E765" s="6" t="s">
        <v>18</v>
      </c>
      <c r="F765" s="6" t="s">
        <v>19</v>
      </c>
      <c r="G765" s="6" t="s">
        <v>43</v>
      </c>
      <c r="H765" s="21">
        <v>63.88</v>
      </c>
      <c r="I765" s="12">
        <v>8</v>
      </c>
      <c r="J765" s="8">
        <v>25.552</v>
      </c>
      <c r="K765" s="8">
        <v>536.59199999999998</v>
      </c>
      <c r="L765" s="14">
        <v>43485</v>
      </c>
      <c r="M765" s="32" t="str">
        <f t="shared" si="167"/>
        <v>Weekend</v>
      </c>
      <c r="N765" s="16">
        <v>0.7416666666666667</v>
      </c>
      <c r="O765" s="6" t="s">
        <v>21</v>
      </c>
      <c r="P765" s="18">
        <v>511.04</v>
      </c>
      <c r="Q765" s="2">
        <v>4.7619047620000003</v>
      </c>
      <c r="R765" s="8">
        <v>25.552</v>
      </c>
      <c r="S765" s="10">
        <v>9.9</v>
      </c>
      <c r="T765" s="33"/>
      <c r="U765" s="22">
        <f t="shared" si="161"/>
        <v>511.04</v>
      </c>
      <c r="V765" s="24">
        <f t="shared" si="168"/>
        <v>40883.200000000004</v>
      </c>
    </row>
    <row r="766" spans="1:22" ht="15.75" customHeight="1" x14ac:dyDescent="0.2">
      <c r="A766" s="1"/>
      <c r="B766" s="6" t="s">
        <v>798</v>
      </c>
      <c r="C766" s="6" t="s">
        <v>16</v>
      </c>
      <c r="D766" s="6" t="s">
        <v>17</v>
      </c>
      <c r="E766" s="6" t="s">
        <v>18</v>
      </c>
      <c r="F766" s="6" t="s">
        <v>19</v>
      </c>
      <c r="G766" s="6" t="s">
        <v>20</v>
      </c>
      <c r="H766" s="21">
        <v>10.69</v>
      </c>
      <c r="I766" s="12">
        <v>5</v>
      </c>
      <c r="J766" s="8">
        <v>2.6724999999999999</v>
      </c>
      <c r="K766" s="8">
        <v>56.122500000000002</v>
      </c>
      <c r="L766" s="14">
        <v>43550</v>
      </c>
      <c r="M766" s="32" t="str">
        <f t="shared" si="167"/>
        <v>Weekday</v>
      </c>
      <c r="N766" s="16">
        <v>0.46319444444444446</v>
      </c>
      <c r="O766" s="6" t="s">
        <v>21</v>
      </c>
      <c r="P766" s="18">
        <v>53.45</v>
      </c>
      <c r="Q766" s="2">
        <v>4.7619047620000003</v>
      </c>
      <c r="R766" s="8">
        <v>2.6724999999999999</v>
      </c>
      <c r="S766" s="10">
        <v>7.6</v>
      </c>
      <c r="T766" s="33"/>
      <c r="U766" s="22">
        <f t="shared" si="161"/>
        <v>53.449999999999996</v>
      </c>
      <c r="V766" s="24">
        <f t="shared" si="168"/>
        <v>4276</v>
      </c>
    </row>
    <row r="767" spans="1:22" ht="15.75" customHeight="1" x14ac:dyDescent="0.2">
      <c r="A767" s="1"/>
      <c r="B767" s="6" t="s">
        <v>799</v>
      </c>
      <c r="C767" s="6" t="s">
        <v>16</v>
      </c>
      <c r="D767" s="6" t="s">
        <v>17</v>
      </c>
      <c r="E767" s="6" t="s">
        <v>18</v>
      </c>
      <c r="F767" s="6" t="s">
        <v>28</v>
      </c>
      <c r="G767" s="6" t="s">
        <v>20</v>
      </c>
      <c r="H767" s="21">
        <v>55.5</v>
      </c>
      <c r="I767" s="12">
        <v>4</v>
      </c>
      <c r="J767" s="8">
        <v>11.1</v>
      </c>
      <c r="K767" s="8">
        <v>233.1</v>
      </c>
      <c r="L767" s="14">
        <v>43485</v>
      </c>
      <c r="M767" s="32" t="str">
        <f t="shared" si="167"/>
        <v>Weekend</v>
      </c>
      <c r="N767" s="16">
        <v>0.65833333333333333</v>
      </c>
      <c r="O767" s="6" t="s">
        <v>30</v>
      </c>
      <c r="P767" s="18">
        <v>222</v>
      </c>
      <c r="Q767" s="2">
        <v>4.7619047620000003</v>
      </c>
      <c r="R767" s="8">
        <v>11.1</v>
      </c>
      <c r="S767" s="10">
        <v>6.6</v>
      </c>
      <c r="T767" s="33"/>
      <c r="U767" s="22">
        <f t="shared" si="161"/>
        <v>222</v>
      </c>
      <c r="V767" s="24">
        <f t="shared" si="168"/>
        <v>17760</v>
      </c>
    </row>
    <row r="768" spans="1:22" ht="15.75" customHeight="1" x14ac:dyDescent="0.2">
      <c r="A768" s="1"/>
      <c r="B768" s="6" t="s">
        <v>800</v>
      </c>
      <c r="C768" s="6" t="s">
        <v>39</v>
      </c>
      <c r="D768" s="6" t="s">
        <v>40</v>
      </c>
      <c r="E768" s="6" t="s">
        <v>24</v>
      </c>
      <c r="F768" s="6" t="s">
        <v>19</v>
      </c>
      <c r="G768" s="6" t="s">
        <v>29</v>
      </c>
      <c r="H768" s="21">
        <v>95.46</v>
      </c>
      <c r="I768" s="12">
        <v>8</v>
      </c>
      <c r="J768" s="8">
        <v>38.183999999999997</v>
      </c>
      <c r="K768" s="8">
        <v>801.86400000000003</v>
      </c>
      <c r="L768" s="14">
        <v>43529</v>
      </c>
      <c r="M768" s="32" t="str">
        <f t="shared" si="167"/>
        <v>Weekday</v>
      </c>
      <c r="N768" s="16">
        <v>0.81944444444444442</v>
      </c>
      <c r="O768" s="6" t="s">
        <v>21</v>
      </c>
      <c r="P768" s="18">
        <v>763.68</v>
      </c>
      <c r="Q768" s="2">
        <v>4.7619047620000003</v>
      </c>
      <c r="R768" s="8">
        <v>38.183999999999997</v>
      </c>
      <c r="S768" s="10">
        <v>4.7</v>
      </c>
      <c r="T768" s="33"/>
      <c r="U768" s="22">
        <f t="shared" si="161"/>
        <v>763.68</v>
      </c>
      <c r="V768" s="24">
        <f t="shared" si="168"/>
        <v>61094.399999999994</v>
      </c>
    </row>
    <row r="769" spans="1:22" ht="15.75" customHeight="1" x14ac:dyDescent="0.2">
      <c r="A769" s="1"/>
      <c r="B769" s="6" t="s">
        <v>801</v>
      </c>
      <c r="C769" s="6" t="s">
        <v>22</v>
      </c>
      <c r="D769" s="6" t="s">
        <v>23</v>
      </c>
      <c r="E769" s="6" t="s">
        <v>24</v>
      </c>
      <c r="F769" s="6" t="s">
        <v>19</v>
      </c>
      <c r="G769" s="6" t="s">
        <v>43</v>
      </c>
      <c r="H769" s="21">
        <v>76.06</v>
      </c>
      <c r="I769" s="12">
        <v>3</v>
      </c>
      <c r="J769" s="8">
        <v>11.409000000000001</v>
      </c>
      <c r="K769" s="8">
        <v>239.589</v>
      </c>
      <c r="L769" s="14">
        <v>43470</v>
      </c>
      <c r="M769" s="32" t="str">
        <f t="shared" si="167"/>
        <v>Weekend</v>
      </c>
      <c r="N769" s="16">
        <v>0.85416666666666663</v>
      </c>
      <c r="O769" s="6" t="s">
        <v>30</v>
      </c>
      <c r="P769" s="18">
        <v>228.18</v>
      </c>
      <c r="Q769" s="2">
        <v>4.7619047620000003</v>
      </c>
      <c r="R769" s="8">
        <v>11.409000000000001</v>
      </c>
      <c r="S769" s="10">
        <v>9.8000000000000007</v>
      </c>
      <c r="T769" s="33"/>
      <c r="U769" s="22">
        <f t="shared" si="161"/>
        <v>228.18</v>
      </c>
      <c r="V769" s="24">
        <f t="shared" si="168"/>
        <v>18254.400000000001</v>
      </c>
    </row>
    <row r="770" spans="1:22" ht="15.75" customHeight="1" x14ac:dyDescent="0.2">
      <c r="A770" s="1"/>
      <c r="B770" s="6" t="s">
        <v>802</v>
      </c>
      <c r="C770" s="6" t="s">
        <v>39</v>
      </c>
      <c r="D770" s="6" t="s">
        <v>40</v>
      </c>
      <c r="E770" s="6" t="s">
        <v>24</v>
      </c>
      <c r="F770" s="6" t="s">
        <v>28</v>
      </c>
      <c r="G770" s="6" t="s">
        <v>33</v>
      </c>
      <c r="H770" s="21">
        <v>13.69</v>
      </c>
      <c r="I770" s="12">
        <v>6</v>
      </c>
      <c r="J770" s="8">
        <v>4.1070000000000002</v>
      </c>
      <c r="K770" s="8">
        <v>86.247</v>
      </c>
      <c r="L770" s="14">
        <v>43509</v>
      </c>
      <c r="M770" s="32" t="str">
        <f t="shared" si="167"/>
        <v>Weekday</v>
      </c>
      <c r="N770" s="16">
        <v>0.58263888888888893</v>
      </c>
      <c r="O770" s="6" t="s">
        <v>26</v>
      </c>
      <c r="P770" s="18">
        <v>82.14</v>
      </c>
      <c r="Q770" s="2">
        <v>4.7619047620000003</v>
      </c>
      <c r="R770" s="8">
        <v>4.1070000000000002</v>
      </c>
      <c r="S770" s="10">
        <v>6.3</v>
      </c>
      <c r="T770" s="33"/>
      <c r="U770" s="22">
        <f t="shared" si="161"/>
        <v>82.14</v>
      </c>
      <c r="V770" s="24">
        <f t="shared" si="168"/>
        <v>6571.2</v>
      </c>
    </row>
    <row r="771" spans="1:22" ht="15.75" customHeight="1" x14ac:dyDescent="0.2">
      <c r="A771" s="1"/>
      <c r="B771" s="6" t="s">
        <v>803</v>
      </c>
      <c r="C771" s="6" t="s">
        <v>39</v>
      </c>
      <c r="D771" s="6" t="s">
        <v>40</v>
      </c>
      <c r="E771" s="6" t="s">
        <v>24</v>
      </c>
      <c r="F771" s="6" t="s">
        <v>19</v>
      </c>
      <c r="G771" s="6" t="s">
        <v>25</v>
      </c>
      <c r="H771" s="21">
        <v>95.64</v>
      </c>
      <c r="I771" s="12">
        <v>4</v>
      </c>
      <c r="J771" s="8">
        <v>19.128</v>
      </c>
      <c r="K771" s="8">
        <v>401.68799999999999</v>
      </c>
      <c r="L771" s="14">
        <v>43540</v>
      </c>
      <c r="M771" s="32" t="str">
        <f t="shared" si="167"/>
        <v>Weekend</v>
      </c>
      <c r="N771" s="16">
        <v>0.78541666666666665</v>
      </c>
      <c r="O771" s="6" t="s">
        <v>26</v>
      </c>
      <c r="P771" s="18">
        <v>382.56</v>
      </c>
      <c r="Q771" s="2">
        <v>4.7619047620000003</v>
      </c>
      <c r="R771" s="8">
        <v>19.128</v>
      </c>
      <c r="S771" s="10">
        <v>7.9</v>
      </c>
      <c r="T771" s="33"/>
      <c r="U771" s="22">
        <f t="shared" ref="U771:U834" si="174">H771*I771</f>
        <v>382.56</v>
      </c>
      <c r="V771" s="24">
        <f t="shared" si="168"/>
        <v>30604.799999999999</v>
      </c>
    </row>
    <row r="772" spans="1:22" ht="15.75" customHeight="1" x14ac:dyDescent="0.2">
      <c r="A772" s="1"/>
      <c r="B772" s="6" t="s">
        <v>804</v>
      </c>
      <c r="C772" s="6" t="s">
        <v>16</v>
      </c>
      <c r="D772" s="6" t="s">
        <v>17</v>
      </c>
      <c r="E772" s="6" t="s">
        <v>24</v>
      </c>
      <c r="F772" s="6" t="s">
        <v>19</v>
      </c>
      <c r="G772" s="6" t="s">
        <v>29</v>
      </c>
      <c r="H772" s="21">
        <v>11.43</v>
      </c>
      <c r="I772" s="12">
        <v>6</v>
      </c>
      <c r="J772" s="8">
        <v>3.4289999999999998</v>
      </c>
      <c r="K772" s="8">
        <v>72.009</v>
      </c>
      <c r="L772" s="14">
        <v>43480</v>
      </c>
      <c r="M772" s="32" t="str">
        <f t="shared" ref="M772:M835" si="175">IF(WEEKDAY(L772,2)&gt;=6, "Weekend", "Weekday")</f>
        <v>Weekday</v>
      </c>
      <c r="N772" s="16">
        <v>0.72499999999999998</v>
      </c>
      <c r="O772" s="6" t="s">
        <v>26</v>
      </c>
      <c r="P772" s="18">
        <v>68.58</v>
      </c>
      <c r="Q772" s="2">
        <v>4.7619047620000003</v>
      </c>
      <c r="R772" s="8">
        <v>3.4289999999999998</v>
      </c>
      <c r="S772" s="10">
        <v>7.7</v>
      </c>
      <c r="T772" s="33"/>
      <c r="U772" s="22">
        <f t="shared" si="174"/>
        <v>68.58</v>
      </c>
      <c r="V772" s="24">
        <f t="shared" ref="V772:V835" si="176">U772*$Y$5</f>
        <v>5486.4</v>
      </c>
    </row>
    <row r="773" spans="1:22" ht="15.75" customHeight="1" x14ac:dyDescent="0.2">
      <c r="A773" s="1"/>
      <c r="B773" s="6" t="s">
        <v>805</v>
      </c>
      <c r="C773" s="6" t="s">
        <v>39</v>
      </c>
      <c r="D773" s="6" t="s">
        <v>40</v>
      </c>
      <c r="E773" s="6" t="s">
        <v>18</v>
      </c>
      <c r="F773" s="6" t="s">
        <v>19</v>
      </c>
      <c r="G773" s="6" t="s">
        <v>33</v>
      </c>
      <c r="H773" s="21">
        <v>95.54</v>
      </c>
      <c r="I773" s="12">
        <v>4</v>
      </c>
      <c r="J773" s="8">
        <v>19.108000000000001</v>
      </c>
      <c r="K773" s="8">
        <v>401.26799999999997</v>
      </c>
      <c r="L773" s="14">
        <v>43522</v>
      </c>
      <c r="M773" s="32" t="str">
        <f t="shared" si="175"/>
        <v>Weekday</v>
      </c>
      <c r="N773" s="16">
        <v>0.49861111111111112</v>
      </c>
      <c r="O773" s="6" t="s">
        <v>21</v>
      </c>
      <c r="P773" s="18">
        <v>382.16</v>
      </c>
      <c r="Q773" s="2">
        <v>4.7619047620000003</v>
      </c>
      <c r="R773" s="8">
        <v>19.108000000000001</v>
      </c>
      <c r="S773" s="10">
        <v>4.5</v>
      </c>
      <c r="T773" s="33"/>
      <c r="U773" s="22">
        <f t="shared" si="174"/>
        <v>382.16</v>
      </c>
      <c r="V773" s="24">
        <f t="shared" si="176"/>
        <v>30572.800000000003</v>
      </c>
    </row>
    <row r="774" spans="1:22" ht="15.75" customHeight="1" x14ac:dyDescent="0.2">
      <c r="A774" s="1"/>
      <c r="B774" s="6" t="s">
        <v>806</v>
      </c>
      <c r="C774" s="6" t="s">
        <v>22</v>
      </c>
      <c r="D774" s="6" t="s">
        <v>23</v>
      </c>
      <c r="E774" s="6" t="s">
        <v>18</v>
      </c>
      <c r="F774" s="6" t="s">
        <v>19</v>
      </c>
      <c r="G774" s="6" t="s">
        <v>20</v>
      </c>
      <c r="H774" s="21">
        <v>85.87</v>
      </c>
      <c r="I774" s="12">
        <v>7</v>
      </c>
      <c r="J774" s="8">
        <v>30.054500000000001</v>
      </c>
      <c r="K774" s="8">
        <v>631.14449999999999</v>
      </c>
      <c r="L774" s="14">
        <v>43523</v>
      </c>
      <c r="M774" s="32" t="str">
        <f t="shared" si="175"/>
        <v>Weekday</v>
      </c>
      <c r="N774" s="16">
        <v>0.79236111111111107</v>
      </c>
      <c r="O774" s="6" t="s">
        <v>30</v>
      </c>
      <c r="P774" s="18">
        <v>601.09</v>
      </c>
      <c r="Q774" s="2">
        <v>4.7619047620000003</v>
      </c>
      <c r="R774" s="8">
        <v>30.054500000000001</v>
      </c>
      <c r="S774" s="10">
        <v>8</v>
      </c>
      <c r="T774" s="33"/>
      <c r="U774" s="22">
        <f t="shared" si="174"/>
        <v>601.09</v>
      </c>
      <c r="V774" s="24">
        <f t="shared" si="176"/>
        <v>48087.200000000004</v>
      </c>
    </row>
    <row r="775" spans="1:22" ht="15.75" customHeight="1" x14ac:dyDescent="0.2">
      <c r="A775" s="1"/>
      <c r="B775" s="6" t="s">
        <v>807</v>
      </c>
      <c r="C775" s="6" t="s">
        <v>22</v>
      </c>
      <c r="D775" s="6" t="s">
        <v>23</v>
      </c>
      <c r="E775" s="6" t="s">
        <v>18</v>
      </c>
      <c r="F775" s="6" t="s">
        <v>19</v>
      </c>
      <c r="G775" s="6" t="s">
        <v>33</v>
      </c>
      <c r="H775" s="21">
        <v>67.989999999999995</v>
      </c>
      <c r="I775" s="12">
        <v>7</v>
      </c>
      <c r="J775" s="8">
        <v>23.796500000000002</v>
      </c>
      <c r="K775" s="8">
        <v>499.72649999999999</v>
      </c>
      <c r="L775" s="14">
        <v>43513</v>
      </c>
      <c r="M775" s="32" t="str">
        <f t="shared" si="175"/>
        <v>Weekend</v>
      </c>
      <c r="N775" s="16">
        <v>0.70138888888888884</v>
      </c>
      <c r="O775" s="6" t="s">
        <v>21</v>
      </c>
      <c r="P775" s="18">
        <v>475.93</v>
      </c>
      <c r="Q775" s="2">
        <v>4.7619047620000003</v>
      </c>
      <c r="R775" s="8">
        <v>23.796500000000002</v>
      </c>
      <c r="S775" s="10">
        <v>5.7</v>
      </c>
      <c r="T775" s="33"/>
      <c r="U775" s="22">
        <f t="shared" si="174"/>
        <v>475.92999999999995</v>
      </c>
      <c r="V775" s="24">
        <f t="shared" si="176"/>
        <v>38074.399999999994</v>
      </c>
    </row>
    <row r="776" spans="1:22" ht="15.75" customHeight="1" x14ac:dyDescent="0.2">
      <c r="A776" s="1"/>
      <c r="B776" s="6" t="s">
        <v>808</v>
      </c>
      <c r="C776" s="6" t="s">
        <v>22</v>
      </c>
      <c r="D776" s="6" t="s">
        <v>23</v>
      </c>
      <c r="E776" s="6" t="s">
        <v>24</v>
      </c>
      <c r="F776" s="6" t="s">
        <v>19</v>
      </c>
      <c r="G776" s="6" t="s">
        <v>41</v>
      </c>
      <c r="H776" s="21">
        <v>52.42</v>
      </c>
      <c r="I776" s="12">
        <v>1</v>
      </c>
      <c r="J776" s="8">
        <v>2.621</v>
      </c>
      <c r="K776" s="8">
        <v>55.040999999999997</v>
      </c>
      <c r="L776" s="14">
        <v>43502</v>
      </c>
      <c r="M776" s="32" t="str">
        <f t="shared" si="175"/>
        <v>Weekday</v>
      </c>
      <c r="N776" s="16">
        <v>0.43194444444444446</v>
      </c>
      <c r="O776" s="6" t="s">
        <v>30</v>
      </c>
      <c r="P776" s="18">
        <v>52.42</v>
      </c>
      <c r="Q776" s="2">
        <v>4.7619047620000003</v>
      </c>
      <c r="R776" s="8">
        <v>2.621</v>
      </c>
      <c r="S776" s="10">
        <v>6.3</v>
      </c>
      <c r="T776" s="33"/>
      <c r="U776" s="22">
        <f t="shared" si="174"/>
        <v>52.42</v>
      </c>
      <c r="V776" s="24">
        <f t="shared" si="176"/>
        <v>4193.6000000000004</v>
      </c>
    </row>
    <row r="777" spans="1:22" ht="15.75" customHeight="1" x14ac:dyDescent="0.2">
      <c r="A777" s="1"/>
      <c r="B777" s="6" t="s">
        <v>809</v>
      </c>
      <c r="C777" s="6" t="s">
        <v>22</v>
      </c>
      <c r="D777" s="6" t="s">
        <v>23</v>
      </c>
      <c r="E777" s="6" t="s">
        <v>18</v>
      </c>
      <c r="F777" s="6" t="s">
        <v>28</v>
      </c>
      <c r="G777" s="6" t="s">
        <v>41</v>
      </c>
      <c r="H777" s="21">
        <v>65.650000000000006</v>
      </c>
      <c r="I777" s="12">
        <v>2</v>
      </c>
      <c r="J777" s="8">
        <v>6.5650000000000004</v>
      </c>
      <c r="K777" s="8">
        <v>137.86500000000001</v>
      </c>
      <c r="L777" s="14">
        <v>43482</v>
      </c>
      <c r="M777" s="32" t="str">
        <f t="shared" si="175"/>
        <v>Weekday</v>
      </c>
      <c r="N777" s="16">
        <v>0.69861111111111107</v>
      </c>
      <c r="O777" s="6" t="s">
        <v>26</v>
      </c>
      <c r="P777" s="18">
        <v>131.30000000000001</v>
      </c>
      <c r="Q777" s="2">
        <v>4.7619047620000003</v>
      </c>
      <c r="R777" s="8">
        <v>6.5650000000000004</v>
      </c>
      <c r="S777" s="10">
        <v>6</v>
      </c>
      <c r="T777" s="33"/>
      <c r="U777" s="22">
        <f t="shared" si="174"/>
        <v>131.30000000000001</v>
      </c>
      <c r="V777" s="24">
        <f t="shared" si="176"/>
        <v>10504</v>
      </c>
    </row>
    <row r="778" spans="1:22" ht="15.75" customHeight="1" x14ac:dyDescent="0.2">
      <c r="A778" s="1"/>
      <c r="B778" s="6" t="s">
        <v>810</v>
      </c>
      <c r="C778" s="6" t="s">
        <v>39</v>
      </c>
      <c r="D778" s="6" t="s">
        <v>40</v>
      </c>
      <c r="E778" s="6" t="s">
        <v>24</v>
      </c>
      <c r="F778" s="6" t="s">
        <v>19</v>
      </c>
      <c r="G778" s="6" t="s">
        <v>41</v>
      </c>
      <c r="H778" s="21">
        <v>28.86</v>
      </c>
      <c r="I778" s="12">
        <v>5</v>
      </c>
      <c r="J778" s="8">
        <v>7.2149999999999999</v>
      </c>
      <c r="K778" s="8">
        <v>151.51499999999999</v>
      </c>
      <c r="L778" s="14">
        <v>43487</v>
      </c>
      <c r="M778" s="32" t="str">
        <f t="shared" si="175"/>
        <v>Weekday</v>
      </c>
      <c r="N778" s="16">
        <v>0.75555555555555554</v>
      </c>
      <c r="O778" s="6" t="s">
        <v>30</v>
      </c>
      <c r="P778" s="18">
        <v>144.30000000000001</v>
      </c>
      <c r="Q778" s="2">
        <v>4.7619047620000003</v>
      </c>
      <c r="R778" s="8">
        <v>7.2149999999999999</v>
      </c>
      <c r="S778" s="10">
        <v>8</v>
      </c>
      <c r="T778" s="33"/>
      <c r="U778" s="22">
        <f t="shared" si="174"/>
        <v>144.30000000000001</v>
      </c>
      <c r="V778" s="24">
        <f t="shared" si="176"/>
        <v>11544</v>
      </c>
    </row>
    <row r="779" spans="1:22" ht="15.75" customHeight="1" x14ac:dyDescent="0.2">
      <c r="A779" s="1"/>
      <c r="B779" s="6" t="s">
        <v>811</v>
      </c>
      <c r="C779" s="6" t="s">
        <v>22</v>
      </c>
      <c r="D779" s="6" t="s">
        <v>23</v>
      </c>
      <c r="E779" s="6" t="s">
        <v>18</v>
      </c>
      <c r="F779" s="6" t="s">
        <v>28</v>
      </c>
      <c r="G779" s="6" t="s">
        <v>20</v>
      </c>
      <c r="H779" s="21">
        <v>65.31</v>
      </c>
      <c r="I779" s="12">
        <v>7</v>
      </c>
      <c r="J779" s="8">
        <v>22.858499999999999</v>
      </c>
      <c r="K779" s="8">
        <v>480.02850000000001</v>
      </c>
      <c r="L779" s="14">
        <v>43529</v>
      </c>
      <c r="M779" s="32" t="str">
        <f t="shared" si="175"/>
        <v>Weekday</v>
      </c>
      <c r="N779" s="16">
        <v>0.75138888888888888</v>
      </c>
      <c r="O779" s="6" t="s">
        <v>30</v>
      </c>
      <c r="P779" s="18">
        <v>457.17</v>
      </c>
      <c r="Q779" s="2">
        <v>4.7619047620000003</v>
      </c>
      <c r="R779" s="8">
        <v>22.858499999999999</v>
      </c>
      <c r="S779" s="10">
        <v>4.2</v>
      </c>
      <c r="T779" s="33"/>
      <c r="U779" s="22">
        <f t="shared" si="174"/>
        <v>457.17</v>
      </c>
      <c r="V779" s="24">
        <f t="shared" si="176"/>
        <v>36573.599999999999</v>
      </c>
    </row>
    <row r="780" spans="1:22" ht="15.75" customHeight="1" x14ac:dyDescent="0.2">
      <c r="A780" s="1"/>
      <c r="B780" s="6" t="s">
        <v>812</v>
      </c>
      <c r="C780" s="6" t="s">
        <v>39</v>
      </c>
      <c r="D780" s="6" t="s">
        <v>40</v>
      </c>
      <c r="E780" s="6" t="s">
        <v>24</v>
      </c>
      <c r="F780" s="6" t="s">
        <v>28</v>
      </c>
      <c r="G780" s="6" t="s">
        <v>33</v>
      </c>
      <c r="H780" s="21">
        <v>93.38</v>
      </c>
      <c r="I780" s="12">
        <v>1</v>
      </c>
      <c r="J780" s="8">
        <v>4.6689999999999996</v>
      </c>
      <c r="K780" s="8">
        <v>98.049000000000007</v>
      </c>
      <c r="L780" s="14">
        <v>43468</v>
      </c>
      <c r="M780" s="32" t="str">
        <f t="shared" si="175"/>
        <v>Weekday</v>
      </c>
      <c r="N780" s="16">
        <v>0.54652777777777772</v>
      </c>
      <c r="O780" s="6" t="s">
        <v>26</v>
      </c>
      <c r="P780" s="18">
        <v>93.38</v>
      </c>
      <c r="Q780" s="2">
        <v>4.7619047620000003</v>
      </c>
      <c r="R780" s="8">
        <v>4.6689999999999996</v>
      </c>
      <c r="S780" s="10">
        <v>9.6</v>
      </c>
      <c r="T780" s="33"/>
      <c r="U780" s="22">
        <f t="shared" si="174"/>
        <v>93.38</v>
      </c>
      <c r="V780" s="24">
        <f t="shared" si="176"/>
        <v>7470.4</v>
      </c>
    </row>
    <row r="781" spans="1:22" ht="15.75" customHeight="1" x14ac:dyDescent="0.2">
      <c r="A781" s="1"/>
      <c r="B781" s="6" t="s">
        <v>813</v>
      </c>
      <c r="C781" s="6" t="s">
        <v>22</v>
      </c>
      <c r="D781" s="6" t="s">
        <v>23</v>
      </c>
      <c r="E781" s="6" t="s">
        <v>18</v>
      </c>
      <c r="F781" s="6" t="s">
        <v>28</v>
      </c>
      <c r="G781" s="6" t="s">
        <v>33</v>
      </c>
      <c r="H781" s="21">
        <v>25.25</v>
      </c>
      <c r="I781" s="12">
        <v>5</v>
      </c>
      <c r="J781" s="8">
        <v>6.3125</v>
      </c>
      <c r="K781" s="8">
        <v>132.5625</v>
      </c>
      <c r="L781" s="14">
        <v>43544</v>
      </c>
      <c r="M781" s="32" t="str">
        <f t="shared" si="175"/>
        <v>Weekday</v>
      </c>
      <c r="N781" s="16">
        <v>0.74444444444444446</v>
      </c>
      <c r="O781" s="6" t="s">
        <v>26</v>
      </c>
      <c r="P781" s="18">
        <v>126.25</v>
      </c>
      <c r="Q781" s="2">
        <v>4.7619047620000003</v>
      </c>
      <c r="R781" s="8">
        <v>6.3125</v>
      </c>
      <c r="S781" s="10">
        <v>6.1</v>
      </c>
      <c r="T781" s="33"/>
      <c r="U781" s="22">
        <f t="shared" si="174"/>
        <v>126.25</v>
      </c>
      <c r="V781" s="24">
        <f t="shared" si="176"/>
        <v>10100</v>
      </c>
    </row>
    <row r="782" spans="1:22" ht="15.75" customHeight="1" x14ac:dyDescent="0.2">
      <c r="A782" s="1"/>
      <c r="B782" s="6" t="s">
        <v>814</v>
      </c>
      <c r="C782" s="6" t="s">
        <v>39</v>
      </c>
      <c r="D782" s="6" t="s">
        <v>40</v>
      </c>
      <c r="E782" s="6" t="s">
        <v>18</v>
      </c>
      <c r="F782" s="6" t="s">
        <v>28</v>
      </c>
      <c r="G782" s="6" t="s">
        <v>25</v>
      </c>
      <c r="H782" s="21">
        <v>87.87</v>
      </c>
      <c r="I782" s="12">
        <v>9</v>
      </c>
      <c r="J782" s="8">
        <v>39.541499999999999</v>
      </c>
      <c r="K782" s="8">
        <v>830.37149999999997</v>
      </c>
      <c r="L782" s="14">
        <v>43496</v>
      </c>
      <c r="M782" s="32" t="str">
        <f t="shared" si="175"/>
        <v>Weekday</v>
      </c>
      <c r="N782" s="16">
        <v>0.85555555555555551</v>
      </c>
      <c r="O782" s="6" t="s">
        <v>21</v>
      </c>
      <c r="P782" s="18">
        <v>790.83</v>
      </c>
      <c r="Q782" s="2">
        <v>4.7619047620000003</v>
      </c>
      <c r="R782" s="8">
        <v>39.541499999999999</v>
      </c>
      <c r="S782" s="10">
        <v>5.6</v>
      </c>
      <c r="T782" s="33"/>
      <c r="U782" s="22">
        <f t="shared" si="174"/>
        <v>790.83</v>
      </c>
      <c r="V782" s="24">
        <f t="shared" si="176"/>
        <v>63266.400000000001</v>
      </c>
    </row>
    <row r="783" spans="1:22" ht="15.75" customHeight="1" x14ac:dyDescent="0.2">
      <c r="A783" s="1"/>
      <c r="B783" s="6" t="s">
        <v>815</v>
      </c>
      <c r="C783" s="6" t="s">
        <v>22</v>
      </c>
      <c r="D783" s="6" t="s">
        <v>23</v>
      </c>
      <c r="E783" s="6" t="s">
        <v>24</v>
      </c>
      <c r="F783" s="6" t="s">
        <v>28</v>
      </c>
      <c r="G783" s="6" t="s">
        <v>20</v>
      </c>
      <c r="H783" s="21">
        <v>21.8</v>
      </c>
      <c r="I783" s="12">
        <v>8</v>
      </c>
      <c r="J783" s="8">
        <v>8.7200000000000006</v>
      </c>
      <c r="K783" s="8">
        <v>183.12</v>
      </c>
      <c r="L783" s="14">
        <v>43515</v>
      </c>
      <c r="M783" s="32" t="str">
        <f t="shared" si="175"/>
        <v>Weekday</v>
      </c>
      <c r="N783" s="16">
        <v>0.80833333333333335</v>
      </c>
      <c r="O783" s="6" t="s">
        <v>26</v>
      </c>
      <c r="P783" s="18">
        <v>174.4</v>
      </c>
      <c r="Q783" s="2">
        <v>4.7619047620000003</v>
      </c>
      <c r="R783" s="8">
        <v>8.7200000000000006</v>
      </c>
      <c r="S783" s="10">
        <v>8.3000000000000007</v>
      </c>
      <c r="T783" s="33"/>
      <c r="U783" s="22">
        <f t="shared" si="174"/>
        <v>174.4</v>
      </c>
      <c r="V783" s="24">
        <f t="shared" si="176"/>
        <v>13952</v>
      </c>
    </row>
    <row r="784" spans="1:22" ht="15.75" customHeight="1" x14ac:dyDescent="0.2">
      <c r="A784" s="1"/>
      <c r="B784" s="6" t="s">
        <v>816</v>
      </c>
      <c r="C784" s="6" t="s">
        <v>16</v>
      </c>
      <c r="D784" s="6" t="s">
        <v>17</v>
      </c>
      <c r="E784" s="6" t="s">
        <v>24</v>
      </c>
      <c r="F784" s="6" t="s">
        <v>19</v>
      </c>
      <c r="G784" s="6" t="s">
        <v>33</v>
      </c>
      <c r="H784" s="21">
        <v>94.76</v>
      </c>
      <c r="I784" s="12">
        <v>4</v>
      </c>
      <c r="J784" s="8">
        <v>18.952000000000002</v>
      </c>
      <c r="K784" s="8">
        <v>397.99200000000002</v>
      </c>
      <c r="L784" s="14">
        <v>43507</v>
      </c>
      <c r="M784" s="32" t="str">
        <f t="shared" si="175"/>
        <v>Weekday</v>
      </c>
      <c r="N784" s="16">
        <v>0.67083333333333328</v>
      </c>
      <c r="O784" s="6" t="s">
        <v>21</v>
      </c>
      <c r="P784" s="18">
        <v>379.04</v>
      </c>
      <c r="Q784" s="2">
        <v>4.7619047620000003</v>
      </c>
      <c r="R784" s="8">
        <v>18.952000000000002</v>
      </c>
      <c r="S784" s="10">
        <v>7.8</v>
      </c>
      <c r="T784" s="33"/>
      <c r="U784" s="22">
        <f t="shared" si="174"/>
        <v>379.04</v>
      </c>
      <c r="V784" s="24">
        <f t="shared" si="176"/>
        <v>30323.200000000001</v>
      </c>
    </row>
    <row r="785" spans="1:22" ht="15.75" customHeight="1" x14ac:dyDescent="0.2">
      <c r="A785" s="1"/>
      <c r="B785" s="6" t="s">
        <v>817</v>
      </c>
      <c r="C785" s="6" t="s">
        <v>16</v>
      </c>
      <c r="D785" s="6" t="s">
        <v>17</v>
      </c>
      <c r="E785" s="6" t="s">
        <v>18</v>
      </c>
      <c r="F785" s="6" t="s">
        <v>19</v>
      </c>
      <c r="G785" s="6" t="s">
        <v>43</v>
      </c>
      <c r="H785" s="21">
        <v>30.62</v>
      </c>
      <c r="I785" s="12">
        <v>1</v>
      </c>
      <c r="J785" s="8">
        <v>1.5309999999999999</v>
      </c>
      <c r="K785" s="8">
        <v>32.151000000000003</v>
      </c>
      <c r="L785" s="14">
        <v>43501</v>
      </c>
      <c r="M785" s="32" t="str">
        <f t="shared" si="175"/>
        <v>Weekday</v>
      </c>
      <c r="N785" s="16">
        <v>0.59305555555555556</v>
      </c>
      <c r="O785" s="6" t="s">
        <v>30</v>
      </c>
      <c r="P785" s="18">
        <v>30.62</v>
      </c>
      <c r="Q785" s="2">
        <v>4.7619047620000003</v>
      </c>
      <c r="R785" s="8">
        <v>1.5309999999999999</v>
      </c>
      <c r="S785" s="10">
        <v>4.0999999999999996</v>
      </c>
      <c r="T785" s="33"/>
      <c r="U785" s="22">
        <f t="shared" si="174"/>
        <v>30.62</v>
      </c>
      <c r="V785" s="24">
        <f t="shared" si="176"/>
        <v>2449.6</v>
      </c>
    </row>
    <row r="786" spans="1:22" ht="15.75" customHeight="1" x14ac:dyDescent="0.2">
      <c r="A786" s="1"/>
      <c r="B786" s="6" t="s">
        <v>818</v>
      </c>
      <c r="C786" s="6" t="s">
        <v>22</v>
      </c>
      <c r="D786" s="6" t="s">
        <v>23</v>
      </c>
      <c r="E786" s="6" t="s">
        <v>24</v>
      </c>
      <c r="F786" s="6" t="s">
        <v>19</v>
      </c>
      <c r="G786" s="6" t="s">
        <v>29</v>
      </c>
      <c r="H786" s="21">
        <v>44.01</v>
      </c>
      <c r="I786" s="12">
        <v>8</v>
      </c>
      <c r="J786" s="8">
        <v>17.603999999999999</v>
      </c>
      <c r="K786" s="8">
        <v>369.68400000000003</v>
      </c>
      <c r="L786" s="14">
        <v>43527</v>
      </c>
      <c r="M786" s="32" t="str">
        <f t="shared" si="175"/>
        <v>Weekend</v>
      </c>
      <c r="N786" s="16">
        <v>0.73333333333333328</v>
      </c>
      <c r="O786" s="6" t="s">
        <v>26</v>
      </c>
      <c r="P786" s="18">
        <v>352.08</v>
      </c>
      <c r="Q786" s="2">
        <v>4.7619047620000003</v>
      </c>
      <c r="R786" s="8">
        <v>17.603999999999999</v>
      </c>
      <c r="S786" s="10">
        <v>8.8000000000000007</v>
      </c>
      <c r="T786" s="33"/>
      <c r="U786" s="22">
        <f t="shared" si="174"/>
        <v>352.08</v>
      </c>
      <c r="V786" s="24">
        <f t="shared" si="176"/>
        <v>28166.399999999998</v>
      </c>
    </row>
    <row r="787" spans="1:22" ht="15.75" customHeight="1" x14ac:dyDescent="0.2">
      <c r="A787" s="1"/>
      <c r="B787" s="6" t="s">
        <v>819</v>
      </c>
      <c r="C787" s="6" t="s">
        <v>22</v>
      </c>
      <c r="D787" s="6" t="s">
        <v>23</v>
      </c>
      <c r="E787" s="6" t="s">
        <v>18</v>
      </c>
      <c r="F787" s="6" t="s">
        <v>19</v>
      </c>
      <c r="G787" s="6" t="s">
        <v>20</v>
      </c>
      <c r="H787" s="21">
        <v>10.16</v>
      </c>
      <c r="I787" s="12">
        <v>5</v>
      </c>
      <c r="J787" s="8">
        <v>2.54</v>
      </c>
      <c r="K787" s="8">
        <v>53.34</v>
      </c>
      <c r="L787" s="14">
        <v>43520</v>
      </c>
      <c r="M787" s="32" t="str">
        <f t="shared" si="175"/>
        <v>Weekend</v>
      </c>
      <c r="N787" s="16">
        <v>0.54722222222222228</v>
      </c>
      <c r="O787" s="6" t="s">
        <v>21</v>
      </c>
      <c r="P787" s="18">
        <v>50.8</v>
      </c>
      <c r="Q787" s="2">
        <v>4.7619047620000003</v>
      </c>
      <c r="R787" s="8">
        <v>2.54</v>
      </c>
      <c r="S787" s="10">
        <v>4.0999999999999996</v>
      </c>
      <c r="T787" s="33"/>
      <c r="U787" s="22">
        <f t="shared" si="174"/>
        <v>50.8</v>
      </c>
      <c r="V787" s="24">
        <f t="shared" si="176"/>
        <v>4064</v>
      </c>
    </row>
    <row r="788" spans="1:22" ht="15.75" customHeight="1" x14ac:dyDescent="0.2">
      <c r="A788" s="1"/>
      <c r="B788" s="6" t="s">
        <v>820</v>
      </c>
      <c r="C788" s="6" t="s">
        <v>16</v>
      </c>
      <c r="D788" s="6" t="s">
        <v>17</v>
      </c>
      <c r="E788" s="6" t="s">
        <v>24</v>
      </c>
      <c r="F788" s="6" t="s">
        <v>28</v>
      </c>
      <c r="G788" s="6" t="s">
        <v>25</v>
      </c>
      <c r="H788" s="21">
        <v>74.58</v>
      </c>
      <c r="I788" s="12">
        <v>7</v>
      </c>
      <c r="J788" s="8">
        <v>26.103000000000002</v>
      </c>
      <c r="K788" s="8">
        <v>548.16300000000001</v>
      </c>
      <c r="L788" s="14">
        <v>43500</v>
      </c>
      <c r="M788" s="32" t="str">
        <f t="shared" si="175"/>
        <v>Weekday</v>
      </c>
      <c r="N788" s="16">
        <v>0.67291666666666672</v>
      </c>
      <c r="O788" s="6" t="s">
        <v>30</v>
      </c>
      <c r="P788" s="18">
        <v>522.05999999999995</v>
      </c>
      <c r="Q788" s="2">
        <v>4.7619047620000003</v>
      </c>
      <c r="R788" s="8">
        <v>26.103000000000002</v>
      </c>
      <c r="S788" s="10">
        <v>9</v>
      </c>
      <c r="T788" s="33"/>
      <c r="U788" s="22">
        <f t="shared" si="174"/>
        <v>522.05999999999995</v>
      </c>
      <c r="V788" s="24">
        <f t="shared" si="176"/>
        <v>41764.799999999996</v>
      </c>
    </row>
    <row r="789" spans="1:22" ht="15.75" customHeight="1" x14ac:dyDescent="0.2">
      <c r="A789" s="1"/>
      <c r="B789" s="6" t="s">
        <v>821</v>
      </c>
      <c r="C789" s="6" t="s">
        <v>22</v>
      </c>
      <c r="D789" s="6" t="s">
        <v>23</v>
      </c>
      <c r="E789" s="6" t="s">
        <v>24</v>
      </c>
      <c r="F789" s="6" t="s">
        <v>28</v>
      </c>
      <c r="G789" s="6" t="s">
        <v>25</v>
      </c>
      <c r="H789" s="21">
        <v>71.89</v>
      </c>
      <c r="I789" s="12">
        <v>8</v>
      </c>
      <c r="J789" s="8">
        <v>28.756</v>
      </c>
      <c r="K789" s="8">
        <v>603.87599999999998</v>
      </c>
      <c r="L789" s="14">
        <v>43515</v>
      </c>
      <c r="M789" s="32" t="str">
        <f t="shared" si="175"/>
        <v>Weekday</v>
      </c>
      <c r="N789" s="16">
        <v>0.48125000000000001</v>
      </c>
      <c r="O789" s="6" t="s">
        <v>21</v>
      </c>
      <c r="P789" s="18">
        <v>575.12</v>
      </c>
      <c r="Q789" s="2">
        <v>4.7619047620000003</v>
      </c>
      <c r="R789" s="8">
        <v>28.756</v>
      </c>
      <c r="S789" s="10">
        <v>5.5</v>
      </c>
      <c r="T789" s="33"/>
      <c r="U789" s="22">
        <f t="shared" si="174"/>
        <v>575.12</v>
      </c>
      <c r="V789" s="24">
        <f t="shared" si="176"/>
        <v>46009.599999999999</v>
      </c>
    </row>
    <row r="790" spans="1:22" ht="15.75" customHeight="1" x14ac:dyDescent="0.2">
      <c r="A790" s="1"/>
      <c r="B790" s="6" t="s">
        <v>822</v>
      </c>
      <c r="C790" s="6" t="s">
        <v>22</v>
      </c>
      <c r="D790" s="6" t="s">
        <v>23</v>
      </c>
      <c r="E790" s="6" t="s">
        <v>24</v>
      </c>
      <c r="F790" s="6" t="s">
        <v>19</v>
      </c>
      <c r="G790" s="6" t="s">
        <v>20</v>
      </c>
      <c r="H790" s="21">
        <v>10.99</v>
      </c>
      <c r="I790" s="12">
        <v>5</v>
      </c>
      <c r="J790" s="8">
        <v>2.7475000000000001</v>
      </c>
      <c r="K790" s="8">
        <v>57.697499999999998</v>
      </c>
      <c r="L790" s="14">
        <v>43488</v>
      </c>
      <c r="M790" s="32" t="str">
        <f t="shared" si="175"/>
        <v>Weekday</v>
      </c>
      <c r="N790" s="16">
        <v>0.42916666666666664</v>
      </c>
      <c r="O790" s="6" t="s">
        <v>30</v>
      </c>
      <c r="P790" s="18">
        <v>54.95</v>
      </c>
      <c r="Q790" s="2">
        <v>4.7619047620000003</v>
      </c>
      <c r="R790" s="8">
        <v>2.7475000000000001</v>
      </c>
      <c r="S790" s="10">
        <v>9.3000000000000007</v>
      </c>
      <c r="T790" s="33"/>
      <c r="U790" s="22">
        <f t="shared" si="174"/>
        <v>54.95</v>
      </c>
      <c r="V790" s="24">
        <f t="shared" si="176"/>
        <v>4396</v>
      </c>
    </row>
    <row r="791" spans="1:22" ht="15.75" customHeight="1" x14ac:dyDescent="0.2">
      <c r="A791" s="1"/>
      <c r="B791" s="6" t="s">
        <v>823</v>
      </c>
      <c r="C791" s="6" t="s">
        <v>22</v>
      </c>
      <c r="D791" s="6" t="s">
        <v>23</v>
      </c>
      <c r="E791" s="6" t="s">
        <v>18</v>
      </c>
      <c r="F791" s="6" t="s">
        <v>28</v>
      </c>
      <c r="G791" s="6" t="s">
        <v>20</v>
      </c>
      <c r="H791" s="21">
        <v>60.47</v>
      </c>
      <c r="I791" s="12">
        <v>3</v>
      </c>
      <c r="J791" s="8">
        <v>9.0704999999999991</v>
      </c>
      <c r="K791" s="8">
        <v>190.48050000000001</v>
      </c>
      <c r="L791" s="14">
        <v>43479</v>
      </c>
      <c r="M791" s="32" t="str">
        <f t="shared" si="175"/>
        <v>Weekday</v>
      </c>
      <c r="N791" s="16">
        <v>0.4548611111111111</v>
      </c>
      <c r="O791" s="6" t="s">
        <v>30</v>
      </c>
      <c r="P791" s="18">
        <v>181.41</v>
      </c>
      <c r="Q791" s="2">
        <v>4.7619047620000003</v>
      </c>
      <c r="R791" s="8">
        <v>9.0704999999999991</v>
      </c>
      <c r="S791" s="10">
        <v>5.6</v>
      </c>
      <c r="T791" s="33"/>
      <c r="U791" s="22">
        <f t="shared" si="174"/>
        <v>181.41</v>
      </c>
      <c r="V791" s="24">
        <f t="shared" si="176"/>
        <v>14512.8</v>
      </c>
    </row>
    <row r="792" spans="1:22" ht="15.75" customHeight="1" x14ac:dyDescent="0.2">
      <c r="A792" s="1"/>
      <c r="B792" s="6" t="s">
        <v>824</v>
      </c>
      <c r="C792" s="6" t="s">
        <v>16</v>
      </c>
      <c r="D792" s="6" t="s">
        <v>17</v>
      </c>
      <c r="E792" s="6" t="s">
        <v>24</v>
      </c>
      <c r="F792" s="6" t="s">
        <v>28</v>
      </c>
      <c r="G792" s="6" t="s">
        <v>33</v>
      </c>
      <c r="H792" s="21">
        <v>58.91</v>
      </c>
      <c r="I792" s="12">
        <v>7</v>
      </c>
      <c r="J792" s="8">
        <v>20.618500000000001</v>
      </c>
      <c r="K792" s="8">
        <v>432.98849999999999</v>
      </c>
      <c r="L792" s="14">
        <v>43482</v>
      </c>
      <c r="M792" s="32" t="str">
        <f t="shared" si="175"/>
        <v>Weekday</v>
      </c>
      <c r="N792" s="16">
        <v>0.63541666666666663</v>
      </c>
      <c r="O792" s="6" t="s">
        <v>21</v>
      </c>
      <c r="P792" s="18">
        <v>412.37</v>
      </c>
      <c r="Q792" s="2">
        <v>4.7619047620000003</v>
      </c>
      <c r="R792" s="8">
        <v>20.618500000000001</v>
      </c>
      <c r="S792" s="10">
        <v>9.6999999999999993</v>
      </c>
      <c r="T792" s="33"/>
      <c r="U792" s="22">
        <f t="shared" si="174"/>
        <v>412.37</v>
      </c>
      <c r="V792" s="24">
        <f t="shared" si="176"/>
        <v>32989.599999999999</v>
      </c>
    </row>
    <row r="793" spans="1:22" ht="15.75" customHeight="1" x14ac:dyDescent="0.2">
      <c r="A793" s="1"/>
      <c r="B793" s="6" t="s">
        <v>825</v>
      </c>
      <c r="C793" s="6" t="s">
        <v>16</v>
      </c>
      <c r="D793" s="6" t="s">
        <v>17</v>
      </c>
      <c r="E793" s="6" t="s">
        <v>24</v>
      </c>
      <c r="F793" s="6" t="s">
        <v>28</v>
      </c>
      <c r="G793" s="6" t="s">
        <v>43</v>
      </c>
      <c r="H793" s="21">
        <v>46.41</v>
      </c>
      <c r="I793" s="12">
        <v>1</v>
      </c>
      <c r="J793" s="8">
        <v>2.3205</v>
      </c>
      <c r="K793" s="8">
        <v>48.730499999999999</v>
      </c>
      <c r="L793" s="14">
        <v>43527</v>
      </c>
      <c r="M793" s="32" t="str">
        <f t="shared" si="175"/>
        <v>Weekend</v>
      </c>
      <c r="N793" s="16">
        <v>0.83750000000000002</v>
      </c>
      <c r="O793" s="6" t="s">
        <v>30</v>
      </c>
      <c r="P793" s="18">
        <v>46.41</v>
      </c>
      <c r="Q793" s="2">
        <v>4.7619047620000003</v>
      </c>
      <c r="R793" s="8">
        <v>2.3205</v>
      </c>
      <c r="S793" s="10">
        <v>4</v>
      </c>
      <c r="T793" s="33"/>
      <c r="U793" s="22">
        <f t="shared" si="174"/>
        <v>46.41</v>
      </c>
      <c r="V793" s="24">
        <f t="shared" si="176"/>
        <v>3712.7999999999997</v>
      </c>
    </row>
    <row r="794" spans="1:22" ht="15.75" customHeight="1" x14ac:dyDescent="0.2">
      <c r="A794" s="1"/>
      <c r="B794" s="6" t="s">
        <v>826</v>
      </c>
      <c r="C794" s="6" t="s">
        <v>22</v>
      </c>
      <c r="D794" s="6" t="s">
        <v>23</v>
      </c>
      <c r="E794" s="6" t="s">
        <v>18</v>
      </c>
      <c r="F794" s="6" t="s">
        <v>28</v>
      </c>
      <c r="G794" s="6" t="s">
        <v>20</v>
      </c>
      <c r="H794" s="21">
        <v>68.55</v>
      </c>
      <c r="I794" s="12">
        <v>4</v>
      </c>
      <c r="J794" s="8">
        <v>13.71</v>
      </c>
      <c r="K794" s="8">
        <v>287.91000000000003</v>
      </c>
      <c r="L794" s="14">
        <v>43511</v>
      </c>
      <c r="M794" s="32" t="str">
        <f t="shared" si="175"/>
        <v>Weekday</v>
      </c>
      <c r="N794" s="16">
        <v>0.84791666666666665</v>
      </c>
      <c r="O794" s="6" t="s">
        <v>30</v>
      </c>
      <c r="P794" s="18">
        <v>274.2</v>
      </c>
      <c r="Q794" s="2">
        <v>4.7619047620000003</v>
      </c>
      <c r="R794" s="8">
        <v>13.71</v>
      </c>
      <c r="S794" s="10">
        <v>9.1999999999999993</v>
      </c>
      <c r="T794" s="33"/>
      <c r="U794" s="22">
        <f t="shared" si="174"/>
        <v>274.2</v>
      </c>
      <c r="V794" s="24">
        <f t="shared" si="176"/>
        <v>21936</v>
      </c>
    </row>
    <row r="795" spans="1:22" ht="15.75" customHeight="1" x14ac:dyDescent="0.2">
      <c r="A795" s="1"/>
      <c r="B795" s="6" t="s">
        <v>827</v>
      </c>
      <c r="C795" s="6" t="s">
        <v>39</v>
      </c>
      <c r="D795" s="6" t="s">
        <v>40</v>
      </c>
      <c r="E795" s="6" t="s">
        <v>24</v>
      </c>
      <c r="F795" s="6" t="s">
        <v>19</v>
      </c>
      <c r="G795" s="6" t="s">
        <v>29</v>
      </c>
      <c r="H795" s="21">
        <v>97.37</v>
      </c>
      <c r="I795" s="12">
        <v>10</v>
      </c>
      <c r="J795" s="8">
        <v>48.685000000000002</v>
      </c>
      <c r="K795" s="8">
        <v>1022.385</v>
      </c>
      <c r="L795" s="14">
        <v>43480</v>
      </c>
      <c r="M795" s="32" t="str">
        <f t="shared" si="175"/>
        <v>Weekday</v>
      </c>
      <c r="N795" s="16">
        <v>0.57499999999999996</v>
      </c>
      <c r="O795" s="6" t="s">
        <v>30</v>
      </c>
      <c r="P795" s="18">
        <v>973.7</v>
      </c>
      <c r="Q795" s="2">
        <v>4.7619047620000003</v>
      </c>
      <c r="R795" s="8">
        <v>48.685000000000002</v>
      </c>
      <c r="S795" s="10">
        <v>4.9000000000000004</v>
      </c>
      <c r="T795" s="33"/>
      <c r="U795" s="22">
        <f t="shared" si="174"/>
        <v>973.7</v>
      </c>
      <c r="V795" s="24">
        <f t="shared" si="176"/>
        <v>77896</v>
      </c>
    </row>
    <row r="796" spans="1:22" ht="15.75" customHeight="1" x14ac:dyDescent="0.2">
      <c r="A796" s="1"/>
      <c r="B796" s="6" t="s">
        <v>828</v>
      </c>
      <c r="C796" s="6" t="s">
        <v>16</v>
      </c>
      <c r="D796" s="6" t="s">
        <v>17</v>
      </c>
      <c r="E796" s="6" t="s">
        <v>18</v>
      </c>
      <c r="F796" s="6" t="s">
        <v>28</v>
      </c>
      <c r="G796" s="6" t="s">
        <v>25</v>
      </c>
      <c r="H796" s="21">
        <v>92.6</v>
      </c>
      <c r="I796" s="12">
        <v>7</v>
      </c>
      <c r="J796" s="8">
        <v>32.409999999999997</v>
      </c>
      <c r="K796" s="8">
        <v>680.61</v>
      </c>
      <c r="L796" s="14">
        <v>43523</v>
      </c>
      <c r="M796" s="32" t="str">
        <f t="shared" si="175"/>
        <v>Weekday</v>
      </c>
      <c r="N796" s="16">
        <v>0.53611111111111109</v>
      </c>
      <c r="O796" s="6" t="s">
        <v>30</v>
      </c>
      <c r="P796" s="18">
        <v>648.20000000000005</v>
      </c>
      <c r="Q796" s="2">
        <v>4.7619047620000003</v>
      </c>
      <c r="R796" s="8">
        <v>32.409999999999997</v>
      </c>
      <c r="S796" s="10">
        <v>9.3000000000000007</v>
      </c>
      <c r="T796" s="33"/>
      <c r="U796" s="22">
        <f t="shared" si="174"/>
        <v>648.19999999999993</v>
      </c>
      <c r="V796" s="24">
        <f t="shared" si="176"/>
        <v>51855.999999999993</v>
      </c>
    </row>
    <row r="797" spans="1:22" ht="15.75" customHeight="1" x14ac:dyDescent="0.2">
      <c r="A797" s="1"/>
      <c r="B797" s="6" t="s">
        <v>829</v>
      </c>
      <c r="C797" s="6" t="s">
        <v>16</v>
      </c>
      <c r="D797" s="6" t="s">
        <v>17</v>
      </c>
      <c r="E797" s="6" t="s">
        <v>24</v>
      </c>
      <c r="F797" s="6" t="s">
        <v>19</v>
      </c>
      <c r="G797" s="6" t="s">
        <v>25</v>
      </c>
      <c r="H797" s="21">
        <v>46.61</v>
      </c>
      <c r="I797" s="12">
        <v>2</v>
      </c>
      <c r="J797" s="8">
        <v>4.6609999999999996</v>
      </c>
      <c r="K797" s="8">
        <v>97.881</v>
      </c>
      <c r="L797" s="14">
        <v>43522</v>
      </c>
      <c r="M797" s="32" t="str">
        <f t="shared" si="175"/>
        <v>Weekday</v>
      </c>
      <c r="N797" s="16">
        <v>0.51944444444444449</v>
      </c>
      <c r="O797" s="6" t="s">
        <v>30</v>
      </c>
      <c r="P797" s="18">
        <v>93.22</v>
      </c>
      <c r="Q797" s="2">
        <v>4.7619047620000003</v>
      </c>
      <c r="R797" s="8">
        <v>4.6609999999999996</v>
      </c>
      <c r="S797" s="10">
        <v>6.6</v>
      </c>
      <c r="T797" s="33"/>
      <c r="U797" s="22">
        <f t="shared" si="174"/>
        <v>93.22</v>
      </c>
      <c r="V797" s="24">
        <f t="shared" si="176"/>
        <v>7457.6</v>
      </c>
    </row>
    <row r="798" spans="1:22" ht="15.75" customHeight="1" x14ac:dyDescent="0.2">
      <c r="A798" s="1"/>
      <c r="B798" s="6" t="s">
        <v>830</v>
      </c>
      <c r="C798" s="6" t="s">
        <v>39</v>
      </c>
      <c r="D798" s="6" t="s">
        <v>40</v>
      </c>
      <c r="E798" s="6" t="s">
        <v>24</v>
      </c>
      <c r="F798" s="6" t="s">
        <v>28</v>
      </c>
      <c r="G798" s="6" t="s">
        <v>43</v>
      </c>
      <c r="H798" s="21">
        <v>27.18</v>
      </c>
      <c r="I798" s="12">
        <v>2</v>
      </c>
      <c r="J798" s="8">
        <v>2.718</v>
      </c>
      <c r="K798" s="8">
        <v>57.078000000000003</v>
      </c>
      <c r="L798" s="14">
        <v>43539</v>
      </c>
      <c r="M798" s="32" t="str">
        <f t="shared" si="175"/>
        <v>Weekday</v>
      </c>
      <c r="N798" s="16">
        <v>0.68472222222222223</v>
      </c>
      <c r="O798" s="6" t="s">
        <v>21</v>
      </c>
      <c r="P798" s="18">
        <v>54.36</v>
      </c>
      <c r="Q798" s="2">
        <v>4.7619047620000003</v>
      </c>
      <c r="R798" s="8">
        <v>2.718</v>
      </c>
      <c r="S798" s="10">
        <v>4.3</v>
      </c>
      <c r="T798" s="33"/>
      <c r="U798" s="22">
        <f t="shared" si="174"/>
        <v>54.36</v>
      </c>
      <c r="V798" s="24">
        <f t="shared" si="176"/>
        <v>4348.8</v>
      </c>
    </row>
    <row r="799" spans="1:22" ht="15.75" customHeight="1" x14ac:dyDescent="0.2">
      <c r="A799" s="1"/>
      <c r="B799" s="6" t="s">
        <v>831</v>
      </c>
      <c r="C799" s="6" t="s">
        <v>22</v>
      </c>
      <c r="D799" s="6" t="s">
        <v>23</v>
      </c>
      <c r="E799" s="6" t="s">
        <v>18</v>
      </c>
      <c r="F799" s="6" t="s">
        <v>19</v>
      </c>
      <c r="G799" s="6" t="s">
        <v>29</v>
      </c>
      <c r="H799" s="21">
        <v>60.87</v>
      </c>
      <c r="I799" s="12">
        <v>1</v>
      </c>
      <c r="J799" s="8">
        <v>3.0434999999999999</v>
      </c>
      <c r="K799" s="8">
        <v>63.913499999999999</v>
      </c>
      <c r="L799" s="14">
        <v>43489</v>
      </c>
      <c r="M799" s="32" t="str">
        <f t="shared" si="175"/>
        <v>Weekday</v>
      </c>
      <c r="N799" s="16">
        <v>0.55833333333333335</v>
      </c>
      <c r="O799" s="6" t="s">
        <v>26</v>
      </c>
      <c r="P799" s="18">
        <v>60.87</v>
      </c>
      <c r="Q799" s="2">
        <v>4.7619047620000003</v>
      </c>
      <c r="R799" s="8">
        <v>3.0434999999999999</v>
      </c>
      <c r="S799" s="10">
        <v>5.5</v>
      </c>
      <c r="T799" s="33"/>
      <c r="U799" s="22">
        <f t="shared" si="174"/>
        <v>60.87</v>
      </c>
      <c r="V799" s="24">
        <f t="shared" si="176"/>
        <v>4869.5999999999995</v>
      </c>
    </row>
    <row r="800" spans="1:22" ht="15.75" customHeight="1" x14ac:dyDescent="0.2">
      <c r="A800" s="1"/>
      <c r="B800" s="6" t="s">
        <v>832</v>
      </c>
      <c r="C800" s="6" t="s">
        <v>16</v>
      </c>
      <c r="D800" s="6" t="s">
        <v>17</v>
      </c>
      <c r="E800" s="6" t="s">
        <v>18</v>
      </c>
      <c r="F800" s="6" t="s">
        <v>19</v>
      </c>
      <c r="G800" s="6" t="s">
        <v>33</v>
      </c>
      <c r="H800" s="21">
        <v>24.49</v>
      </c>
      <c r="I800" s="12">
        <v>10</v>
      </c>
      <c r="J800" s="8">
        <v>12.244999999999999</v>
      </c>
      <c r="K800" s="8">
        <v>257.14499999999998</v>
      </c>
      <c r="L800" s="14">
        <v>43518</v>
      </c>
      <c r="M800" s="32" t="str">
        <f t="shared" si="175"/>
        <v>Weekday</v>
      </c>
      <c r="N800" s="16">
        <v>0.63541666666666663</v>
      </c>
      <c r="O800" s="6" t="s">
        <v>26</v>
      </c>
      <c r="P800" s="18">
        <v>244.9</v>
      </c>
      <c r="Q800" s="2">
        <v>4.7619047620000003</v>
      </c>
      <c r="R800" s="8">
        <v>12.244999999999999</v>
      </c>
      <c r="S800" s="10">
        <v>8.1</v>
      </c>
      <c r="T800" s="33"/>
      <c r="U800" s="22">
        <f t="shared" si="174"/>
        <v>244.89999999999998</v>
      </c>
      <c r="V800" s="24">
        <f t="shared" si="176"/>
        <v>19592</v>
      </c>
    </row>
    <row r="801" spans="1:22" ht="15.75" customHeight="1" x14ac:dyDescent="0.2">
      <c r="A801" s="1"/>
      <c r="B801" s="6" t="s">
        <v>833</v>
      </c>
      <c r="C801" s="6" t="s">
        <v>39</v>
      </c>
      <c r="D801" s="6" t="s">
        <v>40</v>
      </c>
      <c r="E801" s="6" t="s">
        <v>24</v>
      </c>
      <c r="F801" s="6" t="s">
        <v>28</v>
      </c>
      <c r="G801" s="6" t="s">
        <v>20</v>
      </c>
      <c r="H801" s="21">
        <v>92.78</v>
      </c>
      <c r="I801" s="12">
        <v>1</v>
      </c>
      <c r="J801" s="8">
        <v>4.6390000000000002</v>
      </c>
      <c r="K801" s="8">
        <v>97.418999999999997</v>
      </c>
      <c r="L801" s="14">
        <v>43539</v>
      </c>
      <c r="M801" s="32" t="str">
        <f t="shared" si="175"/>
        <v>Weekday</v>
      </c>
      <c r="N801" s="16">
        <v>0.4513888888888889</v>
      </c>
      <c r="O801" s="6" t="s">
        <v>30</v>
      </c>
      <c r="P801" s="18">
        <v>92.78</v>
      </c>
      <c r="Q801" s="2">
        <v>4.7619047620000003</v>
      </c>
      <c r="R801" s="8">
        <v>4.6390000000000002</v>
      </c>
      <c r="S801" s="10">
        <v>9.8000000000000007</v>
      </c>
      <c r="T801" s="33"/>
      <c r="U801" s="22">
        <f t="shared" si="174"/>
        <v>92.78</v>
      </c>
      <c r="V801" s="24">
        <f t="shared" si="176"/>
        <v>7422.4</v>
      </c>
    </row>
    <row r="802" spans="1:22" ht="15.75" customHeight="1" x14ac:dyDescent="0.2">
      <c r="A802" s="1"/>
      <c r="B802" s="6" t="s">
        <v>834</v>
      </c>
      <c r="C802" s="6" t="s">
        <v>22</v>
      </c>
      <c r="D802" s="6" t="s">
        <v>23</v>
      </c>
      <c r="E802" s="6" t="s">
        <v>18</v>
      </c>
      <c r="F802" s="6" t="s">
        <v>28</v>
      </c>
      <c r="G802" s="6" t="s">
        <v>29</v>
      </c>
      <c r="H802" s="21">
        <v>86.69</v>
      </c>
      <c r="I802" s="12">
        <v>5</v>
      </c>
      <c r="J802" s="8">
        <v>21.672499999999999</v>
      </c>
      <c r="K802" s="8">
        <v>455.1225</v>
      </c>
      <c r="L802" s="14">
        <v>43507</v>
      </c>
      <c r="M802" s="32" t="str">
        <f t="shared" si="175"/>
        <v>Weekday</v>
      </c>
      <c r="N802" s="16">
        <v>0.77638888888888891</v>
      </c>
      <c r="O802" s="6" t="s">
        <v>21</v>
      </c>
      <c r="P802" s="18">
        <v>433.45</v>
      </c>
      <c r="Q802" s="2">
        <v>4.7619047620000003</v>
      </c>
      <c r="R802" s="8">
        <v>21.672499999999999</v>
      </c>
      <c r="S802" s="10">
        <v>9.4</v>
      </c>
      <c r="T802" s="33"/>
      <c r="U802" s="22">
        <f t="shared" si="174"/>
        <v>433.45</v>
      </c>
      <c r="V802" s="24">
        <f t="shared" si="176"/>
        <v>34676</v>
      </c>
    </row>
    <row r="803" spans="1:22" ht="15.75" customHeight="1" x14ac:dyDescent="0.2">
      <c r="A803" s="1"/>
      <c r="B803" s="6" t="s">
        <v>835</v>
      </c>
      <c r="C803" s="6" t="s">
        <v>39</v>
      </c>
      <c r="D803" s="6" t="s">
        <v>40</v>
      </c>
      <c r="E803" s="6" t="s">
        <v>24</v>
      </c>
      <c r="F803" s="6" t="s">
        <v>28</v>
      </c>
      <c r="G803" s="6" t="s">
        <v>33</v>
      </c>
      <c r="H803" s="21">
        <v>23.01</v>
      </c>
      <c r="I803" s="12">
        <v>6</v>
      </c>
      <c r="J803" s="8">
        <v>6.9029999999999996</v>
      </c>
      <c r="K803" s="8">
        <v>144.96299999999999</v>
      </c>
      <c r="L803" s="14">
        <v>43477</v>
      </c>
      <c r="M803" s="32" t="str">
        <f t="shared" si="175"/>
        <v>Weekend</v>
      </c>
      <c r="N803" s="16">
        <v>0.69791666666666663</v>
      </c>
      <c r="O803" s="6" t="s">
        <v>21</v>
      </c>
      <c r="P803" s="18">
        <v>138.06</v>
      </c>
      <c r="Q803" s="2">
        <v>4.7619047620000003</v>
      </c>
      <c r="R803" s="8">
        <v>6.9029999999999996</v>
      </c>
      <c r="S803" s="10">
        <v>7.9</v>
      </c>
      <c r="T803" s="33"/>
      <c r="U803" s="22">
        <f t="shared" si="174"/>
        <v>138.06</v>
      </c>
      <c r="V803" s="24">
        <f t="shared" si="176"/>
        <v>11044.8</v>
      </c>
    </row>
    <row r="804" spans="1:22" ht="15.75" customHeight="1" x14ac:dyDescent="0.2">
      <c r="A804" s="1"/>
      <c r="B804" s="6" t="s">
        <v>836</v>
      </c>
      <c r="C804" s="6" t="s">
        <v>22</v>
      </c>
      <c r="D804" s="6" t="s">
        <v>23</v>
      </c>
      <c r="E804" s="6" t="s">
        <v>18</v>
      </c>
      <c r="F804" s="6" t="s">
        <v>19</v>
      </c>
      <c r="G804" s="6" t="s">
        <v>25</v>
      </c>
      <c r="H804" s="21">
        <v>30.2</v>
      </c>
      <c r="I804" s="12">
        <v>8</v>
      </c>
      <c r="J804" s="8">
        <v>12.08</v>
      </c>
      <c r="K804" s="8">
        <v>253.68</v>
      </c>
      <c r="L804" s="14">
        <v>43527</v>
      </c>
      <c r="M804" s="32" t="str">
        <f t="shared" si="175"/>
        <v>Weekend</v>
      </c>
      <c r="N804" s="16">
        <v>0.8125</v>
      </c>
      <c r="O804" s="6" t="s">
        <v>21</v>
      </c>
      <c r="P804" s="18">
        <v>241.6</v>
      </c>
      <c r="Q804" s="2">
        <v>4.7619047620000003</v>
      </c>
      <c r="R804" s="8">
        <v>12.08</v>
      </c>
      <c r="S804" s="10">
        <v>5.0999999999999996</v>
      </c>
      <c r="T804" s="33"/>
      <c r="U804" s="22">
        <f t="shared" si="174"/>
        <v>241.6</v>
      </c>
      <c r="V804" s="24">
        <f t="shared" si="176"/>
        <v>19328</v>
      </c>
    </row>
    <row r="805" spans="1:22" ht="15.75" customHeight="1" x14ac:dyDescent="0.2">
      <c r="A805" s="1"/>
      <c r="B805" s="6" t="s">
        <v>837</v>
      </c>
      <c r="C805" s="6" t="s">
        <v>22</v>
      </c>
      <c r="D805" s="6" t="s">
        <v>23</v>
      </c>
      <c r="E805" s="6" t="s">
        <v>18</v>
      </c>
      <c r="F805" s="6" t="s">
        <v>28</v>
      </c>
      <c r="G805" s="6" t="s">
        <v>43</v>
      </c>
      <c r="H805" s="21">
        <v>67.39</v>
      </c>
      <c r="I805" s="12">
        <v>7</v>
      </c>
      <c r="J805" s="8">
        <v>23.586500000000001</v>
      </c>
      <c r="K805" s="8">
        <v>495.31650000000002</v>
      </c>
      <c r="L805" s="14">
        <v>43547</v>
      </c>
      <c r="M805" s="32" t="str">
        <f t="shared" si="175"/>
        <v>Weekend</v>
      </c>
      <c r="N805" s="16">
        <v>0.55763888888888891</v>
      </c>
      <c r="O805" s="6" t="s">
        <v>21</v>
      </c>
      <c r="P805" s="18">
        <v>471.73</v>
      </c>
      <c r="Q805" s="2">
        <v>4.7619047620000003</v>
      </c>
      <c r="R805" s="8">
        <v>23.586500000000001</v>
      </c>
      <c r="S805" s="10">
        <v>6.9</v>
      </c>
      <c r="T805" s="33"/>
      <c r="U805" s="22">
        <f t="shared" si="174"/>
        <v>471.73</v>
      </c>
      <c r="V805" s="24">
        <f t="shared" si="176"/>
        <v>37738.400000000001</v>
      </c>
    </row>
    <row r="806" spans="1:22" ht="15.75" customHeight="1" x14ac:dyDescent="0.2">
      <c r="A806" s="1"/>
      <c r="B806" s="6" t="s">
        <v>838</v>
      </c>
      <c r="C806" s="6" t="s">
        <v>16</v>
      </c>
      <c r="D806" s="6" t="s">
        <v>17</v>
      </c>
      <c r="E806" s="6" t="s">
        <v>18</v>
      </c>
      <c r="F806" s="6" t="s">
        <v>19</v>
      </c>
      <c r="G806" s="6" t="s">
        <v>43</v>
      </c>
      <c r="H806" s="21">
        <v>48.96</v>
      </c>
      <c r="I806" s="12">
        <v>9</v>
      </c>
      <c r="J806" s="8">
        <v>22.032</v>
      </c>
      <c r="K806" s="8">
        <v>462.67200000000003</v>
      </c>
      <c r="L806" s="14">
        <v>43528</v>
      </c>
      <c r="M806" s="32" t="str">
        <f t="shared" si="175"/>
        <v>Weekday</v>
      </c>
      <c r="N806" s="16">
        <v>0.47708333333333336</v>
      </c>
      <c r="O806" s="6" t="s">
        <v>26</v>
      </c>
      <c r="P806" s="18">
        <v>440.64</v>
      </c>
      <c r="Q806" s="2">
        <v>4.7619047620000003</v>
      </c>
      <c r="R806" s="8">
        <v>22.032</v>
      </c>
      <c r="S806" s="10">
        <v>8</v>
      </c>
      <c r="T806" s="33"/>
      <c r="U806" s="22">
        <f t="shared" si="174"/>
        <v>440.64</v>
      </c>
      <c r="V806" s="24">
        <f t="shared" si="176"/>
        <v>35251.199999999997</v>
      </c>
    </row>
    <row r="807" spans="1:22" ht="15.75" customHeight="1" x14ac:dyDescent="0.2">
      <c r="A807" s="1"/>
      <c r="B807" s="6" t="s">
        <v>839</v>
      </c>
      <c r="C807" s="6" t="s">
        <v>39</v>
      </c>
      <c r="D807" s="6" t="s">
        <v>40</v>
      </c>
      <c r="E807" s="6" t="s">
        <v>18</v>
      </c>
      <c r="F807" s="6" t="s">
        <v>19</v>
      </c>
      <c r="G807" s="6" t="s">
        <v>25</v>
      </c>
      <c r="H807" s="21">
        <v>75.59</v>
      </c>
      <c r="I807" s="12">
        <v>9</v>
      </c>
      <c r="J807" s="8">
        <v>34.015500000000003</v>
      </c>
      <c r="K807" s="8">
        <v>714.32550000000003</v>
      </c>
      <c r="L807" s="14">
        <v>43519</v>
      </c>
      <c r="M807" s="32" t="str">
        <f t="shared" si="175"/>
        <v>Weekend</v>
      </c>
      <c r="N807" s="16">
        <v>0.46666666666666667</v>
      </c>
      <c r="O807" s="6" t="s">
        <v>26</v>
      </c>
      <c r="P807" s="18">
        <v>680.31</v>
      </c>
      <c r="Q807" s="2">
        <v>4.7619047620000003</v>
      </c>
      <c r="R807" s="8">
        <v>34.015500000000003</v>
      </c>
      <c r="S807" s="10">
        <v>8</v>
      </c>
      <c r="T807" s="33"/>
      <c r="U807" s="22">
        <f t="shared" si="174"/>
        <v>680.31000000000006</v>
      </c>
      <c r="V807" s="24">
        <f t="shared" si="176"/>
        <v>54424.800000000003</v>
      </c>
    </row>
    <row r="808" spans="1:22" ht="15.75" customHeight="1" x14ac:dyDescent="0.2">
      <c r="A808" s="1"/>
      <c r="B808" s="6" t="s">
        <v>840</v>
      </c>
      <c r="C808" s="6" t="s">
        <v>16</v>
      </c>
      <c r="D808" s="6" t="s">
        <v>17</v>
      </c>
      <c r="E808" s="6" t="s">
        <v>24</v>
      </c>
      <c r="F808" s="6" t="s">
        <v>19</v>
      </c>
      <c r="G808" s="6" t="s">
        <v>29</v>
      </c>
      <c r="H808" s="21">
        <v>77.47</v>
      </c>
      <c r="I808" s="12">
        <v>4</v>
      </c>
      <c r="J808" s="8">
        <v>15.494</v>
      </c>
      <c r="K808" s="8">
        <v>325.37400000000002</v>
      </c>
      <c r="L808" s="14">
        <v>43541</v>
      </c>
      <c r="M808" s="32" t="str">
        <f t="shared" si="175"/>
        <v>Weekend</v>
      </c>
      <c r="N808" s="16">
        <v>0.69166666666666665</v>
      </c>
      <c r="O808" s="6" t="s">
        <v>26</v>
      </c>
      <c r="P808" s="18">
        <v>309.88</v>
      </c>
      <c r="Q808" s="2">
        <v>4.7619047620000003</v>
      </c>
      <c r="R808" s="8">
        <v>15.494</v>
      </c>
      <c r="S808" s="10">
        <v>4.2</v>
      </c>
      <c r="T808" s="33"/>
      <c r="U808" s="22">
        <f t="shared" si="174"/>
        <v>309.88</v>
      </c>
      <c r="V808" s="24">
        <f t="shared" si="176"/>
        <v>24790.400000000001</v>
      </c>
    </row>
    <row r="809" spans="1:22" ht="15.75" customHeight="1" x14ac:dyDescent="0.2">
      <c r="A809" s="1"/>
      <c r="B809" s="6" t="s">
        <v>841</v>
      </c>
      <c r="C809" s="6" t="s">
        <v>16</v>
      </c>
      <c r="D809" s="6" t="s">
        <v>17</v>
      </c>
      <c r="E809" s="6" t="s">
        <v>24</v>
      </c>
      <c r="F809" s="6" t="s">
        <v>19</v>
      </c>
      <c r="G809" s="6" t="s">
        <v>33</v>
      </c>
      <c r="H809" s="21">
        <v>93.18</v>
      </c>
      <c r="I809" s="12">
        <v>2</v>
      </c>
      <c r="J809" s="8">
        <v>9.3179999999999996</v>
      </c>
      <c r="K809" s="8">
        <v>195.678</v>
      </c>
      <c r="L809" s="14">
        <v>43481</v>
      </c>
      <c r="M809" s="32" t="str">
        <f t="shared" si="175"/>
        <v>Weekday</v>
      </c>
      <c r="N809" s="16">
        <v>0.77847222222222223</v>
      </c>
      <c r="O809" s="6" t="s">
        <v>30</v>
      </c>
      <c r="P809" s="18">
        <v>186.36</v>
      </c>
      <c r="Q809" s="2">
        <v>4.7619047620000003</v>
      </c>
      <c r="R809" s="8">
        <v>9.3179999999999996</v>
      </c>
      <c r="S809" s="10">
        <v>8.5</v>
      </c>
      <c r="T809" s="33"/>
      <c r="U809" s="22">
        <f t="shared" si="174"/>
        <v>186.36</v>
      </c>
      <c r="V809" s="24">
        <f t="shared" si="176"/>
        <v>14908.800000000001</v>
      </c>
    </row>
    <row r="810" spans="1:22" ht="15.75" customHeight="1" x14ac:dyDescent="0.2">
      <c r="A810" s="1"/>
      <c r="B810" s="6" t="s">
        <v>842</v>
      </c>
      <c r="C810" s="6" t="s">
        <v>16</v>
      </c>
      <c r="D810" s="6" t="s">
        <v>17</v>
      </c>
      <c r="E810" s="6" t="s">
        <v>24</v>
      </c>
      <c r="F810" s="6" t="s">
        <v>19</v>
      </c>
      <c r="G810" s="6" t="s">
        <v>25</v>
      </c>
      <c r="H810" s="21">
        <v>50.23</v>
      </c>
      <c r="I810" s="12">
        <v>4</v>
      </c>
      <c r="J810" s="8">
        <v>10.045999999999999</v>
      </c>
      <c r="K810" s="8">
        <v>210.96600000000001</v>
      </c>
      <c r="L810" s="14">
        <v>43473</v>
      </c>
      <c r="M810" s="32" t="str">
        <f t="shared" si="175"/>
        <v>Weekday</v>
      </c>
      <c r="N810" s="16">
        <v>0.71666666666666667</v>
      </c>
      <c r="O810" s="6" t="s">
        <v>26</v>
      </c>
      <c r="P810" s="18">
        <v>200.92</v>
      </c>
      <c r="Q810" s="2">
        <v>4.7619047620000003</v>
      </c>
      <c r="R810" s="8">
        <v>10.045999999999999</v>
      </c>
      <c r="S810" s="10">
        <v>9</v>
      </c>
      <c r="T810" s="33"/>
      <c r="U810" s="22">
        <f t="shared" si="174"/>
        <v>200.92</v>
      </c>
      <c r="V810" s="24">
        <f t="shared" si="176"/>
        <v>16073.599999999999</v>
      </c>
    </row>
    <row r="811" spans="1:22" ht="15.75" customHeight="1" x14ac:dyDescent="0.2">
      <c r="A811" s="1"/>
      <c r="B811" s="6" t="s">
        <v>843</v>
      </c>
      <c r="C811" s="6" t="s">
        <v>39</v>
      </c>
      <c r="D811" s="6" t="s">
        <v>40</v>
      </c>
      <c r="E811" s="6" t="s">
        <v>24</v>
      </c>
      <c r="F811" s="6" t="s">
        <v>19</v>
      </c>
      <c r="G811" s="6" t="s">
        <v>20</v>
      </c>
      <c r="H811" s="21">
        <v>17.75</v>
      </c>
      <c r="I811" s="12">
        <v>1</v>
      </c>
      <c r="J811" s="8">
        <v>0.88749999999999996</v>
      </c>
      <c r="K811" s="8">
        <v>18.637499999999999</v>
      </c>
      <c r="L811" s="14">
        <v>43479</v>
      </c>
      <c r="M811" s="32" t="str">
        <f t="shared" si="175"/>
        <v>Weekday</v>
      </c>
      <c r="N811" s="16">
        <v>0.44305555555555554</v>
      </c>
      <c r="O811" s="6" t="s">
        <v>26</v>
      </c>
      <c r="P811" s="18">
        <v>17.75</v>
      </c>
      <c r="Q811" s="2">
        <v>4.7619047620000003</v>
      </c>
      <c r="R811" s="8">
        <v>0.88749999999999996</v>
      </c>
      <c r="S811" s="10">
        <v>8.6</v>
      </c>
      <c r="T811" s="33"/>
      <c r="U811" s="22">
        <f t="shared" si="174"/>
        <v>17.75</v>
      </c>
      <c r="V811" s="24">
        <f t="shared" si="176"/>
        <v>1420</v>
      </c>
    </row>
    <row r="812" spans="1:22" ht="15.75" customHeight="1" x14ac:dyDescent="0.2">
      <c r="A812" s="1"/>
      <c r="B812" s="6" t="s">
        <v>844</v>
      </c>
      <c r="C812" s="6" t="s">
        <v>22</v>
      </c>
      <c r="D812" s="6" t="s">
        <v>23</v>
      </c>
      <c r="E812" s="6" t="s">
        <v>24</v>
      </c>
      <c r="F812" s="6" t="s">
        <v>19</v>
      </c>
      <c r="G812" s="6" t="s">
        <v>43</v>
      </c>
      <c r="H812" s="21">
        <v>62.18</v>
      </c>
      <c r="I812" s="12">
        <v>10</v>
      </c>
      <c r="J812" s="8">
        <v>31.09</v>
      </c>
      <c r="K812" s="8">
        <v>652.89</v>
      </c>
      <c r="L812" s="14">
        <v>43496</v>
      </c>
      <c r="M812" s="32" t="str">
        <f t="shared" si="175"/>
        <v>Weekday</v>
      </c>
      <c r="N812" s="16">
        <v>0.43958333333333333</v>
      </c>
      <c r="O812" s="6" t="s">
        <v>21</v>
      </c>
      <c r="P812" s="18">
        <v>621.79999999999995</v>
      </c>
      <c r="Q812" s="2">
        <v>4.7619047620000003</v>
      </c>
      <c r="R812" s="8">
        <v>31.09</v>
      </c>
      <c r="S812" s="10">
        <v>6</v>
      </c>
      <c r="T812" s="33"/>
      <c r="U812" s="22">
        <f t="shared" si="174"/>
        <v>621.79999999999995</v>
      </c>
      <c r="V812" s="24">
        <f t="shared" si="176"/>
        <v>49744</v>
      </c>
    </row>
    <row r="813" spans="1:22" ht="15.75" customHeight="1" x14ac:dyDescent="0.2">
      <c r="A813" s="1"/>
      <c r="B813" s="6" t="s">
        <v>845</v>
      </c>
      <c r="C813" s="6" t="s">
        <v>39</v>
      </c>
      <c r="D813" s="6" t="s">
        <v>40</v>
      </c>
      <c r="E813" s="6" t="s">
        <v>24</v>
      </c>
      <c r="F813" s="6" t="s">
        <v>28</v>
      </c>
      <c r="G813" s="6" t="s">
        <v>20</v>
      </c>
      <c r="H813" s="21">
        <v>10.75</v>
      </c>
      <c r="I813" s="12">
        <v>8</v>
      </c>
      <c r="J813" s="8">
        <v>4.3</v>
      </c>
      <c r="K813" s="8">
        <v>90.3</v>
      </c>
      <c r="L813" s="14">
        <v>43539</v>
      </c>
      <c r="M813" s="32" t="str">
        <f t="shared" si="175"/>
        <v>Weekday</v>
      </c>
      <c r="N813" s="16">
        <v>0.60972222222222228</v>
      </c>
      <c r="O813" s="6" t="s">
        <v>21</v>
      </c>
      <c r="P813" s="18">
        <v>86</v>
      </c>
      <c r="Q813" s="2">
        <v>4.7619047620000003</v>
      </c>
      <c r="R813" s="8">
        <v>4.3</v>
      </c>
      <c r="S813" s="10">
        <v>6.2</v>
      </c>
      <c r="T813" s="33"/>
      <c r="U813" s="22">
        <f t="shared" si="174"/>
        <v>86</v>
      </c>
      <c r="V813" s="24">
        <f t="shared" si="176"/>
        <v>6880</v>
      </c>
    </row>
    <row r="814" spans="1:22" ht="15.75" customHeight="1" x14ac:dyDescent="0.2">
      <c r="A814" s="1"/>
      <c r="B814" s="6" t="s">
        <v>846</v>
      </c>
      <c r="C814" s="6" t="s">
        <v>16</v>
      </c>
      <c r="D814" s="6" t="s">
        <v>17</v>
      </c>
      <c r="E814" s="6" t="s">
        <v>24</v>
      </c>
      <c r="F814" s="6" t="s">
        <v>19</v>
      </c>
      <c r="G814" s="6" t="s">
        <v>25</v>
      </c>
      <c r="H814" s="21">
        <v>40.26</v>
      </c>
      <c r="I814" s="12">
        <v>10</v>
      </c>
      <c r="J814" s="8">
        <v>20.13</v>
      </c>
      <c r="K814" s="8">
        <v>422.73</v>
      </c>
      <c r="L814" s="14">
        <v>43520</v>
      </c>
      <c r="M814" s="32" t="str">
        <f t="shared" si="175"/>
        <v>Weekend</v>
      </c>
      <c r="N814" s="16">
        <v>0.75416666666666665</v>
      </c>
      <c r="O814" s="6" t="s">
        <v>30</v>
      </c>
      <c r="P814" s="18">
        <v>402.6</v>
      </c>
      <c r="Q814" s="2">
        <v>4.7619047620000003</v>
      </c>
      <c r="R814" s="8">
        <v>20.13</v>
      </c>
      <c r="S814" s="10">
        <v>5</v>
      </c>
      <c r="T814" s="33"/>
      <c r="U814" s="22">
        <f t="shared" si="174"/>
        <v>402.59999999999997</v>
      </c>
      <c r="V814" s="24">
        <f t="shared" si="176"/>
        <v>32207.999999999996</v>
      </c>
    </row>
    <row r="815" spans="1:22" ht="15.75" customHeight="1" x14ac:dyDescent="0.2">
      <c r="A815" s="1"/>
      <c r="B815" s="6" t="s">
        <v>847</v>
      </c>
      <c r="C815" s="6" t="s">
        <v>22</v>
      </c>
      <c r="D815" s="6" t="s">
        <v>23</v>
      </c>
      <c r="E815" s="6" t="s">
        <v>18</v>
      </c>
      <c r="F815" s="6" t="s">
        <v>19</v>
      </c>
      <c r="G815" s="6" t="s">
        <v>33</v>
      </c>
      <c r="H815" s="21">
        <v>64.97</v>
      </c>
      <c r="I815" s="12">
        <v>5</v>
      </c>
      <c r="J815" s="8">
        <v>16.2425</v>
      </c>
      <c r="K815" s="8">
        <v>341.09249999999997</v>
      </c>
      <c r="L815" s="14">
        <v>43504</v>
      </c>
      <c r="M815" s="32" t="str">
        <f t="shared" si="175"/>
        <v>Weekday</v>
      </c>
      <c r="N815" s="16">
        <v>0.53611111111111109</v>
      </c>
      <c r="O815" s="6" t="s">
        <v>30</v>
      </c>
      <c r="P815" s="18">
        <v>324.85000000000002</v>
      </c>
      <c r="Q815" s="2">
        <v>4.7619047620000003</v>
      </c>
      <c r="R815" s="8">
        <v>16.2425</v>
      </c>
      <c r="S815" s="10">
        <v>6.5</v>
      </c>
      <c r="T815" s="33"/>
      <c r="U815" s="22">
        <f t="shared" si="174"/>
        <v>324.85000000000002</v>
      </c>
      <c r="V815" s="24">
        <f t="shared" si="176"/>
        <v>25988</v>
      </c>
    </row>
    <row r="816" spans="1:22" ht="15.75" customHeight="1" x14ac:dyDescent="0.2">
      <c r="A816" s="1"/>
      <c r="B816" s="6" t="s">
        <v>848</v>
      </c>
      <c r="C816" s="6" t="s">
        <v>16</v>
      </c>
      <c r="D816" s="6" t="s">
        <v>17</v>
      </c>
      <c r="E816" s="6" t="s">
        <v>24</v>
      </c>
      <c r="F816" s="6" t="s">
        <v>28</v>
      </c>
      <c r="G816" s="6" t="s">
        <v>25</v>
      </c>
      <c r="H816" s="21">
        <v>95.15</v>
      </c>
      <c r="I816" s="12">
        <v>1</v>
      </c>
      <c r="J816" s="8">
        <v>4.7575000000000003</v>
      </c>
      <c r="K816" s="8">
        <v>99.907499999999999</v>
      </c>
      <c r="L816" s="14">
        <v>43546</v>
      </c>
      <c r="M816" s="32" t="str">
        <f t="shared" si="175"/>
        <v>Weekday</v>
      </c>
      <c r="N816" s="16">
        <v>0.58333333333333337</v>
      </c>
      <c r="O816" s="6" t="s">
        <v>26</v>
      </c>
      <c r="P816" s="18">
        <v>95.15</v>
      </c>
      <c r="Q816" s="2">
        <v>4.7619047620000003</v>
      </c>
      <c r="R816" s="8">
        <v>4.7575000000000003</v>
      </c>
      <c r="S816" s="10">
        <v>6</v>
      </c>
      <c r="T816" s="33"/>
      <c r="U816" s="22">
        <f t="shared" si="174"/>
        <v>95.15</v>
      </c>
      <c r="V816" s="24">
        <f t="shared" si="176"/>
        <v>7612</v>
      </c>
    </row>
    <row r="817" spans="1:22" ht="15.75" customHeight="1" x14ac:dyDescent="0.2">
      <c r="A817" s="1"/>
      <c r="B817" s="6" t="s">
        <v>849</v>
      </c>
      <c r="C817" s="6" t="s">
        <v>16</v>
      </c>
      <c r="D817" s="6" t="s">
        <v>17</v>
      </c>
      <c r="E817" s="6" t="s">
        <v>18</v>
      </c>
      <c r="F817" s="6" t="s">
        <v>19</v>
      </c>
      <c r="G817" s="6" t="s">
        <v>25</v>
      </c>
      <c r="H817" s="21">
        <v>48.62</v>
      </c>
      <c r="I817" s="12">
        <v>8</v>
      </c>
      <c r="J817" s="8">
        <v>19.448</v>
      </c>
      <c r="K817" s="8">
        <v>408.40800000000002</v>
      </c>
      <c r="L817" s="14">
        <v>43489</v>
      </c>
      <c r="M817" s="32" t="str">
        <f t="shared" si="175"/>
        <v>Weekday</v>
      </c>
      <c r="N817" s="16">
        <v>0.45624999999999999</v>
      </c>
      <c r="O817" s="6" t="s">
        <v>26</v>
      </c>
      <c r="P817" s="18">
        <v>388.96</v>
      </c>
      <c r="Q817" s="2">
        <v>4.7619047620000003</v>
      </c>
      <c r="R817" s="8">
        <v>19.448</v>
      </c>
      <c r="S817" s="10">
        <v>5</v>
      </c>
      <c r="T817" s="33"/>
      <c r="U817" s="22">
        <f t="shared" si="174"/>
        <v>388.96</v>
      </c>
      <c r="V817" s="24">
        <f t="shared" si="176"/>
        <v>31116.799999999999</v>
      </c>
    </row>
    <row r="818" spans="1:22" ht="15.75" customHeight="1" x14ac:dyDescent="0.2">
      <c r="A818" s="1"/>
      <c r="B818" s="6" t="s">
        <v>850</v>
      </c>
      <c r="C818" s="6" t="s">
        <v>39</v>
      </c>
      <c r="D818" s="6" t="s">
        <v>40</v>
      </c>
      <c r="E818" s="6" t="s">
        <v>24</v>
      </c>
      <c r="F818" s="6" t="s">
        <v>19</v>
      </c>
      <c r="G818" s="6" t="s">
        <v>41</v>
      </c>
      <c r="H818" s="21">
        <v>53.21</v>
      </c>
      <c r="I818" s="12">
        <v>8</v>
      </c>
      <c r="J818" s="8">
        <v>21.283999999999999</v>
      </c>
      <c r="K818" s="8">
        <v>446.964</v>
      </c>
      <c r="L818" s="14">
        <v>43538</v>
      </c>
      <c r="M818" s="32" t="str">
        <f t="shared" si="175"/>
        <v>Weekday</v>
      </c>
      <c r="N818" s="16">
        <v>0.69791666666666663</v>
      </c>
      <c r="O818" s="6" t="s">
        <v>21</v>
      </c>
      <c r="P818" s="18">
        <v>425.68</v>
      </c>
      <c r="Q818" s="2">
        <v>4.7619047620000003</v>
      </c>
      <c r="R818" s="8">
        <v>21.283999999999999</v>
      </c>
      <c r="S818" s="10">
        <v>5</v>
      </c>
      <c r="T818" s="33"/>
      <c r="U818" s="22">
        <f t="shared" si="174"/>
        <v>425.68</v>
      </c>
      <c r="V818" s="24">
        <f t="shared" si="176"/>
        <v>34054.400000000001</v>
      </c>
    </row>
    <row r="819" spans="1:22" ht="15.75" customHeight="1" x14ac:dyDescent="0.2">
      <c r="A819" s="1"/>
      <c r="B819" s="6" t="s">
        <v>851</v>
      </c>
      <c r="C819" s="6" t="s">
        <v>22</v>
      </c>
      <c r="D819" s="6" t="s">
        <v>23</v>
      </c>
      <c r="E819" s="6" t="s">
        <v>24</v>
      </c>
      <c r="F819" s="6" t="s">
        <v>19</v>
      </c>
      <c r="G819" s="6" t="s">
        <v>43</v>
      </c>
      <c r="H819" s="21">
        <v>45.44</v>
      </c>
      <c r="I819" s="12">
        <v>7</v>
      </c>
      <c r="J819" s="8">
        <v>15.904</v>
      </c>
      <c r="K819" s="8">
        <v>333.98399999999998</v>
      </c>
      <c r="L819" s="14">
        <v>43488</v>
      </c>
      <c r="M819" s="32" t="str">
        <f t="shared" si="175"/>
        <v>Weekday</v>
      </c>
      <c r="N819" s="16">
        <v>0.46875</v>
      </c>
      <c r="O819" s="6" t="s">
        <v>26</v>
      </c>
      <c r="P819" s="18">
        <v>318.08</v>
      </c>
      <c r="Q819" s="2">
        <v>4.7619047620000003</v>
      </c>
      <c r="R819" s="8">
        <v>15.904</v>
      </c>
      <c r="S819" s="10">
        <v>9.1999999999999993</v>
      </c>
      <c r="T819" s="33"/>
      <c r="U819" s="22">
        <f t="shared" si="174"/>
        <v>318.08</v>
      </c>
      <c r="V819" s="24">
        <f t="shared" si="176"/>
        <v>25446.399999999998</v>
      </c>
    </row>
    <row r="820" spans="1:22" ht="15.75" customHeight="1" x14ac:dyDescent="0.2">
      <c r="A820" s="1"/>
      <c r="B820" s="6" t="s">
        <v>852</v>
      </c>
      <c r="C820" s="6" t="s">
        <v>16</v>
      </c>
      <c r="D820" s="6" t="s">
        <v>17</v>
      </c>
      <c r="E820" s="6" t="s">
        <v>24</v>
      </c>
      <c r="F820" s="6" t="s">
        <v>28</v>
      </c>
      <c r="G820" s="6" t="s">
        <v>41</v>
      </c>
      <c r="H820" s="21">
        <v>33.880000000000003</v>
      </c>
      <c r="I820" s="12">
        <v>8</v>
      </c>
      <c r="J820" s="8">
        <v>13.552</v>
      </c>
      <c r="K820" s="8">
        <v>284.59199999999998</v>
      </c>
      <c r="L820" s="14">
        <v>43484</v>
      </c>
      <c r="M820" s="32" t="str">
        <f t="shared" si="175"/>
        <v>Weekend</v>
      </c>
      <c r="N820" s="16">
        <v>0.85347222222222219</v>
      </c>
      <c r="O820" s="6" t="s">
        <v>21</v>
      </c>
      <c r="P820" s="18">
        <v>271.04000000000002</v>
      </c>
      <c r="Q820" s="2">
        <v>4.7619047620000003</v>
      </c>
      <c r="R820" s="8">
        <v>13.552</v>
      </c>
      <c r="S820" s="10">
        <v>9.6</v>
      </c>
      <c r="T820" s="33"/>
      <c r="U820" s="22">
        <f t="shared" si="174"/>
        <v>271.04000000000002</v>
      </c>
      <c r="V820" s="24">
        <f t="shared" si="176"/>
        <v>21683.200000000001</v>
      </c>
    </row>
    <row r="821" spans="1:22" ht="15.75" customHeight="1" x14ac:dyDescent="0.2">
      <c r="A821" s="1"/>
      <c r="B821" s="6" t="s">
        <v>853</v>
      </c>
      <c r="C821" s="6" t="s">
        <v>39</v>
      </c>
      <c r="D821" s="6" t="s">
        <v>40</v>
      </c>
      <c r="E821" s="6" t="s">
        <v>18</v>
      </c>
      <c r="F821" s="6" t="s">
        <v>28</v>
      </c>
      <c r="G821" s="6" t="s">
        <v>20</v>
      </c>
      <c r="H821" s="21">
        <v>96.16</v>
      </c>
      <c r="I821" s="12">
        <v>4</v>
      </c>
      <c r="J821" s="8">
        <v>19.231999999999999</v>
      </c>
      <c r="K821" s="8">
        <v>403.87200000000001</v>
      </c>
      <c r="L821" s="14">
        <v>43492</v>
      </c>
      <c r="M821" s="32" t="str">
        <f t="shared" si="175"/>
        <v>Weekend</v>
      </c>
      <c r="N821" s="16">
        <v>0.8354166666666667</v>
      </c>
      <c r="O821" s="6" t="s">
        <v>30</v>
      </c>
      <c r="P821" s="18">
        <v>384.64</v>
      </c>
      <c r="Q821" s="2">
        <v>4.7619047620000003</v>
      </c>
      <c r="R821" s="8">
        <v>19.231999999999999</v>
      </c>
      <c r="S821" s="10">
        <v>8.4</v>
      </c>
      <c r="T821" s="33"/>
      <c r="U821" s="22">
        <f t="shared" si="174"/>
        <v>384.64</v>
      </c>
      <c r="V821" s="24">
        <f t="shared" si="176"/>
        <v>30771.199999999997</v>
      </c>
    </row>
    <row r="822" spans="1:22" ht="15.75" customHeight="1" x14ac:dyDescent="0.2">
      <c r="A822" s="1"/>
      <c r="B822" s="6" t="s">
        <v>854</v>
      </c>
      <c r="C822" s="6" t="s">
        <v>39</v>
      </c>
      <c r="D822" s="6" t="s">
        <v>40</v>
      </c>
      <c r="E822" s="6" t="s">
        <v>18</v>
      </c>
      <c r="F822" s="6" t="s">
        <v>28</v>
      </c>
      <c r="G822" s="6" t="s">
        <v>41</v>
      </c>
      <c r="H822" s="21">
        <v>47.16</v>
      </c>
      <c r="I822" s="12">
        <v>5</v>
      </c>
      <c r="J822" s="8">
        <v>11.79</v>
      </c>
      <c r="K822" s="8">
        <v>247.59</v>
      </c>
      <c r="L822" s="14">
        <v>43499</v>
      </c>
      <c r="M822" s="32" t="str">
        <f t="shared" si="175"/>
        <v>Weekend</v>
      </c>
      <c r="N822" s="16">
        <v>0.60763888888888884</v>
      </c>
      <c r="O822" s="6" t="s">
        <v>30</v>
      </c>
      <c r="P822" s="18">
        <v>235.8</v>
      </c>
      <c r="Q822" s="2">
        <v>4.7619047620000003</v>
      </c>
      <c r="R822" s="8">
        <v>11.79</v>
      </c>
      <c r="S822" s="10">
        <v>6</v>
      </c>
      <c r="T822" s="33"/>
      <c r="U822" s="22">
        <f t="shared" si="174"/>
        <v>235.79999999999998</v>
      </c>
      <c r="V822" s="24">
        <f t="shared" si="176"/>
        <v>18864</v>
      </c>
    </row>
    <row r="823" spans="1:22" ht="15.75" customHeight="1" x14ac:dyDescent="0.2">
      <c r="A823" s="1"/>
      <c r="B823" s="6" t="s">
        <v>855</v>
      </c>
      <c r="C823" s="6" t="s">
        <v>39</v>
      </c>
      <c r="D823" s="6" t="s">
        <v>40</v>
      </c>
      <c r="E823" s="6" t="s">
        <v>24</v>
      </c>
      <c r="F823" s="6" t="s">
        <v>28</v>
      </c>
      <c r="G823" s="6" t="s">
        <v>25</v>
      </c>
      <c r="H823" s="21">
        <v>52.89</v>
      </c>
      <c r="I823" s="12">
        <v>4</v>
      </c>
      <c r="J823" s="8">
        <v>10.577999999999999</v>
      </c>
      <c r="K823" s="8">
        <v>222.13800000000001</v>
      </c>
      <c r="L823" s="14">
        <v>43549</v>
      </c>
      <c r="M823" s="32" t="str">
        <f t="shared" si="175"/>
        <v>Weekday</v>
      </c>
      <c r="N823" s="16">
        <v>0.68888888888888888</v>
      </c>
      <c r="O823" s="6" t="s">
        <v>21</v>
      </c>
      <c r="P823" s="18">
        <v>211.56</v>
      </c>
      <c r="Q823" s="2">
        <v>4.7619047620000003</v>
      </c>
      <c r="R823" s="8">
        <v>10.577999999999999</v>
      </c>
      <c r="S823" s="10">
        <v>6.7</v>
      </c>
      <c r="T823" s="33"/>
      <c r="U823" s="22">
        <f t="shared" si="174"/>
        <v>211.56</v>
      </c>
      <c r="V823" s="24">
        <f t="shared" si="176"/>
        <v>16924.8</v>
      </c>
    </row>
    <row r="824" spans="1:22" ht="15.75" customHeight="1" x14ac:dyDescent="0.2">
      <c r="A824" s="1"/>
      <c r="B824" s="6" t="s">
        <v>856</v>
      </c>
      <c r="C824" s="6" t="s">
        <v>16</v>
      </c>
      <c r="D824" s="6" t="s">
        <v>17</v>
      </c>
      <c r="E824" s="6" t="s">
        <v>18</v>
      </c>
      <c r="F824" s="6" t="s">
        <v>19</v>
      </c>
      <c r="G824" s="6" t="s">
        <v>29</v>
      </c>
      <c r="H824" s="21">
        <v>47.68</v>
      </c>
      <c r="I824" s="12">
        <v>2</v>
      </c>
      <c r="J824" s="8">
        <v>4.7679999999999998</v>
      </c>
      <c r="K824" s="8">
        <v>100.128</v>
      </c>
      <c r="L824" s="14">
        <v>43520</v>
      </c>
      <c r="M824" s="32" t="str">
        <f t="shared" si="175"/>
        <v>Weekend</v>
      </c>
      <c r="N824" s="16">
        <v>0.4236111111111111</v>
      </c>
      <c r="O824" s="6" t="s">
        <v>30</v>
      </c>
      <c r="P824" s="18">
        <v>95.36</v>
      </c>
      <c r="Q824" s="2">
        <v>4.7619047620000003</v>
      </c>
      <c r="R824" s="8">
        <v>4.7679999999999998</v>
      </c>
      <c r="S824" s="10">
        <v>4.0999999999999996</v>
      </c>
      <c r="T824" s="33"/>
      <c r="U824" s="22">
        <f t="shared" si="174"/>
        <v>95.36</v>
      </c>
      <c r="V824" s="24">
        <f t="shared" si="176"/>
        <v>7628.8</v>
      </c>
    </row>
    <row r="825" spans="1:22" ht="15.75" customHeight="1" x14ac:dyDescent="0.2">
      <c r="A825" s="1"/>
      <c r="B825" s="6" t="s">
        <v>857</v>
      </c>
      <c r="C825" s="6" t="s">
        <v>22</v>
      </c>
      <c r="D825" s="6" t="s">
        <v>23</v>
      </c>
      <c r="E825" s="6" t="s">
        <v>18</v>
      </c>
      <c r="F825" s="6" t="s">
        <v>28</v>
      </c>
      <c r="G825" s="6" t="s">
        <v>33</v>
      </c>
      <c r="H825" s="21">
        <v>10.17</v>
      </c>
      <c r="I825" s="12">
        <v>1</v>
      </c>
      <c r="J825" s="8">
        <v>0.50849999999999995</v>
      </c>
      <c r="K825" s="8">
        <v>10.6785</v>
      </c>
      <c r="L825" s="14">
        <v>43503</v>
      </c>
      <c r="M825" s="32" t="str">
        <f t="shared" si="175"/>
        <v>Weekday</v>
      </c>
      <c r="N825" s="16">
        <v>0.59375</v>
      </c>
      <c r="O825" s="6" t="s">
        <v>26</v>
      </c>
      <c r="P825" s="18">
        <v>10.17</v>
      </c>
      <c r="Q825" s="2">
        <v>4.7619047620000003</v>
      </c>
      <c r="R825" s="8">
        <v>0.50849999999999995</v>
      </c>
      <c r="S825" s="10">
        <v>5.9</v>
      </c>
      <c r="T825" s="33"/>
      <c r="U825" s="22">
        <f t="shared" si="174"/>
        <v>10.17</v>
      </c>
      <c r="V825" s="24">
        <f t="shared" si="176"/>
        <v>813.6</v>
      </c>
    </row>
    <row r="826" spans="1:22" ht="15.75" customHeight="1" x14ac:dyDescent="0.2">
      <c r="A826" s="1"/>
      <c r="B826" s="6" t="s">
        <v>858</v>
      </c>
      <c r="C826" s="6" t="s">
        <v>16</v>
      </c>
      <c r="D826" s="6" t="s">
        <v>17</v>
      </c>
      <c r="E826" s="6" t="s">
        <v>24</v>
      </c>
      <c r="F826" s="6" t="s">
        <v>19</v>
      </c>
      <c r="G826" s="6" t="s">
        <v>20</v>
      </c>
      <c r="H826" s="21">
        <v>68.709999999999994</v>
      </c>
      <c r="I826" s="12">
        <v>3</v>
      </c>
      <c r="J826" s="8">
        <v>10.3065</v>
      </c>
      <c r="K826" s="8">
        <v>216.4365</v>
      </c>
      <c r="L826" s="14">
        <v>43528</v>
      </c>
      <c r="M826" s="32" t="str">
        <f t="shared" si="175"/>
        <v>Weekday</v>
      </c>
      <c r="N826" s="16">
        <v>0.4201388888888889</v>
      </c>
      <c r="O826" s="6" t="s">
        <v>26</v>
      </c>
      <c r="P826" s="18">
        <v>206.13</v>
      </c>
      <c r="Q826" s="2">
        <v>4.7619047620000003</v>
      </c>
      <c r="R826" s="8">
        <v>10.3065</v>
      </c>
      <c r="S826" s="10">
        <v>8.6999999999999993</v>
      </c>
      <c r="T826" s="33"/>
      <c r="U826" s="22">
        <f t="shared" si="174"/>
        <v>206.13</v>
      </c>
      <c r="V826" s="24">
        <f t="shared" si="176"/>
        <v>16490.400000000001</v>
      </c>
    </row>
    <row r="827" spans="1:22" ht="15.75" customHeight="1" x14ac:dyDescent="0.2">
      <c r="A827" s="1"/>
      <c r="B827" s="6" t="s">
        <v>859</v>
      </c>
      <c r="C827" s="6" t="s">
        <v>39</v>
      </c>
      <c r="D827" s="6" t="s">
        <v>40</v>
      </c>
      <c r="E827" s="6" t="s">
        <v>18</v>
      </c>
      <c r="F827" s="6" t="s">
        <v>19</v>
      </c>
      <c r="G827" s="6" t="s">
        <v>33</v>
      </c>
      <c r="H827" s="21">
        <v>60.08</v>
      </c>
      <c r="I827" s="12">
        <v>7</v>
      </c>
      <c r="J827" s="8">
        <v>21.027999999999999</v>
      </c>
      <c r="K827" s="8">
        <v>441.58800000000002</v>
      </c>
      <c r="L827" s="14">
        <v>43510</v>
      </c>
      <c r="M827" s="32" t="str">
        <f t="shared" si="175"/>
        <v>Weekday</v>
      </c>
      <c r="N827" s="16">
        <v>0.48333333333333334</v>
      </c>
      <c r="O827" s="6" t="s">
        <v>30</v>
      </c>
      <c r="P827" s="18">
        <v>420.56</v>
      </c>
      <c r="Q827" s="2">
        <v>4.7619047620000003</v>
      </c>
      <c r="R827" s="8">
        <v>21.027999999999999</v>
      </c>
      <c r="S827" s="10">
        <v>4.5</v>
      </c>
      <c r="T827" s="33"/>
      <c r="U827" s="22">
        <f t="shared" si="174"/>
        <v>420.56</v>
      </c>
      <c r="V827" s="24">
        <f t="shared" si="176"/>
        <v>33644.800000000003</v>
      </c>
    </row>
    <row r="828" spans="1:22" ht="15.75" customHeight="1" x14ac:dyDescent="0.2">
      <c r="A828" s="1"/>
      <c r="B828" s="6" t="s">
        <v>860</v>
      </c>
      <c r="C828" s="6" t="s">
        <v>16</v>
      </c>
      <c r="D828" s="6" t="s">
        <v>17</v>
      </c>
      <c r="E828" s="6" t="s">
        <v>18</v>
      </c>
      <c r="F828" s="6" t="s">
        <v>19</v>
      </c>
      <c r="G828" s="6" t="s">
        <v>33</v>
      </c>
      <c r="H828" s="21">
        <v>22.01</v>
      </c>
      <c r="I828" s="12">
        <v>4</v>
      </c>
      <c r="J828" s="8">
        <v>4.4020000000000001</v>
      </c>
      <c r="K828" s="8">
        <v>92.441999999999993</v>
      </c>
      <c r="L828" s="14">
        <v>43494</v>
      </c>
      <c r="M828" s="32" t="str">
        <f t="shared" si="175"/>
        <v>Weekday</v>
      </c>
      <c r="N828" s="16">
        <v>0.76041666666666663</v>
      </c>
      <c r="O828" s="6" t="s">
        <v>30</v>
      </c>
      <c r="P828" s="18">
        <v>88.04</v>
      </c>
      <c r="Q828" s="2">
        <v>4.7619047620000003</v>
      </c>
      <c r="R828" s="8">
        <v>4.4020000000000001</v>
      </c>
      <c r="S828" s="10">
        <v>6.6</v>
      </c>
      <c r="T828" s="33"/>
      <c r="U828" s="22">
        <f t="shared" si="174"/>
        <v>88.04</v>
      </c>
      <c r="V828" s="24">
        <f t="shared" si="176"/>
        <v>7043.2000000000007</v>
      </c>
    </row>
    <row r="829" spans="1:22" ht="15.75" customHeight="1" x14ac:dyDescent="0.2">
      <c r="A829" s="1"/>
      <c r="B829" s="6" t="s">
        <v>861</v>
      </c>
      <c r="C829" s="6" t="s">
        <v>39</v>
      </c>
      <c r="D829" s="6" t="s">
        <v>40</v>
      </c>
      <c r="E829" s="6" t="s">
        <v>18</v>
      </c>
      <c r="F829" s="6" t="s">
        <v>19</v>
      </c>
      <c r="G829" s="6" t="s">
        <v>20</v>
      </c>
      <c r="H829" s="21">
        <v>72.11</v>
      </c>
      <c r="I829" s="12">
        <v>9</v>
      </c>
      <c r="J829" s="8">
        <v>32.4495</v>
      </c>
      <c r="K829" s="8">
        <v>681.43949999999995</v>
      </c>
      <c r="L829" s="14">
        <v>43493</v>
      </c>
      <c r="M829" s="32" t="str">
        <f t="shared" si="175"/>
        <v>Weekday</v>
      </c>
      <c r="N829" s="16">
        <v>0.57847222222222228</v>
      </c>
      <c r="O829" s="6" t="s">
        <v>30</v>
      </c>
      <c r="P829" s="18">
        <v>648.99</v>
      </c>
      <c r="Q829" s="2">
        <v>4.7619047620000003</v>
      </c>
      <c r="R829" s="8">
        <v>32.4495</v>
      </c>
      <c r="S829" s="10">
        <v>7.7</v>
      </c>
      <c r="T829" s="33"/>
      <c r="U829" s="22">
        <f t="shared" si="174"/>
        <v>648.99</v>
      </c>
      <c r="V829" s="24">
        <f t="shared" si="176"/>
        <v>51919.199999999997</v>
      </c>
    </row>
    <row r="830" spans="1:22" ht="15.75" customHeight="1" x14ac:dyDescent="0.2">
      <c r="A830" s="1"/>
      <c r="B830" s="6" t="s">
        <v>862</v>
      </c>
      <c r="C830" s="6" t="s">
        <v>16</v>
      </c>
      <c r="D830" s="6" t="s">
        <v>17</v>
      </c>
      <c r="E830" s="6" t="s">
        <v>18</v>
      </c>
      <c r="F830" s="6" t="s">
        <v>28</v>
      </c>
      <c r="G830" s="6" t="s">
        <v>43</v>
      </c>
      <c r="H830" s="21">
        <v>41.28</v>
      </c>
      <c r="I830" s="12">
        <v>3</v>
      </c>
      <c r="J830" s="8">
        <v>6.1920000000000002</v>
      </c>
      <c r="K830" s="8">
        <v>130.03200000000001</v>
      </c>
      <c r="L830" s="14">
        <v>43550</v>
      </c>
      <c r="M830" s="32" t="str">
        <f t="shared" si="175"/>
        <v>Weekday</v>
      </c>
      <c r="N830" s="16">
        <v>0.77569444444444446</v>
      </c>
      <c r="O830" s="6" t="s">
        <v>30</v>
      </c>
      <c r="P830" s="18">
        <v>123.84</v>
      </c>
      <c r="Q830" s="2">
        <v>4.7619047620000003</v>
      </c>
      <c r="R830" s="8">
        <v>6.1920000000000002</v>
      </c>
      <c r="S830" s="10">
        <v>8.5</v>
      </c>
      <c r="T830" s="33"/>
      <c r="U830" s="22">
        <f t="shared" si="174"/>
        <v>123.84</v>
      </c>
      <c r="V830" s="24">
        <f t="shared" si="176"/>
        <v>9907.2000000000007</v>
      </c>
    </row>
    <row r="831" spans="1:22" ht="15.75" customHeight="1" x14ac:dyDescent="0.2">
      <c r="A831" s="1"/>
      <c r="B831" s="6" t="s">
        <v>863</v>
      </c>
      <c r="C831" s="6" t="s">
        <v>22</v>
      </c>
      <c r="D831" s="6" t="s">
        <v>23</v>
      </c>
      <c r="E831" s="6" t="s">
        <v>24</v>
      </c>
      <c r="F831" s="6" t="s">
        <v>28</v>
      </c>
      <c r="G831" s="6" t="s">
        <v>25</v>
      </c>
      <c r="H831" s="21">
        <v>64.95</v>
      </c>
      <c r="I831" s="12">
        <v>10</v>
      </c>
      <c r="J831" s="8">
        <v>32.475000000000001</v>
      </c>
      <c r="K831" s="8">
        <v>681.97500000000002</v>
      </c>
      <c r="L831" s="14">
        <v>43548</v>
      </c>
      <c r="M831" s="32" t="str">
        <f t="shared" si="175"/>
        <v>Weekend</v>
      </c>
      <c r="N831" s="16">
        <v>0.76875000000000004</v>
      </c>
      <c r="O831" s="6" t="s">
        <v>26</v>
      </c>
      <c r="P831" s="18">
        <v>649.5</v>
      </c>
      <c r="Q831" s="2">
        <v>4.7619047620000003</v>
      </c>
      <c r="R831" s="8">
        <v>32.475000000000001</v>
      </c>
      <c r="S831" s="10">
        <v>5.2</v>
      </c>
      <c r="T831" s="33"/>
      <c r="U831" s="22">
        <f t="shared" si="174"/>
        <v>649.5</v>
      </c>
      <c r="V831" s="24">
        <f t="shared" si="176"/>
        <v>51960</v>
      </c>
    </row>
    <row r="832" spans="1:22" ht="15.75" customHeight="1" x14ac:dyDescent="0.2">
      <c r="A832" s="1"/>
      <c r="B832" s="6" t="s">
        <v>864</v>
      </c>
      <c r="C832" s="6" t="s">
        <v>16</v>
      </c>
      <c r="D832" s="6" t="s">
        <v>17</v>
      </c>
      <c r="E832" s="6" t="s">
        <v>18</v>
      </c>
      <c r="F832" s="6" t="s">
        <v>19</v>
      </c>
      <c r="G832" s="6" t="s">
        <v>25</v>
      </c>
      <c r="H832" s="21">
        <v>74.22</v>
      </c>
      <c r="I832" s="12">
        <v>10</v>
      </c>
      <c r="J832" s="8">
        <v>37.11</v>
      </c>
      <c r="K832" s="8">
        <v>779.31</v>
      </c>
      <c r="L832" s="14">
        <v>43466</v>
      </c>
      <c r="M832" s="32" t="str">
        <f t="shared" si="175"/>
        <v>Weekday</v>
      </c>
      <c r="N832" s="16">
        <v>0.61250000000000004</v>
      </c>
      <c r="O832" s="6" t="s">
        <v>30</v>
      </c>
      <c r="P832" s="18">
        <v>742.2</v>
      </c>
      <c r="Q832" s="2">
        <v>4.7619047620000003</v>
      </c>
      <c r="R832" s="8">
        <v>37.11</v>
      </c>
      <c r="S832" s="10">
        <v>4.3</v>
      </c>
      <c r="T832" s="33"/>
      <c r="U832" s="22">
        <f t="shared" si="174"/>
        <v>742.2</v>
      </c>
      <c r="V832" s="24">
        <f t="shared" si="176"/>
        <v>59376</v>
      </c>
    </row>
    <row r="833" spans="1:22" ht="15.75" customHeight="1" x14ac:dyDescent="0.2">
      <c r="A833" s="1"/>
      <c r="B833" s="6" t="s">
        <v>865</v>
      </c>
      <c r="C833" s="6" t="s">
        <v>16</v>
      </c>
      <c r="D833" s="6" t="s">
        <v>17</v>
      </c>
      <c r="E833" s="6" t="s">
        <v>24</v>
      </c>
      <c r="F833" s="6" t="s">
        <v>28</v>
      </c>
      <c r="G833" s="6" t="s">
        <v>25</v>
      </c>
      <c r="H833" s="21">
        <v>10.56</v>
      </c>
      <c r="I833" s="12">
        <v>8</v>
      </c>
      <c r="J833" s="8">
        <v>4.2240000000000002</v>
      </c>
      <c r="K833" s="8">
        <v>88.703999999999994</v>
      </c>
      <c r="L833" s="14">
        <v>43489</v>
      </c>
      <c r="M833" s="32" t="str">
        <f t="shared" si="175"/>
        <v>Weekday</v>
      </c>
      <c r="N833" s="16">
        <v>0.73819444444444449</v>
      </c>
      <c r="O833" s="6" t="s">
        <v>26</v>
      </c>
      <c r="P833" s="18">
        <v>84.48</v>
      </c>
      <c r="Q833" s="2">
        <v>4.7619047620000003</v>
      </c>
      <c r="R833" s="8">
        <v>4.2240000000000002</v>
      </c>
      <c r="S833" s="10">
        <v>7.6</v>
      </c>
      <c r="T833" s="33"/>
      <c r="U833" s="22">
        <f t="shared" si="174"/>
        <v>84.48</v>
      </c>
      <c r="V833" s="24">
        <f t="shared" si="176"/>
        <v>6758.4000000000005</v>
      </c>
    </row>
    <row r="834" spans="1:22" ht="15.75" customHeight="1" x14ac:dyDescent="0.2">
      <c r="A834" s="1"/>
      <c r="B834" s="6" t="s">
        <v>866</v>
      </c>
      <c r="C834" s="6" t="s">
        <v>39</v>
      </c>
      <c r="D834" s="6" t="s">
        <v>40</v>
      </c>
      <c r="E834" s="6" t="s">
        <v>24</v>
      </c>
      <c r="F834" s="6" t="s">
        <v>28</v>
      </c>
      <c r="G834" s="6" t="s">
        <v>20</v>
      </c>
      <c r="H834" s="21">
        <v>62.57</v>
      </c>
      <c r="I834" s="12">
        <v>4</v>
      </c>
      <c r="J834" s="8">
        <v>12.513999999999999</v>
      </c>
      <c r="K834" s="8">
        <v>262.79399999999998</v>
      </c>
      <c r="L834" s="14">
        <v>43521</v>
      </c>
      <c r="M834" s="32" t="str">
        <f t="shared" si="175"/>
        <v>Weekday</v>
      </c>
      <c r="N834" s="16">
        <v>0.77569444444444446</v>
      </c>
      <c r="O834" s="6" t="s">
        <v>26</v>
      </c>
      <c r="P834" s="18">
        <v>250.28</v>
      </c>
      <c r="Q834" s="2">
        <v>4.7619047620000003</v>
      </c>
      <c r="R834" s="8">
        <v>12.513999999999999</v>
      </c>
      <c r="S834" s="10">
        <v>9.5</v>
      </c>
      <c r="T834" s="33"/>
      <c r="U834" s="22">
        <f t="shared" si="174"/>
        <v>250.28</v>
      </c>
      <c r="V834" s="24">
        <f t="shared" si="176"/>
        <v>20022.400000000001</v>
      </c>
    </row>
    <row r="835" spans="1:22" ht="15.75" customHeight="1" x14ac:dyDescent="0.2">
      <c r="A835" s="1"/>
      <c r="B835" s="6" t="s">
        <v>867</v>
      </c>
      <c r="C835" s="6" t="s">
        <v>39</v>
      </c>
      <c r="D835" s="6" t="s">
        <v>40</v>
      </c>
      <c r="E835" s="6" t="s">
        <v>18</v>
      </c>
      <c r="F835" s="6" t="s">
        <v>19</v>
      </c>
      <c r="G835" s="6" t="s">
        <v>33</v>
      </c>
      <c r="H835" s="21">
        <v>11.85</v>
      </c>
      <c r="I835" s="12">
        <v>8</v>
      </c>
      <c r="J835" s="8">
        <v>4.74</v>
      </c>
      <c r="K835" s="8">
        <v>99.54</v>
      </c>
      <c r="L835" s="14">
        <v>43474</v>
      </c>
      <c r="M835" s="32" t="str">
        <f t="shared" si="175"/>
        <v>Weekday</v>
      </c>
      <c r="N835" s="16">
        <v>0.69027777777777777</v>
      </c>
      <c r="O835" s="6" t="s">
        <v>26</v>
      </c>
      <c r="P835" s="18">
        <v>94.8</v>
      </c>
      <c r="Q835" s="2">
        <v>4.7619047620000003</v>
      </c>
      <c r="R835" s="8">
        <v>4.74</v>
      </c>
      <c r="S835" s="10">
        <v>4.0999999999999996</v>
      </c>
      <c r="T835" s="33"/>
      <c r="U835" s="22">
        <f t="shared" ref="U835:U898" si="177">H835*I835</f>
        <v>94.8</v>
      </c>
      <c r="V835" s="24">
        <f t="shared" si="176"/>
        <v>7584</v>
      </c>
    </row>
    <row r="836" spans="1:22" ht="15.75" customHeight="1" x14ac:dyDescent="0.2">
      <c r="A836" s="1"/>
      <c r="B836" s="6" t="s">
        <v>868</v>
      </c>
      <c r="C836" s="6" t="s">
        <v>16</v>
      </c>
      <c r="D836" s="6" t="s">
        <v>17</v>
      </c>
      <c r="E836" s="6" t="s">
        <v>18</v>
      </c>
      <c r="F836" s="6" t="s">
        <v>28</v>
      </c>
      <c r="G836" s="6" t="s">
        <v>20</v>
      </c>
      <c r="H836" s="21">
        <v>91.3</v>
      </c>
      <c r="I836" s="12">
        <v>1</v>
      </c>
      <c r="J836" s="8">
        <v>4.5650000000000004</v>
      </c>
      <c r="K836" s="8">
        <v>95.864999999999995</v>
      </c>
      <c r="L836" s="14">
        <v>43510</v>
      </c>
      <c r="M836" s="32" t="str">
        <f t="shared" ref="M836:M899" si="178">IF(WEEKDAY(L836,2)&gt;=6, "Weekend", "Weekday")</f>
        <v>Weekday</v>
      </c>
      <c r="N836" s="16">
        <v>0.61250000000000004</v>
      </c>
      <c r="O836" s="6" t="s">
        <v>21</v>
      </c>
      <c r="P836" s="18">
        <v>91.3</v>
      </c>
      <c r="Q836" s="2">
        <v>4.7619047620000003</v>
      </c>
      <c r="R836" s="8">
        <v>4.5650000000000004</v>
      </c>
      <c r="S836" s="10">
        <v>9.1999999999999993</v>
      </c>
      <c r="T836" s="33"/>
      <c r="U836" s="22">
        <f t="shared" si="177"/>
        <v>91.3</v>
      </c>
      <c r="V836" s="24">
        <f t="shared" ref="V836:V899" si="179">U836*$Y$5</f>
        <v>7304</v>
      </c>
    </row>
    <row r="837" spans="1:22" ht="15.75" customHeight="1" x14ac:dyDescent="0.2">
      <c r="A837" s="1"/>
      <c r="B837" s="6" t="s">
        <v>869</v>
      </c>
      <c r="C837" s="6" t="s">
        <v>39</v>
      </c>
      <c r="D837" s="6" t="s">
        <v>40</v>
      </c>
      <c r="E837" s="6" t="s">
        <v>18</v>
      </c>
      <c r="F837" s="6" t="s">
        <v>19</v>
      </c>
      <c r="G837" s="6" t="s">
        <v>29</v>
      </c>
      <c r="H837" s="21">
        <v>40.729999999999997</v>
      </c>
      <c r="I837" s="12">
        <v>7</v>
      </c>
      <c r="J837" s="8">
        <v>14.2555</v>
      </c>
      <c r="K837" s="8">
        <v>299.3655</v>
      </c>
      <c r="L837" s="14">
        <v>43536</v>
      </c>
      <c r="M837" s="32" t="str">
        <f t="shared" si="178"/>
        <v>Weekday</v>
      </c>
      <c r="N837" s="16">
        <v>0.45902777777777776</v>
      </c>
      <c r="O837" s="6" t="s">
        <v>21</v>
      </c>
      <c r="P837" s="18">
        <v>285.11</v>
      </c>
      <c r="Q837" s="2">
        <v>4.7619047620000003</v>
      </c>
      <c r="R837" s="8">
        <v>14.2555</v>
      </c>
      <c r="S837" s="10">
        <v>5.4</v>
      </c>
      <c r="T837" s="33"/>
      <c r="U837" s="22">
        <f t="shared" si="177"/>
        <v>285.10999999999996</v>
      </c>
      <c r="V837" s="24">
        <f t="shared" si="179"/>
        <v>22808.799999999996</v>
      </c>
    </row>
    <row r="838" spans="1:22" ht="15.75" customHeight="1" x14ac:dyDescent="0.2">
      <c r="A838" s="1"/>
      <c r="B838" s="6" t="s">
        <v>870</v>
      </c>
      <c r="C838" s="6" t="s">
        <v>16</v>
      </c>
      <c r="D838" s="6" t="s">
        <v>17</v>
      </c>
      <c r="E838" s="6" t="s">
        <v>24</v>
      </c>
      <c r="F838" s="6" t="s">
        <v>28</v>
      </c>
      <c r="G838" s="6" t="s">
        <v>43</v>
      </c>
      <c r="H838" s="21">
        <v>52.38</v>
      </c>
      <c r="I838" s="12">
        <v>1</v>
      </c>
      <c r="J838" s="8">
        <v>2.6190000000000002</v>
      </c>
      <c r="K838" s="8">
        <v>54.999000000000002</v>
      </c>
      <c r="L838" s="14">
        <v>43550</v>
      </c>
      <c r="M838" s="32" t="str">
        <f t="shared" si="178"/>
        <v>Weekday</v>
      </c>
      <c r="N838" s="16">
        <v>0.82222222222222219</v>
      </c>
      <c r="O838" s="6" t="s">
        <v>26</v>
      </c>
      <c r="P838" s="18">
        <v>52.38</v>
      </c>
      <c r="Q838" s="2">
        <v>4.7619047620000003</v>
      </c>
      <c r="R838" s="8">
        <v>2.6190000000000002</v>
      </c>
      <c r="S838" s="10">
        <v>5.8</v>
      </c>
      <c r="T838" s="33"/>
      <c r="U838" s="22">
        <f t="shared" si="177"/>
        <v>52.38</v>
      </c>
      <c r="V838" s="24">
        <f t="shared" si="179"/>
        <v>4190.4000000000005</v>
      </c>
    </row>
    <row r="839" spans="1:22" ht="15.75" customHeight="1" x14ac:dyDescent="0.2">
      <c r="A839" s="1"/>
      <c r="B839" s="6" t="s">
        <v>871</v>
      </c>
      <c r="C839" s="6" t="s">
        <v>16</v>
      </c>
      <c r="D839" s="6" t="s">
        <v>17</v>
      </c>
      <c r="E839" s="6" t="s">
        <v>18</v>
      </c>
      <c r="F839" s="6" t="s">
        <v>28</v>
      </c>
      <c r="G839" s="6" t="s">
        <v>43</v>
      </c>
      <c r="H839" s="21">
        <v>38.54</v>
      </c>
      <c r="I839" s="12">
        <v>5</v>
      </c>
      <c r="J839" s="8">
        <v>9.6349999999999998</v>
      </c>
      <c r="K839" s="8">
        <v>202.33500000000001</v>
      </c>
      <c r="L839" s="14">
        <v>43474</v>
      </c>
      <c r="M839" s="32" t="str">
        <f t="shared" si="178"/>
        <v>Weekday</v>
      </c>
      <c r="N839" s="16">
        <v>0.56527777777777777</v>
      </c>
      <c r="O839" s="6" t="s">
        <v>21</v>
      </c>
      <c r="P839" s="18">
        <v>192.7</v>
      </c>
      <c r="Q839" s="2">
        <v>4.7619047620000003</v>
      </c>
      <c r="R839" s="8">
        <v>9.6349999999999998</v>
      </c>
      <c r="S839" s="10">
        <v>5.6</v>
      </c>
      <c r="T839" s="33"/>
      <c r="U839" s="22">
        <f t="shared" si="177"/>
        <v>192.7</v>
      </c>
      <c r="V839" s="24">
        <f t="shared" si="179"/>
        <v>15416</v>
      </c>
    </row>
    <row r="840" spans="1:22" ht="15.75" customHeight="1" x14ac:dyDescent="0.2">
      <c r="A840" s="1"/>
      <c r="B840" s="6" t="s">
        <v>872</v>
      </c>
      <c r="C840" s="6" t="s">
        <v>39</v>
      </c>
      <c r="D840" s="6" t="s">
        <v>40</v>
      </c>
      <c r="E840" s="6" t="s">
        <v>24</v>
      </c>
      <c r="F840" s="6" t="s">
        <v>28</v>
      </c>
      <c r="G840" s="6" t="s">
        <v>33</v>
      </c>
      <c r="H840" s="21">
        <v>44.63</v>
      </c>
      <c r="I840" s="12">
        <v>6</v>
      </c>
      <c r="J840" s="8">
        <v>13.388999999999999</v>
      </c>
      <c r="K840" s="8">
        <v>281.16899999999998</v>
      </c>
      <c r="L840" s="14">
        <v>43467</v>
      </c>
      <c r="M840" s="32" t="str">
        <f t="shared" si="178"/>
        <v>Weekday</v>
      </c>
      <c r="N840" s="16">
        <v>0.83888888888888891</v>
      </c>
      <c r="O840" s="6" t="s">
        <v>30</v>
      </c>
      <c r="P840" s="18">
        <v>267.77999999999997</v>
      </c>
      <c r="Q840" s="2">
        <v>4.7619047620000003</v>
      </c>
      <c r="R840" s="8">
        <v>13.388999999999999</v>
      </c>
      <c r="S840" s="10">
        <v>5.0999999999999996</v>
      </c>
      <c r="T840" s="33"/>
      <c r="U840" s="22">
        <f t="shared" si="177"/>
        <v>267.78000000000003</v>
      </c>
      <c r="V840" s="24">
        <f t="shared" si="179"/>
        <v>21422.400000000001</v>
      </c>
    </row>
    <row r="841" spans="1:22" ht="15.75" customHeight="1" x14ac:dyDescent="0.2">
      <c r="A841" s="1"/>
      <c r="B841" s="6" t="s">
        <v>873</v>
      </c>
      <c r="C841" s="6" t="s">
        <v>22</v>
      </c>
      <c r="D841" s="6" t="s">
        <v>23</v>
      </c>
      <c r="E841" s="6" t="s">
        <v>24</v>
      </c>
      <c r="F841" s="6" t="s">
        <v>28</v>
      </c>
      <c r="G841" s="6" t="s">
        <v>25</v>
      </c>
      <c r="H841" s="21">
        <v>55.87</v>
      </c>
      <c r="I841" s="12">
        <v>10</v>
      </c>
      <c r="J841" s="8">
        <v>27.934999999999999</v>
      </c>
      <c r="K841" s="8">
        <v>586.63499999999999</v>
      </c>
      <c r="L841" s="14">
        <v>43480</v>
      </c>
      <c r="M841" s="32" t="str">
        <f t="shared" si="178"/>
        <v>Weekday</v>
      </c>
      <c r="N841" s="16">
        <v>0.62569444444444444</v>
      </c>
      <c r="O841" s="6" t="s">
        <v>26</v>
      </c>
      <c r="P841" s="18">
        <v>558.70000000000005</v>
      </c>
      <c r="Q841" s="2">
        <v>4.7619047620000003</v>
      </c>
      <c r="R841" s="8">
        <v>27.934999999999999</v>
      </c>
      <c r="S841" s="10">
        <v>5.8</v>
      </c>
      <c r="T841" s="33"/>
      <c r="U841" s="22">
        <f t="shared" si="177"/>
        <v>558.69999999999993</v>
      </c>
      <c r="V841" s="24">
        <f t="shared" si="179"/>
        <v>44695.999999999993</v>
      </c>
    </row>
    <row r="842" spans="1:22" ht="15.75" customHeight="1" x14ac:dyDescent="0.2">
      <c r="A842" s="1"/>
      <c r="B842" s="6" t="s">
        <v>874</v>
      </c>
      <c r="C842" s="6" t="s">
        <v>22</v>
      </c>
      <c r="D842" s="6" t="s">
        <v>23</v>
      </c>
      <c r="E842" s="6" t="s">
        <v>18</v>
      </c>
      <c r="F842" s="6" t="s">
        <v>19</v>
      </c>
      <c r="G842" s="6" t="s">
        <v>33</v>
      </c>
      <c r="H842" s="21">
        <v>29.22</v>
      </c>
      <c r="I842" s="12">
        <v>6</v>
      </c>
      <c r="J842" s="8">
        <v>8.766</v>
      </c>
      <c r="K842" s="8">
        <v>184.08600000000001</v>
      </c>
      <c r="L842" s="14">
        <v>43466</v>
      </c>
      <c r="M842" s="32" t="str">
        <f t="shared" si="178"/>
        <v>Weekday</v>
      </c>
      <c r="N842" s="16">
        <v>0.4861111111111111</v>
      </c>
      <c r="O842" s="6" t="s">
        <v>21</v>
      </c>
      <c r="P842" s="18">
        <v>175.32</v>
      </c>
      <c r="Q842" s="2">
        <v>4.7619047620000003</v>
      </c>
      <c r="R842" s="8">
        <v>8.766</v>
      </c>
      <c r="S842" s="10">
        <v>5</v>
      </c>
      <c r="T842" s="33"/>
      <c r="U842" s="22">
        <f t="shared" si="177"/>
        <v>175.32</v>
      </c>
      <c r="V842" s="24">
        <f t="shared" si="179"/>
        <v>14025.599999999999</v>
      </c>
    </row>
    <row r="843" spans="1:22" ht="15.75" customHeight="1" x14ac:dyDescent="0.2">
      <c r="A843" s="1"/>
      <c r="B843" s="6" t="s">
        <v>875</v>
      </c>
      <c r="C843" s="6" t="s">
        <v>16</v>
      </c>
      <c r="D843" s="6" t="s">
        <v>17</v>
      </c>
      <c r="E843" s="6" t="s">
        <v>24</v>
      </c>
      <c r="F843" s="6" t="s">
        <v>28</v>
      </c>
      <c r="G843" s="6" t="s">
        <v>43</v>
      </c>
      <c r="H843" s="21">
        <v>51.94</v>
      </c>
      <c r="I843" s="12">
        <v>3</v>
      </c>
      <c r="J843" s="8">
        <v>7.7910000000000004</v>
      </c>
      <c r="K843" s="8">
        <v>163.61099999999999</v>
      </c>
      <c r="L843" s="14">
        <v>43511</v>
      </c>
      <c r="M843" s="32" t="str">
        <f t="shared" si="178"/>
        <v>Weekday</v>
      </c>
      <c r="N843" s="16">
        <v>0.63958333333333328</v>
      </c>
      <c r="O843" s="6" t="s">
        <v>26</v>
      </c>
      <c r="P843" s="18">
        <v>155.82</v>
      </c>
      <c r="Q843" s="2">
        <v>4.7619047620000003</v>
      </c>
      <c r="R843" s="8">
        <v>7.7910000000000004</v>
      </c>
      <c r="S843" s="10">
        <v>7.9</v>
      </c>
      <c r="T843" s="33"/>
      <c r="U843" s="22">
        <f t="shared" si="177"/>
        <v>155.82</v>
      </c>
      <c r="V843" s="24">
        <f t="shared" si="179"/>
        <v>12465.599999999999</v>
      </c>
    </row>
    <row r="844" spans="1:22" ht="15.75" customHeight="1" x14ac:dyDescent="0.2">
      <c r="A844" s="1"/>
      <c r="B844" s="6" t="s">
        <v>876</v>
      </c>
      <c r="C844" s="6" t="s">
        <v>39</v>
      </c>
      <c r="D844" s="6" t="s">
        <v>40</v>
      </c>
      <c r="E844" s="6" t="s">
        <v>24</v>
      </c>
      <c r="F844" s="6" t="s">
        <v>28</v>
      </c>
      <c r="G844" s="6" t="s">
        <v>25</v>
      </c>
      <c r="H844" s="21">
        <v>60.3</v>
      </c>
      <c r="I844" s="12">
        <v>1</v>
      </c>
      <c r="J844" s="8">
        <v>3.0150000000000001</v>
      </c>
      <c r="K844" s="8">
        <v>63.314999999999998</v>
      </c>
      <c r="L844" s="14">
        <v>43524</v>
      </c>
      <c r="M844" s="32" t="str">
        <f t="shared" si="178"/>
        <v>Weekday</v>
      </c>
      <c r="N844" s="16">
        <v>0.73472222222222228</v>
      </c>
      <c r="O844" s="6" t="s">
        <v>26</v>
      </c>
      <c r="P844" s="18">
        <v>60.3</v>
      </c>
      <c r="Q844" s="2">
        <v>4.7619047620000003</v>
      </c>
      <c r="R844" s="8">
        <v>3.0150000000000001</v>
      </c>
      <c r="S844" s="10">
        <v>6</v>
      </c>
      <c r="T844" s="33"/>
      <c r="U844" s="22">
        <f t="shared" si="177"/>
        <v>60.3</v>
      </c>
      <c r="V844" s="24">
        <f t="shared" si="179"/>
        <v>4824</v>
      </c>
    </row>
    <row r="845" spans="1:22" ht="15.75" customHeight="1" x14ac:dyDescent="0.2">
      <c r="A845" s="1"/>
      <c r="B845" s="6" t="s">
        <v>877</v>
      </c>
      <c r="C845" s="6" t="s">
        <v>16</v>
      </c>
      <c r="D845" s="6" t="s">
        <v>17</v>
      </c>
      <c r="E845" s="6" t="s">
        <v>18</v>
      </c>
      <c r="F845" s="6" t="s">
        <v>19</v>
      </c>
      <c r="G845" s="6" t="s">
        <v>33</v>
      </c>
      <c r="H845" s="21">
        <v>39.47</v>
      </c>
      <c r="I845" s="12">
        <v>2</v>
      </c>
      <c r="J845" s="8">
        <v>3.9470000000000001</v>
      </c>
      <c r="K845" s="8">
        <v>82.887</v>
      </c>
      <c r="L845" s="14">
        <v>43526</v>
      </c>
      <c r="M845" s="32" t="str">
        <f t="shared" si="178"/>
        <v>Weekend</v>
      </c>
      <c r="N845" s="16">
        <v>0.67777777777777781</v>
      </c>
      <c r="O845" s="6" t="s">
        <v>30</v>
      </c>
      <c r="P845" s="18">
        <v>78.94</v>
      </c>
      <c r="Q845" s="2">
        <v>4.7619047620000003</v>
      </c>
      <c r="R845" s="8">
        <v>3.9470000000000001</v>
      </c>
      <c r="S845" s="10">
        <v>5</v>
      </c>
      <c r="T845" s="33"/>
      <c r="U845" s="22">
        <f t="shared" si="177"/>
        <v>78.94</v>
      </c>
      <c r="V845" s="24">
        <f t="shared" si="179"/>
        <v>6315.2</v>
      </c>
    </row>
    <row r="846" spans="1:22" ht="15.75" customHeight="1" x14ac:dyDescent="0.2">
      <c r="A846" s="1"/>
      <c r="B846" s="6" t="s">
        <v>878</v>
      </c>
      <c r="C846" s="6" t="s">
        <v>22</v>
      </c>
      <c r="D846" s="6" t="s">
        <v>23</v>
      </c>
      <c r="E846" s="6" t="s">
        <v>18</v>
      </c>
      <c r="F846" s="6" t="s">
        <v>19</v>
      </c>
      <c r="G846" s="6" t="s">
        <v>41</v>
      </c>
      <c r="H846" s="21">
        <v>14.87</v>
      </c>
      <c r="I846" s="12">
        <v>2</v>
      </c>
      <c r="J846" s="8">
        <v>1.4870000000000001</v>
      </c>
      <c r="K846" s="8">
        <v>31.227</v>
      </c>
      <c r="L846" s="14">
        <v>43509</v>
      </c>
      <c r="M846" s="32" t="str">
        <f t="shared" si="178"/>
        <v>Weekday</v>
      </c>
      <c r="N846" s="16">
        <v>0.76041666666666663</v>
      </c>
      <c r="O846" s="6" t="s">
        <v>30</v>
      </c>
      <c r="P846" s="18">
        <v>29.74</v>
      </c>
      <c r="Q846" s="2">
        <v>4.7619047620000003</v>
      </c>
      <c r="R846" s="8">
        <v>1.4870000000000001</v>
      </c>
      <c r="S846" s="10">
        <v>8.9</v>
      </c>
      <c r="T846" s="33"/>
      <c r="U846" s="22">
        <f t="shared" si="177"/>
        <v>29.74</v>
      </c>
      <c r="V846" s="24">
        <f t="shared" si="179"/>
        <v>2379.1999999999998</v>
      </c>
    </row>
    <row r="847" spans="1:22" ht="15.75" customHeight="1" x14ac:dyDescent="0.2">
      <c r="A847" s="1"/>
      <c r="B847" s="6" t="s">
        <v>879</v>
      </c>
      <c r="C847" s="6" t="s">
        <v>16</v>
      </c>
      <c r="D847" s="6" t="s">
        <v>17</v>
      </c>
      <c r="E847" s="6" t="s">
        <v>24</v>
      </c>
      <c r="F847" s="6" t="s">
        <v>28</v>
      </c>
      <c r="G847" s="6" t="s">
        <v>43</v>
      </c>
      <c r="H847" s="21">
        <v>21.32</v>
      </c>
      <c r="I847" s="12">
        <v>1</v>
      </c>
      <c r="J847" s="8">
        <v>1.0660000000000001</v>
      </c>
      <c r="K847" s="8">
        <v>22.385999999999999</v>
      </c>
      <c r="L847" s="14">
        <v>43491</v>
      </c>
      <c r="M847" s="32" t="str">
        <f t="shared" si="178"/>
        <v>Weekend</v>
      </c>
      <c r="N847" s="16">
        <v>0.52986111111111112</v>
      </c>
      <c r="O847" s="6" t="s">
        <v>26</v>
      </c>
      <c r="P847" s="18">
        <v>21.32</v>
      </c>
      <c r="Q847" s="2">
        <v>4.7619047620000003</v>
      </c>
      <c r="R847" s="8">
        <v>1.0660000000000001</v>
      </c>
      <c r="S847" s="10">
        <v>5.9</v>
      </c>
      <c r="T847" s="33"/>
      <c r="U847" s="22">
        <f t="shared" si="177"/>
        <v>21.32</v>
      </c>
      <c r="V847" s="24">
        <f t="shared" si="179"/>
        <v>1705.6</v>
      </c>
    </row>
    <row r="848" spans="1:22" ht="15.75" customHeight="1" x14ac:dyDescent="0.2">
      <c r="A848" s="1"/>
      <c r="B848" s="6" t="s">
        <v>880</v>
      </c>
      <c r="C848" s="6" t="s">
        <v>16</v>
      </c>
      <c r="D848" s="6" t="s">
        <v>17</v>
      </c>
      <c r="E848" s="6" t="s">
        <v>18</v>
      </c>
      <c r="F848" s="6" t="s">
        <v>28</v>
      </c>
      <c r="G848" s="6" t="s">
        <v>25</v>
      </c>
      <c r="H848" s="21">
        <v>93.78</v>
      </c>
      <c r="I848" s="12">
        <v>3</v>
      </c>
      <c r="J848" s="8">
        <v>14.067</v>
      </c>
      <c r="K848" s="8">
        <v>295.40699999999998</v>
      </c>
      <c r="L848" s="14">
        <v>43495</v>
      </c>
      <c r="M848" s="32" t="str">
        <f t="shared" si="178"/>
        <v>Weekday</v>
      </c>
      <c r="N848" s="16">
        <v>0.48055555555555557</v>
      </c>
      <c r="O848" s="6" t="s">
        <v>30</v>
      </c>
      <c r="P848" s="18">
        <v>281.33999999999997</v>
      </c>
      <c r="Q848" s="2">
        <v>4.7619047620000003</v>
      </c>
      <c r="R848" s="8">
        <v>14.067</v>
      </c>
      <c r="S848" s="10">
        <v>5.9</v>
      </c>
      <c r="T848" s="33"/>
      <c r="U848" s="22">
        <f t="shared" si="177"/>
        <v>281.34000000000003</v>
      </c>
      <c r="V848" s="24">
        <f t="shared" si="179"/>
        <v>22507.200000000004</v>
      </c>
    </row>
    <row r="849" spans="1:22" ht="15.75" customHeight="1" x14ac:dyDescent="0.2">
      <c r="A849" s="1"/>
      <c r="B849" s="6" t="s">
        <v>881</v>
      </c>
      <c r="C849" s="6" t="s">
        <v>16</v>
      </c>
      <c r="D849" s="6" t="s">
        <v>17</v>
      </c>
      <c r="E849" s="6" t="s">
        <v>18</v>
      </c>
      <c r="F849" s="6" t="s">
        <v>28</v>
      </c>
      <c r="G849" s="6" t="s">
        <v>25</v>
      </c>
      <c r="H849" s="21">
        <v>73.260000000000005</v>
      </c>
      <c r="I849" s="12">
        <v>1</v>
      </c>
      <c r="J849" s="8">
        <v>3.6629999999999998</v>
      </c>
      <c r="K849" s="8">
        <v>76.923000000000002</v>
      </c>
      <c r="L849" s="14">
        <v>43492</v>
      </c>
      <c r="M849" s="32" t="str">
        <f t="shared" si="178"/>
        <v>Weekend</v>
      </c>
      <c r="N849" s="16">
        <v>0.75555555555555554</v>
      </c>
      <c r="O849" s="6" t="s">
        <v>21</v>
      </c>
      <c r="P849" s="18">
        <v>73.260000000000005</v>
      </c>
      <c r="Q849" s="2">
        <v>4.7619047620000003</v>
      </c>
      <c r="R849" s="8">
        <v>3.6629999999999998</v>
      </c>
      <c r="S849" s="10">
        <v>9.6999999999999993</v>
      </c>
      <c r="T849" s="33"/>
      <c r="U849" s="22">
        <f t="shared" si="177"/>
        <v>73.260000000000005</v>
      </c>
      <c r="V849" s="24">
        <f t="shared" si="179"/>
        <v>5860.8</v>
      </c>
    </row>
    <row r="850" spans="1:22" ht="15.75" customHeight="1" x14ac:dyDescent="0.2">
      <c r="A850" s="1"/>
      <c r="B850" s="6" t="s">
        <v>882</v>
      </c>
      <c r="C850" s="6" t="s">
        <v>22</v>
      </c>
      <c r="D850" s="6" t="s">
        <v>23</v>
      </c>
      <c r="E850" s="6" t="s">
        <v>24</v>
      </c>
      <c r="F850" s="6" t="s">
        <v>19</v>
      </c>
      <c r="G850" s="6" t="s">
        <v>33</v>
      </c>
      <c r="H850" s="21">
        <v>22.38</v>
      </c>
      <c r="I850" s="12">
        <v>1</v>
      </c>
      <c r="J850" s="8">
        <v>1.119</v>
      </c>
      <c r="K850" s="8">
        <v>23.498999999999999</v>
      </c>
      <c r="L850" s="14">
        <v>43495</v>
      </c>
      <c r="M850" s="32" t="str">
        <f t="shared" si="178"/>
        <v>Weekday</v>
      </c>
      <c r="N850" s="16">
        <v>0.71388888888888891</v>
      </c>
      <c r="O850" s="6" t="s">
        <v>30</v>
      </c>
      <c r="P850" s="18">
        <v>22.38</v>
      </c>
      <c r="Q850" s="2">
        <v>4.7619047620000003</v>
      </c>
      <c r="R850" s="8">
        <v>1.119</v>
      </c>
      <c r="S850" s="10">
        <v>8.6</v>
      </c>
      <c r="T850" s="33"/>
      <c r="U850" s="22">
        <f t="shared" si="177"/>
        <v>22.38</v>
      </c>
      <c r="V850" s="24">
        <f t="shared" si="179"/>
        <v>1790.3999999999999</v>
      </c>
    </row>
    <row r="851" spans="1:22" ht="15.75" customHeight="1" x14ac:dyDescent="0.2">
      <c r="A851" s="1"/>
      <c r="B851" s="6" t="s">
        <v>883</v>
      </c>
      <c r="C851" s="6" t="s">
        <v>22</v>
      </c>
      <c r="D851" s="6" t="s">
        <v>23</v>
      </c>
      <c r="E851" s="6" t="s">
        <v>18</v>
      </c>
      <c r="F851" s="6" t="s">
        <v>19</v>
      </c>
      <c r="G851" s="6" t="s">
        <v>41</v>
      </c>
      <c r="H851" s="21">
        <v>72.88</v>
      </c>
      <c r="I851" s="12">
        <v>9</v>
      </c>
      <c r="J851" s="8">
        <v>32.795999999999999</v>
      </c>
      <c r="K851" s="8">
        <v>688.71600000000001</v>
      </c>
      <c r="L851" s="14">
        <v>43473</v>
      </c>
      <c r="M851" s="32" t="str">
        <f t="shared" si="178"/>
        <v>Weekday</v>
      </c>
      <c r="N851" s="16">
        <v>0.81805555555555554</v>
      </c>
      <c r="O851" s="6" t="s">
        <v>26</v>
      </c>
      <c r="P851" s="18">
        <v>655.92</v>
      </c>
      <c r="Q851" s="2">
        <v>4.7619047620000003</v>
      </c>
      <c r="R851" s="8">
        <v>32.795999999999999</v>
      </c>
      <c r="S851" s="10">
        <v>4</v>
      </c>
      <c r="T851" s="33"/>
      <c r="U851" s="22">
        <f t="shared" si="177"/>
        <v>655.92</v>
      </c>
      <c r="V851" s="24">
        <f t="shared" si="179"/>
        <v>52473.599999999999</v>
      </c>
    </row>
    <row r="852" spans="1:22" ht="15.75" customHeight="1" x14ac:dyDescent="0.2">
      <c r="A852" s="1"/>
      <c r="B852" s="6" t="s">
        <v>884</v>
      </c>
      <c r="C852" s="6" t="s">
        <v>16</v>
      </c>
      <c r="D852" s="6" t="s">
        <v>17</v>
      </c>
      <c r="E852" s="6" t="s">
        <v>24</v>
      </c>
      <c r="F852" s="6" t="s">
        <v>19</v>
      </c>
      <c r="G852" s="6" t="s">
        <v>43</v>
      </c>
      <c r="H852" s="21">
        <v>99.1</v>
      </c>
      <c r="I852" s="12">
        <v>6</v>
      </c>
      <c r="J852" s="8">
        <v>29.73</v>
      </c>
      <c r="K852" s="8">
        <v>624.33000000000004</v>
      </c>
      <c r="L852" s="14">
        <v>43484</v>
      </c>
      <c r="M852" s="32" t="str">
        <f t="shared" si="178"/>
        <v>Weekend</v>
      </c>
      <c r="N852" s="16">
        <v>0.5493055555555556</v>
      </c>
      <c r="O852" s="6" t="s">
        <v>26</v>
      </c>
      <c r="P852" s="18">
        <v>594.6</v>
      </c>
      <c r="Q852" s="2">
        <v>4.7619047620000003</v>
      </c>
      <c r="R852" s="8">
        <v>29.73</v>
      </c>
      <c r="S852" s="10">
        <v>4.2</v>
      </c>
      <c r="T852" s="33"/>
      <c r="U852" s="22">
        <f t="shared" si="177"/>
        <v>594.59999999999991</v>
      </c>
      <c r="V852" s="24">
        <f t="shared" si="179"/>
        <v>47567.999999999993</v>
      </c>
    </row>
    <row r="853" spans="1:22" ht="15.75" customHeight="1" x14ac:dyDescent="0.2">
      <c r="A853" s="1"/>
      <c r="B853" s="6" t="s">
        <v>885</v>
      </c>
      <c r="C853" s="6" t="s">
        <v>16</v>
      </c>
      <c r="D853" s="6" t="s">
        <v>17</v>
      </c>
      <c r="E853" s="6" t="s">
        <v>24</v>
      </c>
      <c r="F853" s="6" t="s">
        <v>28</v>
      </c>
      <c r="G853" s="6" t="s">
        <v>43</v>
      </c>
      <c r="H853" s="21">
        <v>74.099999999999994</v>
      </c>
      <c r="I853" s="12">
        <v>1</v>
      </c>
      <c r="J853" s="8">
        <v>3.7050000000000001</v>
      </c>
      <c r="K853" s="8">
        <v>77.805000000000007</v>
      </c>
      <c r="L853" s="14">
        <v>43490</v>
      </c>
      <c r="M853" s="32" t="str">
        <f t="shared" si="178"/>
        <v>Weekday</v>
      </c>
      <c r="N853" s="16">
        <v>0.46180555555555558</v>
      </c>
      <c r="O853" s="6" t="s">
        <v>26</v>
      </c>
      <c r="P853" s="18">
        <v>74.099999999999994</v>
      </c>
      <c r="Q853" s="2">
        <v>4.7619047620000003</v>
      </c>
      <c r="R853" s="8">
        <v>3.7050000000000001</v>
      </c>
      <c r="S853" s="10">
        <v>9.1999999999999993</v>
      </c>
      <c r="T853" s="33"/>
      <c r="U853" s="22">
        <f t="shared" si="177"/>
        <v>74.099999999999994</v>
      </c>
      <c r="V853" s="24">
        <f t="shared" si="179"/>
        <v>5928</v>
      </c>
    </row>
    <row r="854" spans="1:22" ht="15.75" customHeight="1" x14ac:dyDescent="0.2">
      <c r="A854" s="1"/>
      <c r="B854" s="6" t="s">
        <v>886</v>
      </c>
      <c r="C854" s="6" t="s">
        <v>16</v>
      </c>
      <c r="D854" s="6" t="s">
        <v>17</v>
      </c>
      <c r="E854" s="6" t="s">
        <v>24</v>
      </c>
      <c r="F854" s="6" t="s">
        <v>19</v>
      </c>
      <c r="G854" s="6" t="s">
        <v>43</v>
      </c>
      <c r="H854" s="21">
        <v>98.48</v>
      </c>
      <c r="I854" s="12">
        <v>2</v>
      </c>
      <c r="J854" s="8">
        <v>9.8480000000000008</v>
      </c>
      <c r="K854" s="8">
        <v>206.80799999999999</v>
      </c>
      <c r="L854" s="14">
        <v>43515</v>
      </c>
      <c r="M854" s="32" t="str">
        <f t="shared" si="178"/>
        <v>Weekday</v>
      </c>
      <c r="N854" s="16">
        <v>0.42499999999999999</v>
      </c>
      <c r="O854" s="6" t="s">
        <v>21</v>
      </c>
      <c r="P854" s="18">
        <v>196.96</v>
      </c>
      <c r="Q854" s="2">
        <v>4.7619047620000003</v>
      </c>
      <c r="R854" s="8">
        <v>9.8480000000000008</v>
      </c>
      <c r="S854" s="10">
        <v>9.1999999999999993</v>
      </c>
      <c r="T854" s="33"/>
      <c r="U854" s="22">
        <f t="shared" si="177"/>
        <v>196.96</v>
      </c>
      <c r="V854" s="24">
        <f t="shared" si="179"/>
        <v>15756.800000000001</v>
      </c>
    </row>
    <row r="855" spans="1:22" ht="15.75" customHeight="1" x14ac:dyDescent="0.2">
      <c r="A855" s="1"/>
      <c r="B855" s="6" t="s">
        <v>887</v>
      </c>
      <c r="C855" s="6" t="s">
        <v>22</v>
      </c>
      <c r="D855" s="6" t="s">
        <v>23</v>
      </c>
      <c r="E855" s="6" t="s">
        <v>24</v>
      </c>
      <c r="F855" s="6" t="s">
        <v>28</v>
      </c>
      <c r="G855" s="6" t="s">
        <v>20</v>
      </c>
      <c r="H855" s="21">
        <v>53.19</v>
      </c>
      <c r="I855" s="12">
        <v>7</v>
      </c>
      <c r="J855" s="8">
        <v>18.616499999999998</v>
      </c>
      <c r="K855" s="8">
        <v>390.94650000000001</v>
      </c>
      <c r="L855" s="14">
        <v>43479</v>
      </c>
      <c r="M855" s="32" t="str">
        <f t="shared" si="178"/>
        <v>Weekday</v>
      </c>
      <c r="N855" s="16">
        <v>0.65416666666666667</v>
      </c>
      <c r="O855" s="6" t="s">
        <v>21</v>
      </c>
      <c r="P855" s="18">
        <v>372.33</v>
      </c>
      <c r="Q855" s="2">
        <v>4.7619047620000003</v>
      </c>
      <c r="R855" s="8">
        <v>18.616499999999998</v>
      </c>
      <c r="S855" s="10">
        <v>5</v>
      </c>
      <c r="T855" s="33"/>
      <c r="U855" s="22">
        <f t="shared" si="177"/>
        <v>372.33</v>
      </c>
      <c r="V855" s="24">
        <f t="shared" si="179"/>
        <v>29786.399999999998</v>
      </c>
    </row>
    <row r="856" spans="1:22" ht="15.75" customHeight="1" x14ac:dyDescent="0.2">
      <c r="A856" s="1"/>
      <c r="B856" s="6" t="s">
        <v>888</v>
      </c>
      <c r="C856" s="6" t="s">
        <v>39</v>
      </c>
      <c r="D856" s="6" t="s">
        <v>40</v>
      </c>
      <c r="E856" s="6" t="s">
        <v>24</v>
      </c>
      <c r="F856" s="6" t="s">
        <v>19</v>
      </c>
      <c r="G856" s="6" t="s">
        <v>25</v>
      </c>
      <c r="H856" s="21">
        <v>52.79</v>
      </c>
      <c r="I856" s="12">
        <v>10</v>
      </c>
      <c r="J856" s="8">
        <v>26.395</v>
      </c>
      <c r="K856" s="8">
        <v>554.29499999999996</v>
      </c>
      <c r="L856" s="14">
        <v>43521</v>
      </c>
      <c r="M856" s="32" t="str">
        <f t="shared" si="178"/>
        <v>Weekday</v>
      </c>
      <c r="N856" s="16">
        <v>0.49861111111111112</v>
      </c>
      <c r="O856" s="6" t="s">
        <v>21</v>
      </c>
      <c r="P856" s="18">
        <v>527.9</v>
      </c>
      <c r="Q856" s="2">
        <v>4.7619047620000003</v>
      </c>
      <c r="R856" s="8">
        <v>26.395</v>
      </c>
      <c r="S856" s="10">
        <v>10</v>
      </c>
      <c r="T856" s="33"/>
      <c r="U856" s="22">
        <f t="shared" si="177"/>
        <v>527.9</v>
      </c>
      <c r="V856" s="24">
        <f t="shared" si="179"/>
        <v>42232</v>
      </c>
    </row>
    <row r="857" spans="1:22" ht="15.75" customHeight="1" x14ac:dyDescent="0.2">
      <c r="A857" s="1"/>
      <c r="B857" s="6" t="s">
        <v>889</v>
      </c>
      <c r="C857" s="6" t="s">
        <v>16</v>
      </c>
      <c r="D857" s="6" t="s">
        <v>17</v>
      </c>
      <c r="E857" s="6" t="s">
        <v>18</v>
      </c>
      <c r="F857" s="6" t="s">
        <v>19</v>
      </c>
      <c r="G857" s="6" t="s">
        <v>20</v>
      </c>
      <c r="H857" s="21">
        <v>95.95</v>
      </c>
      <c r="I857" s="12">
        <v>5</v>
      </c>
      <c r="J857" s="8">
        <v>23.987500000000001</v>
      </c>
      <c r="K857" s="8">
        <v>503.73750000000001</v>
      </c>
      <c r="L857" s="14">
        <v>43488</v>
      </c>
      <c r="M857" s="32" t="str">
        <f t="shared" si="178"/>
        <v>Weekday</v>
      </c>
      <c r="N857" s="16">
        <v>0.59791666666666665</v>
      </c>
      <c r="O857" s="6" t="s">
        <v>21</v>
      </c>
      <c r="P857" s="18">
        <v>479.75</v>
      </c>
      <c r="Q857" s="2">
        <v>4.7619047620000003</v>
      </c>
      <c r="R857" s="8">
        <v>23.987500000000001</v>
      </c>
      <c r="S857" s="10">
        <v>8.8000000000000007</v>
      </c>
      <c r="T857" s="33"/>
      <c r="U857" s="22">
        <f t="shared" si="177"/>
        <v>479.75</v>
      </c>
      <c r="V857" s="24">
        <f t="shared" si="179"/>
        <v>38380</v>
      </c>
    </row>
    <row r="858" spans="1:22" ht="15.75" customHeight="1" x14ac:dyDescent="0.2">
      <c r="A858" s="1"/>
      <c r="B858" s="6" t="s">
        <v>890</v>
      </c>
      <c r="C858" s="6" t="s">
        <v>39</v>
      </c>
      <c r="D858" s="6" t="s">
        <v>40</v>
      </c>
      <c r="E858" s="6" t="s">
        <v>24</v>
      </c>
      <c r="F858" s="6" t="s">
        <v>19</v>
      </c>
      <c r="G858" s="6" t="s">
        <v>43</v>
      </c>
      <c r="H858" s="21">
        <v>36.51</v>
      </c>
      <c r="I858" s="12">
        <v>9</v>
      </c>
      <c r="J858" s="8">
        <v>16.429500000000001</v>
      </c>
      <c r="K858" s="8">
        <v>345.01949999999999</v>
      </c>
      <c r="L858" s="14">
        <v>43512</v>
      </c>
      <c r="M858" s="32" t="str">
        <f t="shared" si="178"/>
        <v>Weekend</v>
      </c>
      <c r="N858" s="16">
        <v>0.45277777777777778</v>
      </c>
      <c r="O858" s="6" t="s">
        <v>26</v>
      </c>
      <c r="P858" s="18">
        <v>328.59</v>
      </c>
      <c r="Q858" s="2">
        <v>4.7619047620000003</v>
      </c>
      <c r="R858" s="8">
        <v>16.429500000000001</v>
      </c>
      <c r="S858" s="10">
        <v>4.2</v>
      </c>
      <c r="T858" s="33"/>
      <c r="U858" s="22">
        <f t="shared" si="177"/>
        <v>328.59</v>
      </c>
      <c r="V858" s="24">
        <f t="shared" si="179"/>
        <v>26287.199999999997</v>
      </c>
    </row>
    <row r="859" spans="1:22" ht="15.75" customHeight="1" x14ac:dyDescent="0.2">
      <c r="A859" s="1"/>
      <c r="B859" s="6" t="s">
        <v>891</v>
      </c>
      <c r="C859" s="6" t="s">
        <v>39</v>
      </c>
      <c r="D859" s="6" t="s">
        <v>40</v>
      </c>
      <c r="E859" s="6" t="s">
        <v>24</v>
      </c>
      <c r="F859" s="6" t="s">
        <v>28</v>
      </c>
      <c r="G859" s="6" t="s">
        <v>41</v>
      </c>
      <c r="H859" s="21">
        <v>21.12</v>
      </c>
      <c r="I859" s="12">
        <v>8</v>
      </c>
      <c r="J859" s="8">
        <v>8.4480000000000004</v>
      </c>
      <c r="K859" s="8">
        <v>177.40799999999999</v>
      </c>
      <c r="L859" s="14">
        <v>43466</v>
      </c>
      <c r="M859" s="32" t="str">
        <f t="shared" si="178"/>
        <v>Weekday</v>
      </c>
      <c r="N859" s="16">
        <v>0.81319444444444444</v>
      </c>
      <c r="O859" s="6" t="s">
        <v>26</v>
      </c>
      <c r="P859" s="18">
        <v>168.96</v>
      </c>
      <c r="Q859" s="2">
        <v>4.7619047620000003</v>
      </c>
      <c r="R859" s="8">
        <v>8.4480000000000004</v>
      </c>
      <c r="S859" s="10">
        <v>6.3</v>
      </c>
      <c r="T859" s="33"/>
      <c r="U859" s="22">
        <f t="shared" si="177"/>
        <v>168.96</v>
      </c>
      <c r="V859" s="24">
        <f t="shared" si="179"/>
        <v>13516.800000000001</v>
      </c>
    </row>
    <row r="860" spans="1:22" ht="15.75" customHeight="1" x14ac:dyDescent="0.2">
      <c r="A860" s="1"/>
      <c r="B860" s="6" t="s">
        <v>892</v>
      </c>
      <c r="C860" s="6" t="s">
        <v>16</v>
      </c>
      <c r="D860" s="6" t="s">
        <v>17</v>
      </c>
      <c r="E860" s="6" t="s">
        <v>18</v>
      </c>
      <c r="F860" s="6" t="s">
        <v>19</v>
      </c>
      <c r="G860" s="6" t="s">
        <v>29</v>
      </c>
      <c r="H860" s="21">
        <v>28.31</v>
      </c>
      <c r="I860" s="12">
        <v>4</v>
      </c>
      <c r="J860" s="8">
        <v>5.6619999999999999</v>
      </c>
      <c r="K860" s="8">
        <v>118.902</v>
      </c>
      <c r="L860" s="14">
        <v>43531</v>
      </c>
      <c r="M860" s="32" t="str">
        <f t="shared" si="178"/>
        <v>Weekday</v>
      </c>
      <c r="N860" s="16">
        <v>0.77430555555555558</v>
      </c>
      <c r="O860" s="6" t="s">
        <v>26</v>
      </c>
      <c r="P860" s="18">
        <v>113.24</v>
      </c>
      <c r="Q860" s="2">
        <v>4.7619047620000003</v>
      </c>
      <c r="R860" s="8">
        <v>5.6619999999999999</v>
      </c>
      <c r="S860" s="10">
        <v>8.1999999999999993</v>
      </c>
      <c r="T860" s="33"/>
      <c r="U860" s="22">
        <f t="shared" si="177"/>
        <v>113.24</v>
      </c>
      <c r="V860" s="24">
        <f t="shared" si="179"/>
        <v>9059.1999999999989</v>
      </c>
    </row>
    <row r="861" spans="1:22" ht="15.75" customHeight="1" x14ac:dyDescent="0.2">
      <c r="A861" s="1"/>
      <c r="B861" s="6" t="s">
        <v>893</v>
      </c>
      <c r="C861" s="6" t="s">
        <v>39</v>
      </c>
      <c r="D861" s="6" t="s">
        <v>40</v>
      </c>
      <c r="E861" s="6" t="s">
        <v>24</v>
      </c>
      <c r="F861" s="6" t="s">
        <v>28</v>
      </c>
      <c r="G861" s="6" t="s">
        <v>20</v>
      </c>
      <c r="H861" s="21">
        <v>57.59</v>
      </c>
      <c r="I861" s="12">
        <v>6</v>
      </c>
      <c r="J861" s="8">
        <v>17.277000000000001</v>
      </c>
      <c r="K861" s="8">
        <v>362.81700000000001</v>
      </c>
      <c r="L861" s="14">
        <v>43511</v>
      </c>
      <c r="M861" s="32" t="str">
        <f t="shared" si="178"/>
        <v>Weekday</v>
      </c>
      <c r="N861" s="16">
        <v>0.57708333333333328</v>
      </c>
      <c r="O861" s="6" t="s">
        <v>26</v>
      </c>
      <c r="P861" s="18">
        <v>345.54</v>
      </c>
      <c r="Q861" s="2">
        <v>4.7619047620000003</v>
      </c>
      <c r="R861" s="8">
        <v>17.277000000000001</v>
      </c>
      <c r="S861" s="10">
        <v>5.0999999999999996</v>
      </c>
      <c r="T861" s="33"/>
      <c r="U861" s="22">
        <f t="shared" si="177"/>
        <v>345.54</v>
      </c>
      <c r="V861" s="24">
        <f t="shared" si="179"/>
        <v>27643.200000000001</v>
      </c>
    </row>
    <row r="862" spans="1:22" ht="15.75" customHeight="1" x14ac:dyDescent="0.2">
      <c r="A862" s="1"/>
      <c r="B862" s="6" t="s">
        <v>894</v>
      </c>
      <c r="C862" s="6" t="s">
        <v>16</v>
      </c>
      <c r="D862" s="6" t="s">
        <v>17</v>
      </c>
      <c r="E862" s="6" t="s">
        <v>18</v>
      </c>
      <c r="F862" s="6" t="s">
        <v>19</v>
      </c>
      <c r="G862" s="6" t="s">
        <v>41</v>
      </c>
      <c r="H862" s="21">
        <v>47.63</v>
      </c>
      <c r="I862" s="12">
        <v>9</v>
      </c>
      <c r="J862" s="8">
        <v>21.433499999999999</v>
      </c>
      <c r="K862" s="8">
        <v>450.1035</v>
      </c>
      <c r="L862" s="14">
        <v>43488</v>
      </c>
      <c r="M862" s="32" t="str">
        <f t="shared" si="178"/>
        <v>Weekday</v>
      </c>
      <c r="N862" s="16">
        <v>0.52430555555555558</v>
      </c>
      <c r="O862" s="6" t="s">
        <v>26</v>
      </c>
      <c r="P862" s="18">
        <v>428.67</v>
      </c>
      <c r="Q862" s="2">
        <v>4.7619047620000003</v>
      </c>
      <c r="R862" s="8">
        <v>21.433499999999999</v>
      </c>
      <c r="S862" s="10">
        <v>5</v>
      </c>
      <c r="T862" s="33"/>
      <c r="U862" s="22">
        <f t="shared" si="177"/>
        <v>428.67</v>
      </c>
      <c r="V862" s="24">
        <f t="shared" si="179"/>
        <v>34293.599999999999</v>
      </c>
    </row>
    <row r="863" spans="1:22" ht="15.75" customHeight="1" x14ac:dyDescent="0.2">
      <c r="A863" s="1"/>
      <c r="B863" s="6" t="s">
        <v>895</v>
      </c>
      <c r="C863" s="6" t="s">
        <v>22</v>
      </c>
      <c r="D863" s="6" t="s">
        <v>23</v>
      </c>
      <c r="E863" s="6" t="s">
        <v>18</v>
      </c>
      <c r="F863" s="6" t="s">
        <v>19</v>
      </c>
      <c r="G863" s="6" t="s">
        <v>29</v>
      </c>
      <c r="H863" s="21">
        <v>86.27</v>
      </c>
      <c r="I863" s="12">
        <v>1</v>
      </c>
      <c r="J863" s="8">
        <v>4.3135000000000003</v>
      </c>
      <c r="K863" s="8">
        <v>90.583500000000001</v>
      </c>
      <c r="L863" s="14">
        <v>43516</v>
      </c>
      <c r="M863" s="32" t="str">
        <f t="shared" si="178"/>
        <v>Weekday</v>
      </c>
      <c r="N863" s="16">
        <v>0.55833333333333335</v>
      </c>
      <c r="O863" s="6" t="s">
        <v>21</v>
      </c>
      <c r="P863" s="18">
        <v>86.27</v>
      </c>
      <c r="Q863" s="2">
        <v>4.7619047620000003</v>
      </c>
      <c r="R863" s="8">
        <v>4.3135000000000003</v>
      </c>
      <c r="S863" s="10">
        <v>7</v>
      </c>
      <c r="T863" s="33"/>
      <c r="U863" s="22">
        <f t="shared" si="177"/>
        <v>86.27</v>
      </c>
      <c r="V863" s="24">
        <f t="shared" si="179"/>
        <v>6901.5999999999995</v>
      </c>
    </row>
    <row r="864" spans="1:22" ht="15.75" customHeight="1" x14ac:dyDescent="0.2">
      <c r="A864" s="1"/>
      <c r="B864" s="6" t="s">
        <v>896</v>
      </c>
      <c r="C864" s="6" t="s">
        <v>16</v>
      </c>
      <c r="D864" s="6" t="s">
        <v>17</v>
      </c>
      <c r="E864" s="6" t="s">
        <v>18</v>
      </c>
      <c r="F864" s="6" t="s">
        <v>28</v>
      </c>
      <c r="G864" s="6" t="s">
        <v>33</v>
      </c>
      <c r="H864" s="21">
        <v>12.76</v>
      </c>
      <c r="I864" s="12">
        <v>2</v>
      </c>
      <c r="J864" s="8">
        <v>1.276</v>
      </c>
      <c r="K864" s="8">
        <v>26.795999999999999</v>
      </c>
      <c r="L864" s="14">
        <v>43473</v>
      </c>
      <c r="M864" s="32" t="str">
        <f t="shared" si="178"/>
        <v>Weekday</v>
      </c>
      <c r="N864" s="16">
        <v>0.75416666666666665</v>
      </c>
      <c r="O864" s="6" t="s">
        <v>21</v>
      </c>
      <c r="P864" s="18">
        <v>25.52</v>
      </c>
      <c r="Q864" s="2">
        <v>4.7619047620000003</v>
      </c>
      <c r="R864" s="8">
        <v>1.276</v>
      </c>
      <c r="S864" s="10">
        <v>7.8</v>
      </c>
      <c r="T864" s="33"/>
      <c r="U864" s="22">
        <f t="shared" si="177"/>
        <v>25.52</v>
      </c>
      <c r="V864" s="24">
        <f t="shared" si="179"/>
        <v>2041.6</v>
      </c>
    </row>
    <row r="865" spans="1:22" ht="15.75" customHeight="1" x14ac:dyDescent="0.2">
      <c r="A865" s="1"/>
      <c r="B865" s="6" t="s">
        <v>897</v>
      </c>
      <c r="C865" s="6" t="s">
        <v>39</v>
      </c>
      <c r="D865" s="6" t="s">
        <v>40</v>
      </c>
      <c r="E865" s="6" t="s">
        <v>24</v>
      </c>
      <c r="F865" s="6" t="s">
        <v>19</v>
      </c>
      <c r="G865" s="6" t="s">
        <v>29</v>
      </c>
      <c r="H865" s="21">
        <v>11.28</v>
      </c>
      <c r="I865" s="12">
        <v>9</v>
      </c>
      <c r="J865" s="8">
        <v>5.0759999999999996</v>
      </c>
      <c r="K865" s="8">
        <v>106.596</v>
      </c>
      <c r="L865" s="14">
        <v>43541</v>
      </c>
      <c r="M865" s="32" t="str">
        <f t="shared" si="178"/>
        <v>Weekend</v>
      </c>
      <c r="N865" s="16">
        <v>0.49652777777777779</v>
      </c>
      <c r="O865" s="6" t="s">
        <v>30</v>
      </c>
      <c r="P865" s="18">
        <v>101.52</v>
      </c>
      <c r="Q865" s="2">
        <v>4.7619047620000003</v>
      </c>
      <c r="R865" s="8">
        <v>5.0759999999999996</v>
      </c>
      <c r="S865" s="10">
        <v>4.3</v>
      </c>
      <c r="T865" s="33"/>
      <c r="U865" s="22">
        <f t="shared" si="177"/>
        <v>101.52</v>
      </c>
      <c r="V865" s="24">
        <f t="shared" si="179"/>
        <v>8121.5999999999995</v>
      </c>
    </row>
    <row r="866" spans="1:22" ht="15.75" customHeight="1" x14ac:dyDescent="0.2">
      <c r="A866" s="1"/>
      <c r="B866" s="6" t="s">
        <v>898</v>
      </c>
      <c r="C866" s="6" t="s">
        <v>39</v>
      </c>
      <c r="D866" s="6" t="s">
        <v>40</v>
      </c>
      <c r="E866" s="6" t="s">
        <v>24</v>
      </c>
      <c r="F866" s="6" t="s">
        <v>19</v>
      </c>
      <c r="G866" s="6" t="s">
        <v>29</v>
      </c>
      <c r="H866" s="21">
        <v>51.07</v>
      </c>
      <c r="I866" s="12">
        <v>7</v>
      </c>
      <c r="J866" s="8">
        <v>17.874500000000001</v>
      </c>
      <c r="K866" s="8">
        <v>375.36450000000002</v>
      </c>
      <c r="L866" s="14">
        <v>43477</v>
      </c>
      <c r="M866" s="32" t="str">
        <f t="shared" si="178"/>
        <v>Weekend</v>
      </c>
      <c r="N866" s="16">
        <v>0.48749999999999999</v>
      </c>
      <c r="O866" s="6" t="s">
        <v>26</v>
      </c>
      <c r="P866" s="18">
        <v>357.49</v>
      </c>
      <c r="Q866" s="2">
        <v>4.7619047620000003</v>
      </c>
      <c r="R866" s="8">
        <v>17.874500000000001</v>
      </c>
      <c r="S866" s="10">
        <v>7</v>
      </c>
      <c r="T866" s="33"/>
      <c r="U866" s="22">
        <f t="shared" si="177"/>
        <v>357.49</v>
      </c>
      <c r="V866" s="24">
        <f t="shared" si="179"/>
        <v>28599.200000000001</v>
      </c>
    </row>
    <row r="867" spans="1:22" ht="15.75" customHeight="1" x14ac:dyDescent="0.2">
      <c r="A867" s="1"/>
      <c r="B867" s="6" t="s">
        <v>899</v>
      </c>
      <c r="C867" s="6" t="s">
        <v>16</v>
      </c>
      <c r="D867" s="6" t="s">
        <v>17</v>
      </c>
      <c r="E867" s="6" t="s">
        <v>18</v>
      </c>
      <c r="F867" s="6" t="s">
        <v>19</v>
      </c>
      <c r="G867" s="6" t="s">
        <v>25</v>
      </c>
      <c r="H867" s="21">
        <v>79.59</v>
      </c>
      <c r="I867" s="12">
        <v>3</v>
      </c>
      <c r="J867" s="8">
        <v>11.938499999999999</v>
      </c>
      <c r="K867" s="8">
        <v>250.70849999999999</v>
      </c>
      <c r="L867" s="14">
        <v>43473</v>
      </c>
      <c r="M867" s="32" t="str">
        <f t="shared" si="178"/>
        <v>Weekday</v>
      </c>
      <c r="N867" s="16">
        <v>0.60416666666666663</v>
      </c>
      <c r="O867" s="6" t="s">
        <v>26</v>
      </c>
      <c r="P867" s="18">
        <v>238.77</v>
      </c>
      <c r="Q867" s="2">
        <v>4.7619047620000003</v>
      </c>
      <c r="R867" s="8">
        <v>11.938499999999999</v>
      </c>
      <c r="S867" s="10">
        <v>6.6</v>
      </c>
      <c r="T867" s="33"/>
      <c r="U867" s="22">
        <f t="shared" si="177"/>
        <v>238.77</v>
      </c>
      <c r="V867" s="24">
        <f t="shared" si="179"/>
        <v>19101.600000000002</v>
      </c>
    </row>
    <row r="868" spans="1:22" ht="15.75" customHeight="1" x14ac:dyDescent="0.2">
      <c r="A868" s="1"/>
      <c r="B868" s="6" t="s">
        <v>900</v>
      </c>
      <c r="C868" s="6" t="s">
        <v>22</v>
      </c>
      <c r="D868" s="6" t="s">
        <v>23</v>
      </c>
      <c r="E868" s="6" t="s">
        <v>18</v>
      </c>
      <c r="F868" s="6" t="s">
        <v>28</v>
      </c>
      <c r="G868" s="6" t="s">
        <v>20</v>
      </c>
      <c r="H868" s="21">
        <v>33.81</v>
      </c>
      <c r="I868" s="12">
        <v>3</v>
      </c>
      <c r="J868" s="8">
        <v>5.0715000000000003</v>
      </c>
      <c r="K868" s="8">
        <v>106.50149999999999</v>
      </c>
      <c r="L868" s="14">
        <v>43491</v>
      </c>
      <c r="M868" s="32" t="str">
        <f t="shared" si="178"/>
        <v>Weekend</v>
      </c>
      <c r="N868" s="16">
        <v>0.63263888888888886</v>
      </c>
      <c r="O868" s="6" t="s">
        <v>21</v>
      </c>
      <c r="P868" s="18">
        <v>101.43</v>
      </c>
      <c r="Q868" s="2">
        <v>4.7619047620000003</v>
      </c>
      <c r="R868" s="8">
        <v>5.0715000000000003</v>
      </c>
      <c r="S868" s="10">
        <v>7.3</v>
      </c>
      <c r="T868" s="33"/>
      <c r="U868" s="22">
        <f t="shared" si="177"/>
        <v>101.43</v>
      </c>
      <c r="V868" s="24">
        <f t="shared" si="179"/>
        <v>8114.4000000000005</v>
      </c>
    </row>
    <row r="869" spans="1:22" ht="15.75" customHeight="1" x14ac:dyDescent="0.2">
      <c r="A869" s="1"/>
      <c r="B869" s="6" t="s">
        <v>901</v>
      </c>
      <c r="C869" s="6" t="s">
        <v>39</v>
      </c>
      <c r="D869" s="6" t="s">
        <v>40</v>
      </c>
      <c r="E869" s="6" t="s">
        <v>18</v>
      </c>
      <c r="F869" s="6" t="s">
        <v>28</v>
      </c>
      <c r="G869" s="6" t="s">
        <v>33</v>
      </c>
      <c r="H869" s="21">
        <v>90.53</v>
      </c>
      <c r="I869" s="12">
        <v>8</v>
      </c>
      <c r="J869" s="8">
        <v>36.212000000000003</v>
      </c>
      <c r="K869" s="8">
        <v>760.452</v>
      </c>
      <c r="L869" s="14">
        <v>43539</v>
      </c>
      <c r="M869" s="32" t="str">
        <f t="shared" si="178"/>
        <v>Weekday</v>
      </c>
      <c r="N869" s="16">
        <v>0.6166666666666667</v>
      </c>
      <c r="O869" s="6" t="s">
        <v>30</v>
      </c>
      <c r="P869" s="18">
        <v>724.24</v>
      </c>
      <c r="Q869" s="2">
        <v>4.7619047620000003</v>
      </c>
      <c r="R869" s="8">
        <v>36.212000000000003</v>
      </c>
      <c r="S869" s="10">
        <v>6.5</v>
      </c>
      <c r="T869" s="33"/>
      <c r="U869" s="22">
        <f t="shared" si="177"/>
        <v>724.24</v>
      </c>
      <c r="V869" s="24">
        <f t="shared" si="179"/>
        <v>57939.199999999997</v>
      </c>
    </row>
    <row r="870" spans="1:22" ht="15.75" customHeight="1" x14ac:dyDescent="0.2">
      <c r="A870" s="1"/>
      <c r="B870" s="6" t="s">
        <v>902</v>
      </c>
      <c r="C870" s="6" t="s">
        <v>22</v>
      </c>
      <c r="D870" s="6" t="s">
        <v>23</v>
      </c>
      <c r="E870" s="6" t="s">
        <v>18</v>
      </c>
      <c r="F870" s="6" t="s">
        <v>19</v>
      </c>
      <c r="G870" s="6" t="s">
        <v>20</v>
      </c>
      <c r="H870" s="21">
        <v>62.82</v>
      </c>
      <c r="I870" s="12">
        <v>2</v>
      </c>
      <c r="J870" s="8">
        <v>6.282</v>
      </c>
      <c r="K870" s="8">
        <v>131.922</v>
      </c>
      <c r="L870" s="14">
        <v>43482</v>
      </c>
      <c r="M870" s="32" t="str">
        <f t="shared" si="178"/>
        <v>Weekday</v>
      </c>
      <c r="N870" s="16">
        <v>0.52500000000000002</v>
      </c>
      <c r="O870" s="6" t="s">
        <v>21</v>
      </c>
      <c r="P870" s="18">
        <v>125.64</v>
      </c>
      <c r="Q870" s="2">
        <v>4.7619047620000003</v>
      </c>
      <c r="R870" s="8">
        <v>6.282</v>
      </c>
      <c r="S870" s="10">
        <v>4.9000000000000004</v>
      </c>
      <c r="T870" s="33"/>
      <c r="U870" s="22">
        <f t="shared" si="177"/>
        <v>125.64</v>
      </c>
      <c r="V870" s="24">
        <f t="shared" si="179"/>
        <v>10051.200000000001</v>
      </c>
    </row>
    <row r="871" spans="1:22" ht="15.75" customHeight="1" x14ac:dyDescent="0.2">
      <c r="A871" s="1"/>
      <c r="B871" s="6" t="s">
        <v>903</v>
      </c>
      <c r="C871" s="6" t="s">
        <v>22</v>
      </c>
      <c r="D871" s="6" t="s">
        <v>23</v>
      </c>
      <c r="E871" s="6" t="s">
        <v>18</v>
      </c>
      <c r="F871" s="6" t="s">
        <v>28</v>
      </c>
      <c r="G871" s="6" t="s">
        <v>41</v>
      </c>
      <c r="H871" s="21">
        <v>24.31</v>
      </c>
      <c r="I871" s="12">
        <v>3</v>
      </c>
      <c r="J871" s="8">
        <v>3.6465000000000001</v>
      </c>
      <c r="K871" s="8">
        <v>76.576499999999996</v>
      </c>
      <c r="L871" s="14">
        <v>43473</v>
      </c>
      <c r="M871" s="32" t="str">
        <f t="shared" si="178"/>
        <v>Weekday</v>
      </c>
      <c r="N871" s="16">
        <v>0.79791666666666672</v>
      </c>
      <c r="O871" s="6" t="s">
        <v>30</v>
      </c>
      <c r="P871" s="18">
        <v>72.930000000000007</v>
      </c>
      <c r="Q871" s="2">
        <v>4.7619047620000003</v>
      </c>
      <c r="R871" s="8">
        <v>3.6465000000000001</v>
      </c>
      <c r="S871" s="10">
        <v>4.3</v>
      </c>
      <c r="T871" s="33"/>
      <c r="U871" s="22">
        <f t="shared" si="177"/>
        <v>72.929999999999993</v>
      </c>
      <c r="V871" s="24">
        <f t="shared" si="179"/>
        <v>5834.4</v>
      </c>
    </row>
    <row r="872" spans="1:22" ht="15.75" customHeight="1" x14ac:dyDescent="0.2">
      <c r="A872" s="1"/>
      <c r="B872" s="6" t="s">
        <v>904</v>
      </c>
      <c r="C872" s="6" t="s">
        <v>16</v>
      </c>
      <c r="D872" s="6" t="s">
        <v>17</v>
      </c>
      <c r="E872" s="6" t="s">
        <v>24</v>
      </c>
      <c r="F872" s="6" t="s">
        <v>28</v>
      </c>
      <c r="G872" s="6" t="s">
        <v>33</v>
      </c>
      <c r="H872" s="21">
        <v>64.59</v>
      </c>
      <c r="I872" s="12">
        <v>4</v>
      </c>
      <c r="J872" s="8">
        <v>12.917999999999999</v>
      </c>
      <c r="K872" s="8">
        <v>271.27800000000002</v>
      </c>
      <c r="L872" s="14">
        <v>43471</v>
      </c>
      <c r="M872" s="32" t="str">
        <f t="shared" si="178"/>
        <v>Weekend</v>
      </c>
      <c r="N872" s="16">
        <v>0.56597222222222221</v>
      </c>
      <c r="O872" s="6" t="s">
        <v>21</v>
      </c>
      <c r="P872" s="18">
        <v>258.36</v>
      </c>
      <c r="Q872" s="2">
        <v>4.7619047620000003</v>
      </c>
      <c r="R872" s="8">
        <v>12.917999999999999</v>
      </c>
      <c r="S872" s="10">
        <v>9.3000000000000007</v>
      </c>
      <c r="T872" s="33"/>
      <c r="U872" s="22">
        <f t="shared" si="177"/>
        <v>258.36</v>
      </c>
      <c r="V872" s="24">
        <f t="shared" si="179"/>
        <v>20668.800000000003</v>
      </c>
    </row>
    <row r="873" spans="1:22" ht="15.75" customHeight="1" x14ac:dyDescent="0.2">
      <c r="A873" s="1"/>
      <c r="B873" s="6" t="s">
        <v>905</v>
      </c>
      <c r="C873" s="6" t="s">
        <v>16</v>
      </c>
      <c r="D873" s="6" t="s">
        <v>17</v>
      </c>
      <c r="E873" s="6" t="s">
        <v>18</v>
      </c>
      <c r="F873" s="6" t="s">
        <v>28</v>
      </c>
      <c r="G873" s="6" t="s">
        <v>41</v>
      </c>
      <c r="H873" s="21">
        <v>24.82</v>
      </c>
      <c r="I873" s="12">
        <v>7</v>
      </c>
      <c r="J873" s="8">
        <v>8.6869999999999994</v>
      </c>
      <c r="K873" s="8">
        <v>182.42699999999999</v>
      </c>
      <c r="L873" s="14">
        <v>43512</v>
      </c>
      <c r="M873" s="32" t="str">
        <f t="shared" si="178"/>
        <v>Weekend</v>
      </c>
      <c r="N873" s="16">
        <v>0.43958333333333333</v>
      </c>
      <c r="O873" s="6" t="s">
        <v>30</v>
      </c>
      <c r="P873" s="18">
        <v>173.74</v>
      </c>
      <c r="Q873" s="2">
        <v>4.7619047620000003</v>
      </c>
      <c r="R873" s="8">
        <v>8.6869999999999994</v>
      </c>
      <c r="S873" s="10">
        <v>7.1</v>
      </c>
      <c r="T873" s="33"/>
      <c r="U873" s="22">
        <f t="shared" si="177"/>
        <v>173.74</v>
      </c>
      <c r="V873" s="24">
        <f t="shared" si="179"/>
        <v>13899.2</v>
      </c>
    </row>
    <row r="874" spans="1:22" ht="15.75" customHeight="1" x14ac:dyDescent="0.2">
      <c r="A874" s="1"/>
      <c r="B874" s="6" t="s">
        <v>906</v>
      </c>
      <c r="C874" s="6" t="s">
        <v>22</v>
      </c>
      <c r="D874" s="6" t="s">
        <v>23</v>
      </c>
      <c r="E874" s="6" t="s">
        <v>24</v>
      </c>
      <c r="F874" s="6" t="s">
        <v>28</v>
      </c>
      <c r="G874" s="6" t="s">
        <v>43</v>
      </c>
      <c r="H874" s="21">
        <v>56.5</v>
      </c>
      <c r="I874" s="12">
        <v>1</v>
      </c>
      <c r="J874" s="8">
        <v>2.8250000000000002</v>
      </c>
      <c r="K874" s="8">
        <v>59.325000000000003</v>
      </c>
      <c r="L874" s="14">
        <v>43537</v>
      </c>
      <c r="M874" s="32" t="str">
        <f t="shared" si="178"/>
        <v>Weekday</v>
      </c>
      <c r="N874" s="16">
        <v>0.65625</v>
      </c>
      <c r="O874" s="6" t="s">
        <v>21</v>
      </c>
      <c r="P874" s="18">
        <v>56.5</v>
      </c>
      <c r="Q874" s="2">
        <v>4.7619047620000003</v>
      </c>
      <c r="R874" s="8">
        <v>2.8250000000000002</v>
      </c>
      <c r="S874" s="10">
        <v>9.6</v>
      </c>
      <c r="T874" s="33"/>
      <c r="U874" s="22">
        <f t="shared" si="177"/>
        <v>56.5</v>
      </c>
      <c r="V874" s="24">
        <f t="shared" si="179"/>
        <v>4520</v>
      </c>
    </row>
    <row r="875" spans="1:22" ht="15.75" customHeight="1" x14ac:dyDescent="0.2">
      <c r="A875" s="1"/>
      <c r="B875" s="6" t="s">
        <v>907</v>
      </c>
      <c r="C875" s="6" t="s">
        <v>39</v>
      </c>
      <c r="D875" s="6" t="s">
        <v>40</v>
      </c>
      <c r="E875" s="6" t="s">
        <v>18</v>
      </c>
      <c r="F875" s="6" t="s">
        <v>19</v>
      </c>
      <c r="G875" s="6" t="s">
        <v>25</v>
      </c>
      <c r="H875" s="21">
        <v>21.43</v>
      </c>
      <c r="I875" s="12">
        <v>10</v>
      </c>
      <c r="J875" s="8">
        <v>10.715</v>
      </c>
      <c r="K875" s="8">
        <v>225.01499999999999</v>
      </c>
      <c r="L875" s="14">
        <v>43493</v>
      </c>
      <c r="M875" s="32" t="str">
        <f t="shared" si="178"/>
        <v>Weekday</v>
      </c>
      <c r="N875" s="16">
        <v>0.49375000000000002</v>
      </c>
      <c r="O875" s="6" t="s">
        <v>26</v>
      </c>
      <c r="P875" s="18">
        <v>214.3</v>
      </c>
      <c r="Q875" s="2">
        <v>4.7619047620000003</v>
      </c>
      <c r="R875" s="8">
        <v>10.715</v>
      </c>
      <c r="S875" s="10">
        <v>6.2</v>
      </c>
      <c r="T875" s="33"/>
      <c r="U875" s="22">
        <f t="shared" si="177"/>
        <v>214.3</v>
      </c>
      <c r="V875" s="24">
        <f t="shared" si="179"/>
        <v>17144</v>
      </c>
    </row>
    <row r="876" spans="1:22" ht="15.75" customHeight="1" x14ac:dyDescent="0.2">
      <c r="A876" s="1"/>
      <c r="B876" s="6" t="s">
        <v>908</v>
      </c>
      <c r="C876" s="6" t="s">
        <v>16</v>
      </c>
      <c r="D876" s="6" t="s">
        <v>17</v>
      </c>
      <c r="E876" s="6" t="s">
        <v>18</v>
      </c>
      <c r="F876" s="6" t="s">
        <v>28</v>
      </c>
      <c r="G876" s="6" t="s">
        <v>33</v>
      </c>
      <c r="H876" s="21">
        <v>89.06</v>
      </c>
      <c r="I876" s="12">
        <v>6</v>
      </c>
      <c r="J876" s="8">
        <v>26.718</v>
      </c>
      <c r="K876" s="8">
        <v>561.07799999999997</v>
      </c>
      <c r="L876" s="14">
        <v>43483</v>
      </c>
      <c r="M876" s="32" t="str">
        <f t="shared" si="178"/>
        <v>Weekday</v>
      </c>
      <c r="N876" s="16">
        <v>0.72638888888888886</v>
      </c>
      <c r="O876" s="6" t="s">
        <v>26</v>
      </c>
      <c r="P876" s="18">
        <v>534.36</v>
      </c>
      <c r="Q876" s="2">
        <v>4.7619047620000003</v>
      </c>
      <c r="R876" s="8">
        <v>26.718</v>
      </c>
      <c r="S876" s="10">
        <v>9.9</v>
      </c>
      <c r="T876" s="33"/>
      <c r="U876" s="22">
        <f t="shared" si="177"/>
        <v>534.36</v>
      </c>
      <c r="V876" s="24">
        <f t="shared" si="179"/>
        <v>42748.800000000003</v>
      </c>
    </row>
    <row r="877" spans="1:22" ht="15.75" customHeight="1" x14ac:dyDescent="0.2">
      <c r="A877" s="1"/>
      <c r="B877" s="6" t="s">
        <v>909</v>
      </c>
      <c r="C877" s="6" t="s">
        <v>16</v>
      </c>
      <c r="D877" s="6" t="s">
        <v>17</v>
      </c>
      <c r="E877" s="6" t="s">
        <v>18</v>
      </c>
      <c r="F877" s="6" t="s">
        <v>28</v>
      </c>
      <c r="G877" s="6" t="s">
        <v>29</v>
      </c>
      <c r="H877" s="21">
        <v>23.29</v>
      </c>
      <c r="I877" s="12">
        <v>4</v>
      </c>
      <c r="J877" s="8">
        <v>4.6580000000000004</v>
      </c>
      <c r="K877" s="8">
        <v>97.817999999999998</v>
      </c>
      <c r="L877" s="14">
        <v>43543</v>
      </c>
      <c r="M877" s="32" t="str">
        <f t="shared" si="178"/>
        <v>Weekday</v>
      </c>
      <c r="N877" s="16">
        <v>0.49444444444444446</v>
      </c>
      <c r="O877" s="6" t="s">
        <v>30</v>
      </c>
      <c r="P877" s="18">
        <v>93.16</v>
      </c>
      <c r="Q877" s="2">
        <v>4.7619047620000003</v>
      </c>
      <c r="R877" s="8">
        <v>4.6580000000000004</v>
      </c>
      <c r="S877" s="10">
        <v>5.9</v>
      </c>
      <c r="T877" s="33"/>
      <c r="U877" s="22">
        <f t="shared" si="177"/>
        <v>93.16</v>
      </c>
      <c r="V877" s="24">
        <f t="shared" si="179"/>
        <v>7452.7999999999993</v>
      </c>
    </row>
    <row r="878" spans="1:22" ht="15.75" customHeight="1" x14ac:dyDescent="0.2">
      <c r="A878" s="1"/>
      <c r="B878" s="6" t="s">
        <v>910</v>
      </c>
      <c r="C878" s="6" t="s">
        <v>22</v>
      </c>
      <c r="D878" s="6" t="s">
        <v>23</v>
      </c>
      <c r="E878" s="6" t="s">
        <v>24</v>
      </c>
      <c r="F878" s="6" t="s">
        <v>28</v>
      </c>
      <c r="G878" s="6" t="s">
        <v>29</v>
      </c>
      <c r="H878" s="21">
        <v>65.260000000000005</v>
      </c>
      <c r="I878" s="12">
        <v>8</v>
      </c>
      <c r="J878" s="8">
        <v>26.103999999999999</v>
      </c>
      <c r="K878" s="8">
        <v>548.18399999999997</v>
      </c>
      <c r="L878" s="14">
        <v>43539</v>
      </c>
      <c r="M878" s="32" t="str">
        <f t="shared" si="178"/>
        <v>Weekday</v>
      </c>
      <c r="N878" s="16">
        <v>0.58611111111111114</v>
      </c>
      <c r="O878" s="6" t="s">
        <v>21</v>
      </c>
      <c r="P878" s="18">
        <v>522.08000000000004</v>
      </c>
      <c r="Q878" s="2">
        <v>4.7619047620000003</v>
      </c>
      <c r="R878" s="8">
        <v>26.103999999999999</v>
      </c>
      <c r="S878" s="10">
        <v>6.3</v>
      </c>
      <c r="T878" s="33"/>
      <c r="U878" s="22">
        <f t="shared" si="177"/>
        <v>522.08000000000004</v>
      </c>
      <c r="V878" s="24">
        <f t="shared" si="179"/>
        <v>41766.400000000001</v>
      </c>
    </row>
    <row r="879" spans="1:22" ht="15.75" customHeight="1" x14ac:dyDescent="0.2">
      <c r="A879" s="1"/>
      <c r="B879" s="6" t="s">
        <v>911</v>
      </c>
      <c r="C879" s="6" t="s">
        <v>22</v>
      </c>
      <c r="D879" s="6" t="s">
        <v>23</v>
      </c>
      <c r="E879" s="6" t="s">
        <v>18</v>
      </c>
      <c r="F879" s="6" t="s">
        <v>28</v>
      </c>
      <c r="G879" s="6" t="s">
        <v>43</v>
      </c>
      <c r="H879" s="21">
        <v>52.35</v>
      </c>
      <c r="I879" s="12">
        <v>1</v>
      </c>
      <c r="J879" s="8">
        <v>2.6175000000000002</v>
      </c>
      <c r="K879" s="8">
        <v>54.967500000000001</v>
      </c>
      <c r="L879" s="14">
        <v>43508</v>
      </c>
      <c r="M879" s="32" t="str">
        <f t="shared" si="178"/>
        <v>Weekday</v>
      </c>
      <c r="N879" s="16">
        <v>0.74236111111111114</v>
      </c>
      <c r="O879" s="6" t="s">
        <v>26</v>
      </c>
      <c r="P879" s="18">
        <v>52.35</v>
      </c>
      <c r="Q879" s="2">
        <v>4.7619047620000003</v>
      </c>
      <c r="R879" s="8">
        <v>2.6175000000000002</v>
      </c>
      <c r="S879" s="10">
        <v>4</v>
      </c>
      <c r="T879" s="33"/>
      <c r="U879" s="22">
        <f t="shared" si="177"/>
        <v>52.35</v>
      </c>
      <c r="V879" s="24">
        <f t="shared" si="179"/>
        <v>4188</v>
      </c>
    </row>
    <row r="880" spans="1:22" ht="15.75" customHeight="1" x14ac:dyDescent="0.2">
      <c r="A880" s="1"/>
      <c r="B880" s="6" t="s">
        <v>912</v>
      </c>
      <c r="C880" s="6" t="s">
        <v>39</v>
      </c>
      <c r="D880" s="6" t="s">
        <v>40</v>
      </c>
      <c r="E880" s="6" t="s">
        <v>18</v>
      </c>
      <c r="F880" s="6" t="s">
        <v>28</v>
      </c>
      <c r="G880" s="6" t="s">
        <v>25</v>
      </c>
      <c r="H880" s="21">
        <v>39.75</v>
      </c>
      <c r="I880" s="12">
        <v>1</v>
      </c>
      <c r="J880" s="8">
        <v>1.9875</v>
      </c>
      <c r="K880" s="8">
        <v>41.737499999999997</v>
      </c>
      <c r="L880" s="14">
        <v>43521</v>
      </c>
      <c r="M880" s="32" t="str">
        <f t="shared" si="178"/>
        <v>Weekday</v>
      </c>
      <c r="N880" s="16">
        <v>0.84652777777777777</v>
      </c>
      <c r="O880" s="6" t="s">
        <v>26</v>
      </c>
      <c r="P880" s="18">
        <v>39.75</v>
      </c>
      <c r="Q880" s="2">
        <v>4.7619047620000003</v>
      </c>
      <c r="R880" s="8">
        <v>1.9875</v>
      </c>
      <c r="S880" s="10">
        <v>6.1</v>
      </c>
      <c r="T880" s="33"/>
      <c r="U880" s="22">
        <f t="shared" si="177"/>
        <v>39.75</v>
      </c>
      <c r="V880" s="24">
        <f t="shared" si="179"/>
        <v>3180</v>
      </c>
    </row>
    <row r="881" spans="1:22" ht="15.75" customHeight="1" x14ac:dyDescent="0.2">
      <c r="A881" s="1"/>
      <c r="B881" s="6" t="s">
        <v>913</v>
      </c>
      <c r="C881" s="6" t="s">
        <v>16</v>
      </c>
      <c r="D881" s="6" t="s">
        <v>17</v>
      </c>
      <c r="E881" s="6" t="s">
        <v>24</v>
      </c>
      <c r="F881" s="6" t="s">
        <v>19</v>
      </c>
      <c r="G881" s="6" t="s">
        <v>25</v>
      </c>
      <c r="H881" s="21">
        <v>90.02</v>
      </c>
      <c r="I881" s="12">
        <v>8</v>
      </c>
      <c r="J881" s="8">
        <v>36.008000000000003</v>
      </c>
      <c r="K881" s="8">
        <v>756.16800000000001</v>
      </c>
      <c r="L881" s="14">
        <v>43545</v>
      </c>
      <c r="M881" s="32" t="str">
        <f t="shared" si="178"/>
        <v>Weekday</v>
      </c>
      <c r="N881" s="16">
        <v>0.67222222222222228</v>
      </c>
      <c r="O881" s="6" t="s">
        <v>30</v>
      </c>
      <c r="P881" s="18">
        <v>720.16</v>
      </c>
      <c r="Q881" s="2">
        <v>4.7619047620000003</v>
      </c>
      <c r="R881" s="8">
        <v>36.008000000000003</v>
      </c>
      <c r="S881" s="10">
        <v>4.5</v>
      </c>
      <c r="T881" s="33"/>
      <c r="U881" s="22">
        <f t="shared" si="177"/>
        <v>720.16</v>
      </c>
      <c r="V881" s="24">
        <f t="shared" si="179"/>
        <v>57612.799999999996</v>
      </c>
    </row>
    <row r="882" spans="1:22" ht="15.75" customHeight="1" x14ac:dyDescent="0.2">
      <c r="A882" s="1"/>
      <c r="B882" s="6" t="s">
        <v>914</v>
      </c>
      <c r="C882" s="6" t="s">
        <v>39</v>
      </c>
      <c r="D882" s="6" t="s">
        <v>40</v>
      </c>
      <c r="E882" s="6" t="s">
        <v>18</v>
      </c>
      <c r="F882" s="6" t="s">
        <v>19</v>
      </c>
      <c r="G882" s="6" t="s">
        <v>25</v>
      </c>
      <c r="H882" s="21">
        <v>12.1</v>
      </c>
      <c r="I882" s="12">
        <v>8</v>
      </c>
      <c r="J882" s="8">
        <v>4.84</v>
      </c>
      <c r="K882" s="8">
        <v>101.64</v>
      </c>
      <c r="L882" s="14">
        <v>43484</v>
      </c>
      <c r="M882" s="32" t="str">
        <f t="shared" si="178"/>
        <v>Weekend</v>
      </c>
      <c r="N882" s="16">
        <v>0.4284722222222222</v>
      </c>
      <c r="O882" s="6" t="s">
        <v>21</v>
      </c>
      <c r="P882" s="18">
        <v>96.8</v>
      </c>
      <c r="Q882" s="2">
        <v>4.7619047620000003</v>
      </c>
      <c r="R882" s="8">
        <v>4.84</v>
      </c>
      <c r="S882" s="10">
        <v>8.6</v>
      </c>
      <c r="T882" s="33"/>
      <c r="U882" s="22">
        <f t="shared" si="177"/>
        <v>96.8</v>
      </c>
      <c r="V882" s="24">
        <f t="shared" si="179"/>
        <v>7744</v>
      </c>
    </row>
    <row r="883" spans="1:22" ht="15.75" customHeight="1" x14ac:dyDescent="0.2">
      <c r="A883" s="1"/>
      <c r="B883" s="6" t="s">
        <v>915</v>
      </c>
      <c r="C883" s="6" t="s">
        <v>39</v>
      </c>
      <c r="D883" s="6" t="s">
        <v>40</v>
      </c>
      <c r="E883" s="6" t="s">
        <v>18</v>
      </c>
      <c r="F883" s="6" t="s">
        <v>19</v>
      </c>
      <c r="G883" s="6" t="s">
        <v>41</v>
      </c>
      <c r="H883" s="21">
        <v>33.21</v>
      </c>
      <c r="I883" s="12">
        <v>10</v>
      </c>
      <c r="J883" s="8">
        <v>16.605</v>
      </c>
      <c r="K883" s="8">
        <v>348.70499999999998</v>
      </c>
      <c r="L883" s="14">
        <v>43473</v>
      </c>
      <c r="M883" s="32" t="str">
        <f t="shared" si="178"/>
        <v>Weekday</v>
      </c>
      <c r="N883" s="16">
        <v>0.60069444444444442</v>
      </c>
      <c r="O883" s="6" t="s">
        <v>21</v>
      </c>
      <c r="P883" s="18">
        <v>332.1</v>
      </c>
      <c r="Q883" s="2">
        <v>4.7619047620000003</v>
      </c>
      <c r="R883" s="8">
        <v>16.605</v>
      </c>
      <c r="S883" s="10">
        <v>6</v>
      </c>
      <c r="T883" s="33"/>
      <c r="U883" s="22">
        <f t="shared" si="177"/>
        <v>332.1</v>
      </c>
      <c r="V883" s="24">
        <f t="shared" si="179"/>
        <v>26568</v>
      </c>
    </row>
    <row r="884" spans="1:22" ht="15.75" customHeight="1" x14ac:dyDescent="0.2">
      <c r="A884" s="1"/>
      <c r="B884" s="6" t="s">
        <v>916</v>
      </c>
      <c r="C884" s="6" t="s">
        <v>22</v>
      </c>
      <c r="D884" s="6" t="s">
        <v>23</v>
      </c>
      <c r="E884" s="6" t="s">
        <v>18</v>
      </c>
      <c r="F884" s="6" t="s">
        <v>19</v>
      </c>
      <c r="G884" s="6" t="s">
        <v>43</v>
      </c>
      <c r="H884" s="21">
        <v>10.18</v>
      </c>
      <c r="I884" s="12">
        <v>8</v>
      </c>
      <c r="J884" s="8">
        <v>4.0720000000000001</v>
      </c>
      <c r="K884" s="8">
        <v>85.512</v>
      </c>
      <c r="L884" s="14">
        <v>43554</v>
      </c>
      <c r="M884" s="32" t="str">
        <f t="shared" si="178"/>
        <v>Weekend</v>
      </c>
      <c r="N884" s="16">
        <v>0.53541666666666665</v>
      </c>
      <c r="O884" s="6" t="s">
        <v>30</v>
      </c>
      <c r="P884" s="18">
        <v>81.44</v>
      </c>
      <c r="Q884" s="2">
        <v>4.7619047620000003</v>
      </c>
      <c r="R884" s="8">
        <v>4.0720000000000001</v>
      </c>
      <c r="S884" s="10">
        <v>9.5</v>
      </c>
      <c r="T884" s="33"/>
      <c r="U884" s="22">
        <f t="shared" si="177"/>
        <v>81.44</v>
      </c>
      <c r="V884" s="24">
        <f t="shared" si="179"/>
        <v>6515.2</v>
      </c>
    </row>
    <row r="885" spans="1:22" ht="15.75" customHeight="1" x14ac:dyDescent="0.2">
      <c r="A885" s="1"/>
      <c r="B885" s="6" t="s">
        <v>917</v>
      </c>
      <c r="C885" s="6" t="s">
        <v>39</v>
      </c>
      <c r="D885" s="6" t="s">
        <v>40</v>
      </c>
      <c r="E885" s="6" t="s">
        <v>18</v>
      </c>
      <c r="F885" s="6" t="s">
        <v>28</v>
      </c>
      <c r="G885" s="6" t="s">
        <v>33</v>
      </c>
      <c r="H885" s="21">
        <v>31.99</v>
      </c>
      <c r="I885" s="12">
        <v>10</v>
      </c>
      <c r="J885" s="8">
        <v>15.994999999999999</v>
      </c>
      <c r="K885" s="8">
        <v>335.89499999999998</v>
      </c>
      <c r="L885" s="14">
        <v>43516</v>
      </c>
      <c r="M885" s="32" t="str">
        <f t="shared" si="178"/>
        <v>Weekday</v>
      </c>
      <c r="N885" s="16">
        <v>0.63749999999999996</v>
      </c>
      <c r="O885" s="6" t="s">
        <v>30</v>
      </c>
      <c r="P885" s="18">
        <v>319.89999999999998</v>
      </c>
      <c r="Q885" s="2">
        <v>4.7619047620000003</v>
      </c>
      <c r="R885" s="8">
        <v>15.994999999999999</v>
      </c>
      <c r="S885" s="10">
        <v>9.9</v>
      </c>
      <c r="T885" s="33"/>
      <c r="U885" s="22">
        <f t="shared" si="177"/>
        <v>319.89999999999998</v>
      </c>
      <c r="V885" s="24">
        <f t="shared" si="179"/>
        <v>25592</v>
      </c>
    </row>
    <row r="886" spans="1:22" ht="15.75" customHeight="1" x14ac:dyDescent="0.2">
      <c r="A886" s="1"/>
      <c r="B886" s="6" t="s">
        <v>918</v>
      </c>
      <c r="C886" s="6" t="s">
        <v>16</v>
      </c>
      <c r="D886" s="6" t="s">
        <v>17</v>
      </c>
      <c r="E886" s="6" t="s">
        <v>18</v>
      </c>
      <c r="F886" s="6" t="s">
        <v>19</v>
      </c>
      <c r="G886" s="6" t="s">
        <v>29</v>
      </c>
      <c r="H886" s="21">
        <v>34.42</v>
      </c>
      <c r="I886" s="12">
        <v>6</v>
      </c>
      <c r="J886" s="8">
        <v>10.326000000000001</v>
      </c>
      <c r="K886" s="8">
        <v>216.846</v>
      </c>
      <c r="L886" s="14">
        <v>43554</v>
      </c>
      <c r="M886" s="32" t="str">
        <f t="shared" si="178"/>
        <v>Weekend</v>
      </c>
      <c r="N886" s="16">
        <v>0.53125</v>
      </c>
      <c r="O886" s="6" t="s">
        <v>21</v>
      </c>
      <c r="P886" s="18">
        <v>206.52</v>
      </c>
      <c r="Q886" s="2">
        <v>4.7619047620000003</v>
      </c>
      <c r="R886" s="8">
        <v>10.326000000000001</v>
      </c>
      <c r="S886" s="10">
        <v>7.5</v>
      </c>
      <c r="T886" s="33"/>
      <c r="U886" s="22">
        <f t="shared" si="177"/>
        <v>206.52</v>
      </c>
      <c r="V886" s="24">
        <f t="shared" si="179"/>
        <v>16521.600000000002</v>
      </c>
    </row>
    <row r="887" spans="1:22" ht="15.75" customHeight="1" x14ac:dyDescent="0.2">
      <c r="A887" s="1"/>
      <c r="B887" s="6" t="s">
        <v>919</v>
      </c>
      <c r="C887" s="6" t="s">
        <v>16</v>
      </c>
      <c r="D887" s="6" t="s">
        <v>17</v>
      </c>
      <c r="E887" s="6" t="s">
        <v>18</v>
      </c>
      <c r="F887" s="6" t="s">
        <v>19</v>
      </c>
      <c r="G887" s="6" t="s">
        <v>41</v>
      </c>
      <c r="H887" s="21">
        <v>83.34</v>
      </c>
      <c r="I887" s="12">
        <v>2</v>
      </c>
      <c r="J887" s="8">
        <v>8.3339999999999996</v>
      </c>
      <c r="K887" s="8">
        <v>175.01400000000001</v>
      </c>
      <c r="L887" s="14">
        <v>43543</v>
      </c>
      <c r="M887" s="32" t="str">
        <f t="shared" si="178"/>
        <v>Weekday</v>
      </c>
      <c r="N887" s="16">
        <v>0.56736111111111109</v>
      </c>
      <c r="O887" s="6" t="s">
        <v>26</v>
      </c>
      <c r="P887" s="18">
        <v>166.68</v>
      </c>
      <c r="Q887" s="2">
        <v>4.7619047620000003</v>
      </c>
      <c r="R887" s="8">
        <v>8.3339999999999996</v>
      </c>
      <c r="S887" s="10">
        <v>7.6</v>
      </c>
      <c r="T887" s="33"/>
      <c r="U887" s="22">
        <f t="shared" si="177"/>
        <v>166.68</v>
      </c>
      <c r="V887" s="24">
        <f t="shared" si="179"/>
        <v>13334.400000000001</v>
      </c>
    </row>
    <row r="888" spans="1:22" ht="15.75" customHeight="1" x14ac:dyDescent="0.2">
      <c r="A888" s="1"/>
      <c r="B888" s="6" t="s">
        <v>920</v>
      </c>
      <c r="C888" s="6" t="s">
        <v>16</v>
      </c>
      <c r="D888" s="6" t="s">
        <v>17</v>
      </c>
      <c r="E888" s="6" t="s">
        <v>24</v>
      </c>
      <c r="F888" s="6" t="s">
        <v>28</v>
      </c>
      <c r="G888" s="6" t="s">
        <v>33</v>
      </c>
      <c r="H888" s="21">
        <v>45.58</v>
      </c>
      <c r="I888" s="12">
        <v>7</v>
      </c>
      <c r="J888" s="8">
        <v>15.952999999999999</v>
      </c>
      <c r="K888" s="8">
        <v>335.01299999999998</v>
      </c>
      <c r="L888" s="14">
        <v>43478</v>
      </c>
      <c r="M888" s="32" t="str">
        <f t="shared" si="178"/>
        <v>Weekend</v>
      </c>
      <c r="N888" s="16">
        <v>0.41875000000000001</v>
      </c>
      <c r="O888" s="6" t="s">
        <v>26</v>
      </c>
      <c r="P888" s="18">
        <v>319.06</v>
      </c>
      <c r="Q888" s="2">
        <v>4.7619047620000003</v>
      </c>
      <c r="R888" s="8">
        <v>15.952999999999999</v>
      </c>
      <c r="S888" s="10">
        <v>5</v>
      </c>
      <c r="T888" s="33"/>
      <c r="U888" s="22">
        <f t="shared" si="177"/>
        <v>319.06</v>
      </c>
      <c r="V888" s="24">
        <f t="shared" si="179"/>
        <v>25524.799999999999</v>
      </c>
    </row>
    <row r="889" spans="1:22" ht="15.75" customHeight="1" x14ac:dyDescent="0.2">
      <c r="A889" s="1"/>
      <c r="B889" s="6" t="s">
        <v>921</v>
      </c>
      <c r="C889" s="6" t="s">
        <v>16</v>
      </c>
      <c r="D889" s="6" t="s">
        <v>17</v>
      </c>
      <c r="E889" s="6" t="s">
        <v>18</v>
      </c>
      <c r="F889" s="6" t="s">
        <v>28</v>
      </c>
      <c r="G889" s="6" t="s">
        <v>41</v>
      </c>
      <c r="H889" s="21">
        <v>87.9</v>
      </c>
      <c r="I889" s="12">
        <v>1</v>
      </c>
      <c r="J889" s="8">
        <v>4.3949999999999996</v>
      </c>
      <c r="K889" s="8">
        <v>92.295000000000002</v>
      </c>
      <c r="L889" s="14">
        <v>43501</v>
      </c>
      <c r="M889" s="32" t="str">
        <f t="shared" si="178"/>
        <v>Weekday</v>
      </c>
      <c r="N889" s="16">
        <v>0.8208333333333333</v>
      </c>
      <c r="O889" s="6" t="s">
        <v>21</v>
      </c>
      <c r="P889" s="18">
        <v>87.9</v>
      </c>
      <c r="Q889" s="2">
        <v>4.7619047620000003</v>
      </c>
      <c r="R889" s="8">
        <v>4.3949999999999996</v>
      </c>
      <c r="S889" s="10">
        <v>6.7</v>
      </c>
      <c r="T889" s="33"/>
      <c r="U889" s="22">
        <f t="shared" si="177"/>
        <v>87.9</v>
      </c>
      <c r="V889" s="24">
        <f t="shared" si="179"/>
        <v>7032</v>
      </c>
    </row>
    <row r="890" spans="1:22" ht="15.75" customHeight="1" x14ac:dyDescent="0.2">
      <c r="A890" s="1"/>
      <c r="B890" s="6" t="s">
        <v>922</v>
      </c>
      <c r="C890" s="6" t="s">
        <v>16</v>
      </c>
      <c r="D890" s="6" t="s">
        <v>17</v>
      </c>
      <c r="E890" s="6" t="s">
        <v>18</v>
      </c>
      <c r="F890" s="6" t="s">
        <v>19</v>
      </c>
      <c r="G890" s="6" t="s">
        <v>25</v>
      </c>
      <c r="H890" s="21">
        <v>73.47</v>
      </c>
      <c r="I890" s="12">
        <v>10</v>
      </c>
      <c r="J890" s="8">
        <v>36.734999999999999</v>
      </c>
      <c r="K890" s="8">
        <v>771.43499999999995</v>
      </c>
      <c r="L890" s="14">
        <v>43547</v>
      </c>
      <c r="M890" s="32" t="str">
        <f t="shared" si="178"/>
        <v>Weekend</v>
      </c>
      <c r="N890" s="16">
        <v>0.55138888888888893</v>
      </c>
      <c r="O890" s="6" t="s">
        <v>21</v>
      </c>
      <c r="P890" s="18">
        <v>734.7</v>
      </c>
      <c r="Q890" s="2">
        <v>4.7619047620000003</v>
      </c>
      <c r="R890" s="8">
        <v>36.734999999999999</v>
      </c>
      <c r="S890" s="10">
        <v>9.5</v>
      </c>
      <c r="T890" s="33"/>
      <c r="U890" s="22">
        <f t="shared" si="177"/>
        <v>734.7</v>
      </c>
      <c r="V890" s="24">
        <f t="shared" si="179"/>
        <v>58776</v>
      </c>
    </row>
    <row r="891" spans="1:22" ht="15.75" customHeight="1" x14ac:dyDescent="0.2">
      <c r="A891" s="1"/>
      <c r="B891" s="6" t="s">
        <v>923</v>
      </c>
      <c r="C891" s="6" t="s">
        <v>22</v>
      </c>
      <c r="D891" s="6" t="s">
        <v>23</v>
      </c>
      <c r="E891" s="6" t="s">
        <v>24</v>
      </c>
      <c r="F891" s="6" t="s">
        <v>19</v>
      </c>
      <c r="G891" s="6" t="s">
        <v>43</v>
      </c>
      <c r="H891" s="21">
        <v>12.19</v>
      </c>
      <c r="I891" s="12">
        <v>8</v>
      </c>
      <c r="J891" s="8">
        <v>4.8760000000000003</v>
      </c>
      <c r="K891" s="8">
        <v>102.396</v>
      </c>
      <c r="L891" s="14">
        <v>43537</v>
      </c>
      <c r="M891" s="32" t="str">
        <f t="shared" si="178"/>
        <v>Weekday</v>
      </c>
      <c r="N891" s="16">
        <v>0.53263888888888888</v>
      </c>
      <c r="O891" s="6" t="s">
        <v>21</v>
      </c>
      <c r="P891" s="18">
        <v>97.52</v>
      </c>
      <c r="Q891" s="2">
        <v>4.7619047620000003</v>
      </c>
      <c r="R891" s="8">
        <v>4.8760000000000003</v>
      </c>
      <c r="S891" s="10">
        <v>6.8</v>
      </c>
      <c r="T891" s="33"/>
      <c r="U891" s="22">
        <f t="shared" si="177"/>
        <v>97.52</v>
      </c>
      <c r="V891" s="24">
        <f t="shared" si="179"/>
        <v>7801.5999999999995</v>
      </c>
    </row>
    <row r="892" spans="1:22" ht="15.75" customHeight="1" x14ac:dyDescent="0.2">
      <c r="A892" s="1"/>
      <c r="B892" s="6" t="s">
        <v>924</v>
      </c>
      <c r="C892" s="6" t="s">
        <v>16</v>
      </c>
      <c r="D892" s="6" t="s">
        <v>17</v>
      </c>
      <c r="E892" s="6" t="s">
        <v>18</v>
      </c>
      <c r="F892" s="6" t="s">
        <v>28</v>
      </c>
      <c r="G892" s="6" t="s">
        <v>33</v>
      </c>
      <c r="H892" s="21">
        <v>76.92</v>
      </c>
      <c r="I892" s="12">
        <v>10</v>
      </c>
      <c r="J892" s="8">
        <v>38.46</v>
      </c>
      <c r="K892" s="8">
        <v>807.66</v>
      </c>
      <c r="L892" s="14">
        <v>43541</v>
      </c>
      <c r="M892" s="32" t="str">
        <f t="shared" si="178"/>
        <v>Weekend</v>
      </c>
      <c r="N892" s="16">
        <v>0.82847222222222228</v>
      </c>
      <c r="O892" s="6" t="s">
        <v>21</v>
      </c>
      <c r="P892" s="18">
        <v>769.2</v>
      </c>
      <c r="Q892" s="2">
        <v>4.7619047620000003</v>
      </c>
      <c r="R892" s="8">
        <v>38.46</v>
      </c>
      <c r="S892" s="10">
        <v>5.6</v>
      </c>
      <c r="T892" s="33"/>
      <c r="U892" s="22">
        <f t="shared" si="177"/>
        <v>769.2</v>
      </c>
      <c r="V892" s="24">
        <f t="shared" si="179"/>
        <v>61536</v>
      </c>
    </row>
    <row r="893" spans="1:22" ht="15.75" customHeight="1" x14ac:dyDescent="0.2">
      <c r="A893" s="1"/>
      <c r="B893" s="6" t="s">
        <v>925</v>
      </c>
      <c r="C893" s="6" t="s">
        <v>22</v>
      </c>
      <c r="D893" s="6" t="s">
        <v>23</v>
      </c>
      <c r="E893" s="6" t="s">
        <v>24</v>
      </c>
      <c r="F893" s="6" t="s">
        <v>19</v>
      </c>
      <c r="G893" s="6" t="s">
        <v>20</v>
      </c>
      <c r="H893" s="21">
        <v>83.66</v>
      </c>
      <c r="I893" s="12">
        <v>5</v>
      </c>
      <c r="J893" s="8">
        <v>20.914999999999999</v>
      </c>
      <c r="K893" s="8">
        <v>439.21499999999997</v>
      </c>
      <c r="L893" s="14">
        <v>43517</v>
      </c>
      <c r="M893" s="32" t="str">
        <f t="shared" si="178"/>
        <v>Weekday</v>
      </c>
      <c r="N893" s="16">
        <v>0.43472222222222223</v>
      </c>
      <c r="O893" s="6" t="s">
        <v>26</v>
      </c>
      <c r="P893" s="18">
        <v>418.3</v>
      </c>
      <c r="Q893" s="2">
        <v>4.7619047620000003</v>
      </c>
      <c r="R893" s="8">
        <v>20.914999999999999</v>
      </c>
      <c r="S893" s="10">
        <v>7.2</v>
      </c>
      <c r="T893" s="33"/>
      <c r="U893" s="22">
        <f t="shared" si="177"/>
        <v>418.29999999999995</v>
      </c>
      <c r="V893" s="24">
        <f t="shared" si="179"/>
        <v>33464</v>
      </c>
    </row>
    <row r="894" spans="1:22" ht="15.75" customHeight="1" x14ac:dyDescent="0.2">
      <c r="A894" s="1"/>
      <c r="B894" s="6" t="s">
        <v>926</v>
      </c>
      <c r="C894" s="6" t="s">
        <v>39</v>
      </c>
      <c r="D894" s="6" t="s">
        <v>40</v>
      </c>
      <c r="E894" s="6" t="s">
        <v>24</v>
      </c>
      <c r="F894" s="6" t="s">
        <v>19</v>
      </c>
      <c r="G894" s="6" t="s">
        <v>25</v>
      </c>
      <c r="H894" s="21">
        <v>57.91</v>
      </c>
      <c r="I894" s="12">
        <v>8</v>
      </c>
      <c r="J894" s="8">
        <v>23.164000000000001</v>
      </c>
      <c r="K894" s="8">
        <v>486.44400000000002</v>
      </c>
      <c r="L894" s="14">
        <v>43503</v>
      </c>
      <c r="M894" s="32" t="str">
        <f t="shared" si="178"/>
        <v>Weekday</v>
      </c>
      <c r="N894" s="16">
        <v>0.62916666666666665</v>
      </c>
      <c r="O894" s="6" t="s">
        <v>26</v>
      </c>
      <c r="P894" s="18">
        <v>463.28</v>
      </c>
      <c r="Q894" s="2">
        <v>4.7619047620000003</v>
      </c>
      <c r="R894" s="8">
        <v>23.164000000000001</v>
      </c>
      <c r="S894" s="10">
        <v>8.1</v>
      </c>
      <c r="T894" s="33"/>
      <c r="U894" s="22">
        <f t="shared" si="177"/>
        <v>463.28</v>
      </c>
      <c r="V894" s="24">
        <f t="shared" si="179"/>
        <v>37062.399999999994</v>
      </c>
    </row>
    <row r="895" spans="1:22" ht="15.75" customHeight="1" x14ac:dyDescent="0.2">
      <c r="A895" s="1"/>
      <c r="B895" s="6" t="s">
        <v>927</v>
      </c>
      <c r="C895" s="6" t="s">
        <v>22</v>
      </c>
      <c r="D895" s="6" t="s">
        <v>23</v>
      </c>
      <c r="E895" s="6" t="s">
        <v>18</v>
      </c>
      <c r="F895" s="6" t="s">
        <v>19</v>
      </c>
      <c r="G895" s="6" t="s">
        <v>43</v>
      </c>
      <c r="H895" s="21">
        <v>92.49</v>
      </c>
      <c r="I895" s="12">
        <v>5</v>
      </c>
      <c r="J895" s="8">
        <v>23.122499999999999</v>
      </c>
      <c r="K895" s="8">
        <v>485.57249999999999</v>
      </c>
      <c r="L895" s="14">
        <v>43526</v>
      </c>
      <c r="M895" s="32" t="str">
        <f t="shared" si="178"/>
        <v>Weekend</v>
      </c>
      <c r="N895" s="16">
        <v>0.69097222222222221</v>
      </c>
      <c r="O895" s="6" t="s">
        <v>30</v>
      </c>
      <c r="P895" s="18">
        <v>462.45</v>
      </c>
      <c r="Q895" s="2">
        <v>4.7619047620000003</v>
      </c>
      <c r="R895" s="8">
        <v>23.122499999999999</v>
      </c>
      <c r="S895" s="10">
        <v>8.6</v>
      </c>
      <c r="T895" s="33"/>
      <c r="U895" s="22">
        <f t="shared" si="177"/>
        <v>462.45</v>
      </c>
      <c r="V895" s="24">
        <f t="shared" si="179"/>
        <v>36996</v>
      </c>
    </row>
    <row r="896" spans="1:22" ht="15.75" customHeight="1" x14ac:dyDescent="0.2">
      <c r="A896" s="1"/>
      <c r="B896" s="6" t="s">
        <v>928</v>
      </c>
      <c r="C896" s="6" t="s">
        <v>39</v>
      </c>
      <c r="D896" s="6" t="s">
        <v>40</v>
      </c>
      <c r="E896" s="6" t="s">
        <v>24</v>
      </c>
      <c r="F896" s="6" t="s">
        <v>28</v>
      </c>
      <c r="G896" s="6" t="s">
        <v>25</v>
      </c>
      <c r="H896" s="21">
        <v>28.38</v>
      </c>
      <c r="I896" s="12">
        <v>5</v>
      </c>
      <c r="J896" s="8">
        <v>7.0949999999999998</v>
      </c>
      <c r="K896" s="8">
        <v>148.995</v>
      </c>
      <c r="L896" s="14">
        <v>43530</v>
      </c>
      <c r="M896" s="32" t="str">
        <f t="shared" si="178"/>
        <v>Weekday</v>
      </c>
      <c r="N896" s="16">
        <v>0.87291666666666667</v>
      </c>
      <c r="O896" s="6" t="s">
        <v>26</v>
      </c>
      <c r="P896" s="18">
        <v>141.9</v>
      </c>
      <c r="Q896" s="2">
        <v>4.7619047620000003</v>
      </c>
      <c r="R896" s="8">
        <v>7.0949999999999998</v>
      </c>
      <c r="S896" s="10">
        <v>9.4</v>
      </c>
      <c r="T896" s="33"/>
      <c r="U896" s="22">
        <f t="shared" si="177"/>
        <v>141.9</v>
      </c>
      <c r="V896" s="24">
        <f t="shared" si="179"/>
        <v>11352</v>
      </c>
    </row>
    <row r="897" spans="1:22" ht="15.75" customHeight="1" x14ac:dyDescent="0.2">
      <c r="A897" s="1"/>
      <c r="B897" s="6" t="s">
        <v>929</v>
      </c>
      <c r="C897" s="6" t="s">
        <v>39</v>
      </c>
      <c r="D897" s="6" t="s">
        <v>40</v>
      </c>
      <c r="E897" s="6" t="s">
        <v>18</v>
      </c>
      <c r="F897" s="6" t="s">
        <v>28</v>
      </c>
      <c r="G897" s="6" t="s">
        <v>25</v>
      </c>
      <c r="H897" s="21">
        <v>50.45</v>
      </c>
      <c r="I897" s="12">
        <v>6</v>
      </c>
      <c r="J897" s="8">
        <v>15.135</v>
      </c>
      <c r="K897" s="8">
        <v>317.83499999999998</v>
      </c>
      <c r="L897" s="14">
        <v>43502</v>
      </c>
      <c r="M897" s="32" t="str">
        <f t="shared" si="178"/>
        <v>Weekday</v>
      </c>
      <c r="N897" s="16">
        <v>0.63611111111111107</v>
      </c>
      <c r="O897" s="6" t="s">
        <v>30</v>
      </c>
      <c r="P897" s="18">
        <v>302.7</v>
      </c>
      <c r="Q897" s="2">
        <v>4.7619047620000003</v>
      </c>
      <c r="R897" s="8">
        <v>15.135</v>
      </c>
      <c r="S897" s="10">
        <v>8.9</v>
      </c>
      <c r="T897" s="33"/>
      <c r="U897" s="22">
        <f t="shared" si="177"/>
        <v>302.70000000000005</v>
      </c>
      <c r="V897" s="24">
        <f t="shared" si="179"/>
        <v>24216.000000000004</v>
      </c>
    </row>
    <row r="898" spans="1:22" ht="15.75" customHeight="1" x14ac:dyDescent="0.2">
      <c r="A898" s="1"/>
      <c r="B898" s="6" t="s">
        <v>930</v>
      </c>
      <c r="C898" s="6" t="s">
        <v>39</v>
      </c>
      <c r="D898" s="6" t="s">
        <v>40</v>
      </c>
      <c r="E898" s="6" t="s">
        <v>24</v>
      </c>
      <c r="F898" s="6" t="s">
        <v>28</v>
      </c>
      <c r="G898" s="6" t="s">
        <v>20</v>
      </c>
      <c r="H898" s="21">
        <v>99.16</v>
      </c>
      <c r="I898" s="12">
        <v>8</v>
      </c>
      <c r="J898" s="8">
        <v>39.664000000000001</v>
      </c>
      <c r="K898" s="8">
        <v>832.94399999999996</v>
      </c>
      <c r="L898" s="14">
        <v>43493</v>
      </c>
      <c r="M898" s="32" t="str">
        <f t="shared" si="178"/>
        <v>Weekday</v>
      </c>
      <c r="N898" s="16">
        <v>0.74097222222222225</v>
      </c>
      <c r="O898" s="6" t="s">
        <v>30</v>
      </c>
      <c r="P898" s="18">
        <v>793.28</v>
      </c>
      <c r="Q898" s="2">
        <v>4.7619047620000003</v>
      </c>
      <c r="R898" s="8">
        <v>39.664000000000001</v>
      </c>
      <c r="S898" s="10">
        <v>4.2</v>
      </c>
      <c r="T898" s="33"/>
      <c r="U898" s="22">
        <f t="shared" si="177"/>
        <v>793.28</v>
      </c>
      <c r="V898" s="24">
        <f t="shared" si="179"/>
        <v>63462.399999999994</v>
      </c>
    </row>
    <row r="899" spans="1:22" ht="15.75" customHeight="1" x14ac:dyDescent="0.2">
      <c r="A899" s="1"/>
      <c r="B899" s="6" t="s">
        <v>931</v>
      </c>
      <c r="C899" s="6" t="s">
        <v>22</v>
      </c>
      <c r="D899" s="6" t="s">
        <v>23</v>
      </c>
      <c r="E899" s="6" t="s">
        <v>24</v>
      </c>
      <c r="F899" s="6" t="s">
        <v>28</v>
      </c>
      <c r="G899" s="6" t="s">
        <v>43</v>
      </c>
      <c r="H899" s="21">
        <v>60.74</v>
      </c>
      <c r="I899" s="12">
        <v>7</v>
      </c>
      <c r="J899" s="8">
        <v>21.259</v>
      </c>
      <c r="K899" s="8">
        <v>446.43900000000002</v>
      </c>
      <c r="L899" s="14">
        <v>43483</v>
      </c>
      <c r="M899" s="32" t="str">
        <f t="shared" si="178"/>
        <v>Weekday</v>
      </c>
      <c r="N899" s="16">
        <v>0.68263888888888891</v>
      </c>
      <c r="O899" s="6" t="s">
        <v>21</v>
      </c>
      <c r="P899" s="18">
        <v>425.18</v>
      </c>
      <c r="Q899" s="2">
        <v>4.7619047620000003</v>
      </c>
      <c r="R899" s="8">
        <v>21.259</v>
      </c>
      <c r="S899" s="10">
        <v>5</v>
      </c>
      <c r="T899" s="33"/>
      <c r="U899" s="22">
        <f t="shared" ref="U899:U962" si="180">H899*I899</f>
        <v>425.18</v>
      </c>
      <c r="V899" s="24">
        <f t="shared" si="179"/>
        <v>34014.400000000001</v>
      </c>
    </row>
    <row r="900" spans="1:22" ht="15.75" customHeight="1" x14ac:dyDescent="0.2">
      <c r="A900" s="1"/>
      <c r="B900" s="6" t="s">
        <v>932</v>
      </c>
      <c r="C900" s="6" t="s">
        <v>22</v>
      </c>
      <c r="D900" s="6" t="s">
        <v>23</v>
      </c>
      <c r="E900" s="6" t="s">
        <v>18</v>
      </c>
      <c r="F900" s="6" t="s">
        <v>19</v>
      </c>
      <c r="G900" s="6" t="s">
        <v>41</v>
      </c>
      <c r="H900" s="21">
        <v>47.27</v>
      </c>
      <c r="I900" s="12">
        <v>6</v>
      </c>
      <c r="J900" s="8">
        <v>14.180999999999999</v>
      </c>
      <c r="K900" s="8">
        <v>297.80099999999999</v>
      </c>
      <c r="L900" s="14">
        <v>43501</v>
      </c>
      <c r="M900" s="32" t="str">
        <f t="shared" ref="M900:M963" si="181">IF(WEEKDAY(L900,2)&gt;=6, "Weekend", "Weekday")</f>
        <v>Weekday</v>
      </c>
      <c r="N900" s="16">
        <v>0.4284722222222222</v>
      </c>
      <c r="O900" s="6" t="s">
        <v>26</v>
      </c>
      <c r="P900" s="18">
        <v>283.62</v>
      </c>
      <c r="Q900" s="2">
        <v>4.7619047620000003</v>
      </c>
      <c r="R900" s="8">
        <v>14.180999999999999</v>
      </c>
      <c r="S900" s="10">
        <v>8.8000000000000007</v>
      </c>
      <c r="T900" s="33"/>
      <c r="U900" s="22">
        <f t="shared" si="180"/>
        <v>283.62</v>
      </c>
      <c r="V900" s="24">
        <f t="shared" ref="V900:V963" si="182">U900*$Y$5</f>
        <v>22689.599999999999</v>
      </c>
    </row>
    <row r="901" spans="1:22" ht="15.75" customHeight="1" x14ac:dyDescent="0.2">
      <c r="A901" s="1"/>
      <c r="B901" s="6" t="s">
        <v>933</v>
      </c>
      <c r="C901" s="6" t="s">
        <v>22</v>
      </c>
      <c r="D901" s="6" t="s">
        <v>23</v>
      </c>
      <c r="E901" s="6" t="s">
        <v>18</v>
      </c>
      <c r="F901" s="6" t="s">
        <v>28</v>
      </c>
      <c r="G901" s="6" t="s">
        <v>20</v>
      </c>
      <c r="H901" s="21">
        <v>85.6</v>
      </c>
      <c r="I901" s="12">
        <v>7</v>
      </c>
      <c r="J901" s="8">
        <v>29.96</v>
      </c>
      <c r="K901" s="8">
        <v>629.16</v>
      </c>
      <c r="L901" s="14">
        <v>43526</v>
      </c>
      <c r="M901" s="32" t="str">
        <f t="shared" si="181"/>
        <v>Weekend</v>
      </c>
      <c r="N901" s="16">
        <v>0.57638888888888884</v>
      </c>
      <c r="O901" s="6" t="s">
        <v>26</v>
      </c>
      <c r="P901" s="18">
        <v>599.20000000000005</v>
      </c>
      <c r="Q901" s="2">
        <v>4.7619047620000003</v>
      </c>
      <c r="R901" s="8">
        <v>29.96</v>
      </c>
      <c r="S901" s="10">
        <v>5.3</v>
      </c>
      <c r="T901" s="33"/>
      <c r="U901" s="22">
        <f t="shared" si="180"/>
        <v>599.19999999999993</v>
      </c>
      <c r="V901" s="24">
        <f t="shared" si="182"/>
        <v>47935.999999999993</v>
      </c>
    </row>
    <row r="902" spans="1:22" ht="15.75" customHeight="1" x14ac:dyDescent="0.2">
      <c r="A902" s="1"/>
      <c r="B902" s="6" t="s">
        <v>934</v>
      </c>
      <c r="C902" s="6" t="s">
        <v>16</v>
      </c>
      <c r="D902" s="6" t="s">
        <v>17</v>
      </c>
      <c r="E902" s="6" t="s">
        <v>18</v>
      </c>
      <c r="F902" s="6" t="s">
        <v>28</v>
      </c>
      <c r="G902" s="6" t="s">
        <v>41</v>
      </c>
      <c r="H902" s="21">
        <v>35.04</v>
      </c>
      <c r="I902" s="12">
        <v>9</v>
      </c>
      <c r="J902" s="8">
        <v>15.768000000000001</v>
      </c>
      <c r="K902" s="8">
        <v>331.12799999999999</v>
      </c>
      <c r="L902" s="14">
        <v>43505</v>
      </c>
      <c r="M902" s="32" t="str">
        <f t="shared" si="181"/>
        <v>Weekend</v>
      </c>
      <c r="N902" s="16">
        <v>0.80347222222222225</v>
      </c>
      <c r="O902" s="6" t="s">
        <v>21</v>
      </c>
      <c r="P902" s="18">
        <v>315.36</v>
      </c>
      <c r="Q902" s="2">
        <v>4.7619047620000003</v>
      </c>
      <c r="R902" s="8">
        <v>15.768000000000001</v>
      </c>
      <c r="S902" s="10">
        <v>4.5999999999999996</v>
      </c>
      <c r="T902" s="33"/>
      <c r="U902" s="22">
        <f t="shared" si="180"/>
        <v>315.36</v>
      </c>
      <c r="V902" s="24">
        <f t="shared" si="182"/>
        <v>25228.800000000003</v>
      </c>
    </row>
    <row r="903" spans="1:22" ht="15.75" customHeight="1" x14ac:dyDescent="0.2">
      <c r="A903" s="1"/>
      <c r="B903" s="6" t="s">
        <v>935</v>
      </c>
      <c r="C903" s="6" t="s">
        <v>22</v>
      </c>
      <c r="D903" s="6" t="s">
        <v>23</v>
      </c>
      <c r="E903" s="6" t="s">
        <v>18</v>
      </c>
      <c r="F903" s="6" t="s">
        <v>19</v>
      </c>
      <c r="G903" s="6" t="s">
        <v>25</v>
      </c>
      <c r="H903" s="21">
        <v>44.84</v>
      </c>
      <c r="I903" s="12">
        <v>9</v>
      </c>
      <c r="J903" s="8">
        <v>20.178000000000001</v>
      </c>
      <c r="K903" s="8">
        <v>423.738</v>
      </c>
      <c r="L903" s="14">
        <v>43479</v>
      </c>
      <c r="M903" s="32" t="str">
        <f t="shared" si="181"/>
        <v>Weekday</v>
      </c>
      <c r="N903" s="16">
        <v>0.58333333333333337</v>
      </c>
      <c r="O903" s="6" t="s">
        <v>30</v>
      </c>
      <c r="P903" s="18">
        <v>403.56</v>
      </c>
      <c r="Q903" s="2">
        <v>4.7619047620000003</v>
      </c>
      <c r="R903" s="8">
        <v>20.178000000000001</v>
      </c>
      <c r="S903" s="10">
        <v>7.5</v>
      </c>
      <c r="T903" s="33"/>
      <c r="U903" s="22">
        <f t="shared" si="180"/>
        <v>403.56000000000006</v>
      </c>
      <c r="V903" s="24">
        <f t="shared" si="182"/>
        <v>32284.800000000003</v>
      </c>
    </row>
    <row r="904" spans="1:22" ht="15.75" customHeight="1" x14ac:dyDescent="0.2">
      <c r="A904" s="1"/>
      <c r="B904" s="6" t="s">
        <v>936</v>
      </c>
      <c r="C904" s="6" t="s">
        <v>39</v>
      </c>
      <c r="D904" s="6" t="s">
        <v>40</v>
      </c>
      <c r="E904" s="6" t="s">
        <v>24</v>
      </c>
      <c r="F904" s="6" t="s">
        <v>28</v>
      </c>
      <c r="G904" s="6" t="s">
        <v>29</v>
      </c>
      <c r="H904" s="21">
        <v>45.97</v>
      </c>
      <c r="I904" s="12">
        <v>4</v>
      </c>
      <c r="J904" s="8">
        <v>9.1940000000000008</v>
      </c>
      <c r="K904" s="8">
        <v>193.07400000000001</v>
      </c>
      <c r="L904" s="14">
        <v>43505</v>
      </c>
      <c r="M904" s="32" t="str">
        <f t="shared" si="181"/>
        <v>Weekend</v>
      </c>
      <c r="N904" s="16">
        <v>0.50138888888888888</v>
      </c>
      <c r="O904" s="6" t="s">
        <v>21</v>
      </c>
      <c r="P904" s="18">
        <v>183.88</v>
      </c>
      <c r="Q904" s="2">
        <v>4.7619047620000003</v>
      </c>
      <c r="R904" s="8">
        <v>9.1940000000000008</v>
      </c>
      <c r="S904" s="10">
        <v>5.0999999999999996</v>
      </c>
      <c r="T904" s="33"/>
      <c r="U904" s="22">
        <f t="shared" si="180"/>
        <v>183.88</v>
      </c>
      <c r="V904" s="24">
        <f t="shared" si="182"/>
        <v>14710.4</v>
      </c>
    </row>
    <row r="905" spans="1:22" ht="15.75" customHeight="1" x14ac:dyDescent="0.2">
      <c r="A905" s="1"/>
      <c r="B905" s="6" t="s">
        <v>937</v>
      </c>
      <c r="C905" s="6" t="s">
        <v>16</v>
      </c>
      <c r="D905" s="6" t="s">
        <v>17</v>
      </c>
      <c r="E905" s="6" t="s">
        <v>18</v>
      </c>
      <c r="F905" s="6" t="s">
        <v>19</v>
      </c>
      <c r="G905" s="6" t="s">
        <v>20</v>
      </c>
      <c r="H905" s="21">
        <v>27.73</v>
      </c>
      <c r="I905" s="12">
        <v>5</v>
      </c>
      <c r="J905" s="8">
        <v>6.9325000000000001</v>
      </c>
      <c r="K905" s="8">
        <v>145.58250000000001</v>
      </c>
      <c r="L905" s="14">
        <v>43550</v>
      </c>
      <c r="M905" s="32" t="str">
        <f t="shared" si="181"/>
        <v>Weekday</v>
      </c>
      <c r="N905" s="16">
        <v>0.84791666666666665</v>
      </c>
      <c r="O905" s="6" t="s">
        <v>30</v>
      </c>
      <c r="P905" s="18">
        <v>138.65</v>
      </c>
      <c r="Q905" s="2">
        <v>4.7619047620000003</v>
      </c>
      <c r="R905" s="8">
        <v>6.9325000000000001</v>
      </c>
      <c r="S905" s="10">
        <v>4.2</v>
      </c>
      <c r="T905" s="33"/>
      <c r="U905" s="22">
        <f t="shared" si="180"/>
        <v>138.65</v>
      </c>
      <c r="V905" s="24">
        <f t="shared" si="182"/>
        <v>11092</v>
      </c>
    </row>
    <row r="906" spans="1:22" ht="15.75" customHeight="1" x14ac:dyDescent="0.2">
      <c r="A906" s="1"/>
      <c r="B906" s="6" t="s">
        <v>938</v>
      </c>
      <c r="C906" s="6" t="s">
        <v>16</v>
      </c>
      <c r="D906" s="6" t="s">
        <v>17</v>
      </c>
      <c r="E906" s="6" t="s">
        <v>24</v>
      </c>
      <c r="F906" s="6" t="s">
        <v>28</v>
      </c>
      <c r="G906" s="6" t="s">
        <v>41</v>
      </c>
      <c r="H906" s="21">
        <v>11.53</v>
      </c>
      <c r="I906" s="12">
        <v>7</v>
      </c>
      <c r="J906" s="8">
        <v>4.0354999999999999</v>
      </c>
      <c r="K906" s="8">
        <v>84.745500000000007</v>
      </c>
      <c r="L906" s="14">
        <v>43493</v>
      </c>
      <c r="M906" s="32" t="str">
        <f t="shared" si="181"/>
        <v>Weekday</v>
      </c>
      <c r="N906" s="16">
        <v>0.73263888888888884</v>
      </c>
      <c r="O906" s="6" t="s">
        <v>26</v>
      </c>
      <c r="P906" s="18">
        <v>80.709999999999994</v>
      </c>
      <c r="Q906" s="2">
        <v>4.7619047620000003</v>
      </c>
      <c r="R906" s="8">
        <v>4.0354999999999999</v>
      </c>
      <c r="S906" s="10">
        <v>8.1</v>
      </c>
      <c r="T906" s="33"/>
      <c r="U906" s="22">
        <f t="shared" si="180"/>
        <v>80.709999999999994</v>
      </c>
      <c r="V906" s="24">
        <f t="shared" si="182"/>
        <v>6456.7999999999993</v>
      </c>
    </row>
    <row r="907" spans="1:22" ht="15.75" customHeight="1" x14ac:dyDescent="0.2">
      <c r="A907" s="1"/>
      <c r="B907" s="6" t="s">
        <v>939</v>
      </c>
      <c r="C907" s="6" t="s">
        <v>22</v>
      </c>
      <c r="D907" s="6" t="s">
        <v>23</v>
      </c>
      <c r="E907" s="6" t="s">
        <v>24</v>
      </c>
      <c r="F907" s="6" t="s">
        <v>19</v>
      </c>
      <c r="G907" s="6" t="s">
        <v>20</v>
      </c>
      <c r="H907" s="21">
        <v>58.32</v>
      </c>
      <c r="I907" s="12">
        <v>2</v>
      </c>
      <c r="J907" s="8">
        <v>5.8319999999999999</v>
      </c>
      <c r="K907" s="8">
        <v>122.47199999999999</v>
      </c>
      <c r="L907" s="14">
        <v>43510</v>
      </c>
      <c r="M907" s="32" t="str">
        <f t="shared" si="181"/>
        <v>Weekday</v>
      </c>
      <c r="N907" s="16">
        <v>0.52916666666666667</v>
      </c>
      <c r="O907" s="6" t="s">
        <v>21</v>
      </c>
      <c r="P907" s="18">
        <v>116.64</v>
      </c>
      <c r="Q907" s="2">
        <v>4.7619047620000003</v>
      </c>
      <c r="R907" s="8">
        <v>5.8319999999999999</v>
      </c>
      <c r="S907" s="10">
        <v>6</v>
      </c>
      <c r="T907" s="33"/>
      <c r="U907" s="22">
        <f t="shared" si="180"/>
        <v>116.64</v>
      </c>
      <c r="V907" s="24">
        <f t="shared" si="182"/>
        <v>9331.2000000000007</v>
      </c>
    </row>
    <row r="908" spans="1:22" ht="15.75" customHeight="1" x14ac:dyDescent="0.2">
      <c r="A908" s="1"/>
      <c r="B908" s="6" t="s">
        <v>940</v>
      </c>
      <c r="C908" s="6" t="s">
        <v>22</v>
      </c>
      <c r="D908" s="6" t="s">
        <v>23</v>
      </c>
      <c r="E908" s="6" t="s">
        <v>18</v>
      </c>
      <c r="F908" s="6" t="s">
        <v>19</v>
      </c>
      <c r="G908" s="6" t="s">
        <v>29</v>
      </c>
      <c r="H908" s="21">
        <v>78.38</v>
      </c>
      <c r="I908" s="12">
        <v>4</v>
      </c>
      <c r="J908" s="8">
        <v>15.676</v>
      </c>
      <c r="K908" s="8">
        <v>329.19600000000003</v>
      </c>
      <c r="L908" s="14">
        <v>43548</v>
      </c>
      <c r="M908" s="32" t="str">
        <f t="shared" si="181"/>
        <v>Weekend</v>
      </c>
      <c r="N908" s="16">
        <v>0.74722222222222223</v>
      </c>
      <c r="O908" s="6" t="s">
        <v>26</v>
      </c>
      <c r="P908" s="18">
        <v>313.52</v>
      </c>
      <c r="Q908" s="2">
        <v>4.7619047620000003</v>
      </c>
      <c r="R908" s="8">
        <v>15.676</v>
      </c>
      <c r="S908" s="10">
        <v>7.9</v>
      </c>
      <c r="T908" s="33"/>
      <c r="U908" s="22">
        <f t="shared" si="180"/>
        <v>313.52</v>
      </c>
      <c r="V908" s="24">
        <f t="shared" si="182"/>
        <v>25081.599999999999</v>
      </c>
    </row>
    <row r="909" spans="1:22" ht="15.75" customHeight="1" x14ac:dyDescent="0.2">
      <c r="A909" s="1"/>
      <c r="B909" s="6" t="s">
        <v>941</v>
      </c>
      <c r="C909" s="6" t="s">
        <v>22</v>
      </c>
      <c r="D909" s="6" t="s">
        <v>23</v>
      </c>
      <c r="E909" s="6" t="s">
        <v>24</v>
      </c>
      <c r="F909" s="6" t="s">
        <v>28</v>
      </c>
      <c r="G909" s="6" t="s">
        <v>20</v>
      </c>
      <c r="H909" s="21">
        <v>84.61</v>
      </c>
      <c r="I909" s="12">
        <v>10</v>
      </c>
      <c r="J909" s="8">
        <v>42.305</v>
      </c>
      <c r="K909" s="8">
        <v>888.40499999999997</v>
      </c>
      <c r="L909" s="14">
        <v>43505</v>
      </c>
      <c r="M909" s="32" t="str">
        <f t="shared" si="181"/>
        <v>Weekend</v>
      </c>
      <c r="N909" s="16">
        <v>0.79027777777777775</v>
      </c>
      <c r="O909" s="6" t="s">
        <v>30</v>
      </c>
      <c r="P909" s="18">
        <v>846.1</v>
      </c>
      <c r="Q909" s="2">
        <v>4.7619047620000003</v>
      </c>
      <c r="R909" s="8">
        <v>42.305</v>
      </c>
      <c r="S909" s="10">
        <v>8.8000000000000007</v>
      </c>
      <c r="T909" s="33"/>
      <c r="U909" s="22">
        <f t="shared" si="180"/>
        <v>846.1</v>
      </c>
      <c r="V909" s="24">
        <f t="shared" si="182"/>
        <v>67688</v>
      </c>
    </row>
    <row r="910" spans="1:22" ht="15.75" customHeight="1" x14ac:dyDescent="0.2">
      <c r="A910" s="1"/>
      <c r="B910" s="6" t="s">
        <v>942</v>
      </c>
      <c r="C910" s="6" t="s">
        <v>39</v>
      </c>
      <c r="D910" s="6" t="s">
        <v>40</v>
      </c>
      <c r="E910" s="6" t="s">
        <v>24</v>
      </c>
      <c r="F910" s="6" t="s">
        <v>19</v>
      </c>
      <c r="G910" s="6" t="s">
        <v>20</v>
      </c>
      <c r="H910" s="21">
        <v>82.88</v>
      </c>
      <c r="I910" s="12">
        <v>5</v>
      </c>
      <c r="J910" s="8">
        <v>20.72</v>
      </c>
      <c r="K910" s="8">
        <v>435.12</v>
      </c>
      <c r="L910" s="14">
        <v>43548</v>
      </c>
      <c r="M910" s="32" t="str">
        <f t="shared" si="181"/>
        <v>Weekend</v>
      </c>
      <c r="N910" s="16">
        <v>0.58888888888888891</v>
      </c>
      <c r="O910" s="6" t="s">
        <v>30</v>
      </c>
      <c r="P910" s="18">
        <v>414.4</v>
      </c>
      <c r="Q910" s="2">
        <v>4.7619047620000003</v>
      </c>
      <c r="R910" s="8">
        <v>20.72</v>
      </c>
      <c r="S910" s="10">
        <v>6.6</v>
      </c>
      <c r="T910" s="33"/>
      <c r="U910" s="22">
        <f t="shared" si="180"/>
        <v>414.4</v>
      </c>
      <c r="V910" s="24">
        <f t="shared" si="182"/>
        <v>33152</v>
      </c>
    </row>
    <row r="911" spans="1:22" ht="15.75" customHeight="1" x14ac:dyDescent="0.2">
      <c r="A911" s="1"/>
      <c r="B911" s="6" t="s">
        <v>943</v>
      </c>
      <c r="C911" s="6" t="s">
        <v>16</v>
      </c>
      <c r="D911" s="6" t="s">
        <v>17</v>
      </c>
      <c r="E911" s="6" t="s">
        <v>18</v>
      </c>
      <c r="F911" s="6" t="s">
        <v>19</v>
      </c>
      <c r="G911" s="6" t="s">
        <v>41</v>
      </c>
      <c r="H911" s="21">
        <v>79.540000000000006</v>
      </c>
      <c r="I911" s="12">
        <v>2</v>
      </c>
      <c r="J911" s="8">
        <v>7.9539999999999997</v>
      </c>
      <c r="K911" s="8">
        <v>167.03399999999999</v>
      </c>
      <c r="L911" s="14">
        <v>43551</v>
      </c>
      <c r="M911" s="32" t="str">
        <f t="shared" si="181"/>
        <v>Weekday</v>
      </c>
      <c r="N911" s="16">
        <v>0.6875</v>
      </c>
      <c r="O911" s="6" t="s">
        <v>21</v>
      </c>
      <c r="P911" s="18">
        <v>159.08000000000001</v>
      </c>
      <c r="Q911" s="2">
        <v>4.7619047620000003</v>
      </c>
      <c r="R911" s="8">
        <v>7.9539999999999997</v>
      </c>
      <c r="S911" s="10">
        <v>6.2</v>
      </c>
      <c r="T911" s="33"/>
      <c r="U911" s="22">
        <f t="shared" si="180"/>
        <v>159.08000000000001</v>
      </c>
      <c r="V911" s="24">
        <f t="shared" si="182"/>
        <v>12726.400000000001</v>
      </c>
    </row>
    <row r="912" spans="1:22" ht="15.75" customHeight="1" x14ac:dyDescent="0.2">
      <c r="A912" s="1"/>
      <c r="B912" s="6" t="s">
        <v>944</v>
      </c>
      <c r="C912" s="6" t="s">
        <v>39</v>
      </c>
      <c r="D912" s="6" t="s">
        <v>40</v>
      </c>
      <c r="E912" s="6" t="s">
        <v>24</v>
      </c>
      <c r="F912" s="6" t="s">
        <v>19</v>
      </c>
      <c r="G912" s="6" t="s">
        <v>29</v>
      </c>
      <c r="H912" s="21">
        <v>49.01</v>
      </c>
      <c r="I912" s="12">
        <v>10</v>
      </c>
      <c r="J912" s="8">
        <v>24.504999999999999</v>
      </c>
      <c r="K912" s="8">
        <v>514.60500000000002</v>
      </c>
      <c r="L912" s="14">
        <v>43492</v>
      </c>
      <c r="M912" s="32" t="str">
        <f t="shared" si="181"/>
        <v>Weekend</v>
      </c>
      <c r="N912" s="16">
        <v>0.44722222222222224</v>
      </c>
      <c r="O912" s="6" t="s">
        <v>30</v>
      </c>
      <c r="P912" s="18">
        <v>490.1</v>
      </c>
      <c r="Q912" s="2">
        <v>4.7619047620000003</v>
      </c>
      <c r="R912" s="8">
        <v>24.504999999999999</v>
      </c>
      <c r="S912" s="10">
        <v>4.2</v>
      </c>
      <c r="T912" s="33"/>
      <c r="U912" s="22">
        <f t="shared" si="180"/>
        <v>490.09999999999997</v>
      </c>
      <c r="V912" s="24">
        <f t="shared" si="182"/>
        <v>39208</v>
      </c>
    </row>
    <row r="913" spans="1:22" ht="15.75" customHeight="1" x14ac:dyDescent="0.2">
      <c r="A913" s="1"/>
      <c r="B913" s="6" t="s">
        <v>945</v>
      </c>
      <c r="C913" s="6" t="s">
        <v>39</v>
      </c>
      <c r="D913" s="6" t="s">
        <v>40</v>
      </c>
      <c r="E913" s="6" t="s">
        <v>18</v>
      </c>
      <c r="F913" s="6" t="s">
        <v>19</v>
      </c>
      <c r="G913" s="6" t="s">
        <v>41</v>
      </c>
      <c r="H913" s="21">
        <v>29.15</v>
      </c>
      <c r="I913" s="12">
        <v>3</v>
      </c>
      <c r="J913" s="8">
        <v>4.3724999999999996</v>
      </c>
      <c r="K913" s="8">
        <v>91.822500000000005</v>
      </c>
      <c r="L913" s="14">
        <v>43551</v>
      </c>
      <c r="M913" s="32" t="str">
        <f t="shared" si="181"/>
        <v>Weekday</v>
      </c>
      <c r="N913" s="16">
        <v>0.85347222222222219</v>
      </c>
      <c r="O913" s="6" t="s">
        <v>30</v>
      </c>
      <c r="P913" s="18">
        <v>87.45</v>
      </c>
      <c r="Q913" s="2">
        <v>4.7619047620000003</v>
      </c>
      <c r="R913" s="8">
        <v>4.3724999999999996</v>
      </c>
      <c r="S913" s="10">
        <v>7.3</v>
      </c>
      <c r="T913" s="33"/>
      <c r="U913" s="22">
        <f t="shared" si="180"/>
        <v>87.449999999999989</v>
      </c>
      <c r="V913" s="24">
        <f t="shared" si="182"/>
        <v>6995.9999999999991</v>
      </c>
    </row>
    <row r="914" spans="1:22" ht="15.75" customHeight="1" x14ac:dyDescent="0.2">
      <c r="A914" s="1"/>
      <c r="B914" s="6" t="s">
        <v>946</v>
      </c>
      <c r="C914" s="6" t="s">
        <v>22</v>
      </c>
      <c r="D914" s="6" t="s">
        <v>23</v>
      </c>
      <c r="E914" s="6" t="s">
        <v>24</v>
      </c>
      <c r="F914" s="6" t="s">
        <v>19</v>
      </c>
      <c r="G914" s="6" t="s">
        <v>25</v>
      </c>
      <c r="H914" s="21">
        <v>56.13</v>
      </c>
      <c r="I914" s="12">
        <v>4</v>
      </c>
      <c r="J914" s="8">
        <v>11.226000000000001</v>
      </c>
      <c r="K914" s="8">
        <v>235.74600000000001</v>
      </c>
      <c r="L914" s="14">
        <v>43484</v>
      </c>
      <c r="M914" s="32" t="str">
        <f t="shared" si="181"/>
        <v>Weekend</v>
      </c>
      <c r="N914" s="16">
        <v>0.48819444444444443</v>
      </c>
      <c r="O914" s="6" t="s">
        <v>21</v>
      </c>
      <c r="P914" s="18">
        <v>224.52</v>
      </c>
      <c r="Q914" s="2">
        <v>4.7619047620000003</v>
      </c>
      <c r="R914" s="8">
        <v>11.226000000000001</v>
      </c>
      <c r="S914" s="10">
        <v>8.6</v>
      </c>
      <c r="T914" s="33"/>
      <c r="U914" s="22">
        <f t="shared" si="180"/>
        <v>224.52</v>
      </c>
      <c r="V914" s="24">
        <f t="shared" si="182"/>
        <v>17961.600000000002</v>
      </c>
    </row>
    <row r="915" spans="1:22" ht="15.75" customHeight="1" x14ac:dyDescent="0.2">
      <c r="A915" s="1"/>
      <c r="B915" s="6" t="s">
        <v>947</v>
      </c>
      <c r="C915" s="6" t="s">
        <v>16</v>
      </c>
      <c r="D915" s="6" t="s">
        <v>17</v>
      </c>
      <c r="E915" s="6" t="s">
        <v>24</v>
      </c>
      <c r="F915" s="6" t="s">
        <v>19</v>
      </c>
      <c r="G915" s="6" t="s">
        <v>29</v>
      </c>
      <c r="H915" s="21">
        <v>93.12</v>
      </c>
      <c r="I915" s="12">
        <v>8</v>
      </c>
      <c r="J915" s="8">
        <v>37.247999999999998</v>
      </c>
      <c r="K915" s="8">
        <v>782.20799999999997</v>
      </c>
      <c r="L915" s="14">
        <v>43503</v>
      </c>
      <c r="M915" s="32" t="str">
        <f t="shared" si="181"/>
        <v>Weekday</v>
      </c>
      <c r="N915" s="16">
        <v>0.42291666666666666</v>
      </c>
      <c r="O915" s="6" t="s">
        <v>26</v>
      </c>
      <c r="P915" s="18">
        <v>744.96</v>
      </c>
      <c r="Q915" s="2">
        <v>4.7619047620000003</v>
      </c>
      <c r="R915" s="8">
        <v>37.247999999999998</v>
      </c>
      <c r="S915" s="10">
        <v>6.8</v>
      </c>
      <c r="T915" s="33"/>
      <c r="U915" s="22">
        <f t="shared" si="180"/>
        <v>744.96</v>
      </c>
      <c r="V915" s="24">
        <f t="shared" si="182"/>
        <v>59596.800000000003</v>
      </c>
    </row>
    <row r="916" spans="1:22" ht="15.75" customHeight="1" x14ac:dyDescent="0.2">
      <c r="A916" s="1"/>
      <c r="B916" s="6" t="s">
        <v>948</v>
      </c>
      <c r="C916" s="6" t="s">
        <v>16</v>
      </c>
      <c r="D916" s="6" t="s">
        <v>17</v>
      </c>
      <c r="E916" s="6" t="s">
        <v>18</v>
      </c>
      <c r="F916" s="6" t="s">
        <v>28</v>
      </c>
      <c r="G916" s="6" t="s">
        <v>43</v>
      </c>
      <c r="H916" s="21">
        <v>51.34</v>
      </c>
      <c r="I916" s="12">
        <v>8</v>
      </c>
      <c r="J916" s="8">
        <v>20.536000000000001</v>
      </c>
      <c r="K916" s="8">
        <v>431.25599999999997</v>
      </c>
      <c r="L916" s="14">
        <v>43496</v>
      </c>
      <c r="M916" s="32" t="str">
        <f t="shared" si="181"/>
        <v>Weekday</v>
      </c>
      <c r="N916" s="16">
        <v>0.41666666666666669</v>
      </c>
      <c r="O916" s="6" t="s">
        <v>21</v>
      </c>
      <c r="P916" s="18">
        <v>410.72</v>
      </c>
      <c r="Q916" s="2">
        <v>4.7619047620000003</v>
      </c>
      <c r="R916" s="8">
        <v>20.536000000000001</v>
      </c>
      <c r="S916" s="10">
        <v>7.6</v>
      </c>
      <c r="T916" s="33"/>
      <c r="U916" s="22">
        <f t="shared" si="180"/>
        <v>410.72</v>
      </c>
      <c r="V916" s="24">
        <f t="shared" si="182"/>
        <v>32857.600000000006</v>
      </c>
    </row>
    <row r="917" spans="1:22" ht="15.75" customHeight="1" x14ac:dyDescent="0.2">
      <c r="A917" s="1"/>
      <c r="B917" s="6" t="s">
        <v>949</v>
      </c>
      <c r="C917" s="6" t="s">
        <v>16</v>
      </c>
      <c r="D917" s="6" t="s">
        <v>17</v>
      </c>
      <c r="E917" s="6" t="s">
        <v>18</v>
      </c>
      <c r="F917" s="6" t="s">
        <v>19</v>
      </c>
      <c r="G917" s="6" t="s">
        <v>41</v>
      </c>
      <c r="H917" s="21">
        <v>99.6</v>
      </c>
      <c r="I917" s="12">
        <v>3</v>
      </c>
      <c r="J917" s="8">
        <v>14.94</v>
      </c>
      <c r="K917" s="8">
        <v>313.74</v>
      </c>
      <c r="L917" s="14">
        <v>43521</v>
      </c>
      <c r="M917" s="32" t="str">
        <f t="shared" si="181"/>
        <v>Weekday</v>
      </c>
      <c r="N917" s="16">
        <v>0.78125</v>
      </c>
      <c r="O917" s="6" t="s">
        <v>26</v>
      </c>
      <c r="P917" s="18">
        <v>298.8</v>
      </c>
      <c r="Q917" s="2">
        <v>4.7619047620000003</v>
      </c>
      <c r="R917" s="8">
        <v>14.94</v>
      </c>
      <c r="S917" s="10">
        <v>5.8</v>
      </c>
      <c r="T917" s="33"/>
      <c r="U917" s="22">
        <f t="shared" si="180"/>
        <v>298.79999999999995</v>
      </c>
      <c r="V917" s="24">
        <f t="shared" si="182"/>
        <v>23903.999999999996</v>
      </c>
    </row>
    <row r="918" spans="1:22" ht="15.75" customHeight="1" x14ac:dyDescent="0.2">
      <c r="A918" s="1"/>
      <c r="B918" s="6" t="s">
        <v>950</v>
      </c>
      <c r="C918" s="6" t="s">
        <v>22</v>
      </c>
      <c r="D918" s="6" t="s">
        <v>23</v>
      </c>
      <c r="E918" s="6" t="s">
        <v>24</v>
      </c>
      <c r="F918" s="6" t="s">
        <v>19</v>
      </c>
      <c r="G918" s="6" t="s">
        <v>25</v>
      </c>
      <c r="H918" s="21">
        <v>35.49</v>
      </c>
      <c r="I918" s="12">
        <v>6</v>
      </c>
      <c r="J918" s="8">
        <v>10.647</v>
      </c>
      <c r="K918" s="8">
        <v>223.58699999999999</v>
      </c>
      <c r="L918" s="14">
        <v>43498</v>
      </c>
      <c r="M918" s="32" t="str">
        <f t="shared" si="181"/>
        <v>Weekend</v>
      </c>
      <c r="N918" s="16">
        <v>0.52777777777777779</v>
      </c>
      <c r="O918" s="6" t="s">
        <v>26</v>
      </c>
      <c r="P918" s="18">
        <v>212.94</v>
      </c>
      <c r="Q918" s="2">
        <v>4.7619047620000003</v>
      </c>
      <c r="R918" s="8">
        <v>10.647</v>
      </c>
      <c r="S918" s="10">
        <v>4.0999999999999996</v>
      </c>
      <c r="T918" s="33"/>
      <c r="U918" s="22">
        <f t="shared" si="180"/>
        <v>212.94</v>
      </c>
      <c r="V918" s="24">
        <f t="shared" si="182"/>
        <v>17035.2</v>
      </c>
    </row>
    <row r="919" spans="1:22" ht="15.75" customHeight="1" x14ac:dyDescent="0.2">
      <c r="A919" s="1"/>
      <c r="B919" s="6" t="s">
        <v>951</v>
      </c>
      <c r="C919" s="6" t="s">
        <v>22</v>
      </c>
      <c r="D919" s="6" t="s">
        <v>23</v>
      </c>
      <c r="E919" s="6" t="s">
        <v>18</v>
      </c>
      <c r="F919" s="6" t="s">
        <v>28</v>
      </c>
      <c r="G919" s="6" t="s">
        <v>33</v>
      </c>
      <c r="H919" s="21">
        <v>42.85</v>
      </c>
      <c r="I919" s="12">
        <v>1</v>
      </c>
      <c r="J919" s="8">
        <v>2.1425000000000001</v>
      </c>
      <c r="K919" s="8">
        <v>44.9925</v>
      </c>
      <c r="L919" s="14">
        <v>43538</v>
      </c>
      <c r="M919" s="32" t="str">
        <f t="shared" si="181"/>
        <v>Weekday</v>
      </c>
      <c r="N919" s="16">
        <v>0.65</v>
      </c>
      <c r="O919" s="6" t="s">
        <v>30</v>
      </c>
      <c r="P919" s="18">
        <v>42.85</v>
      </c>
      <c r="Q919" s="2">
        <v>4.7619047620000003</v>
      </c>
      <c r="R919" s="8">
        <v>2.1425000000000001</v>
      </c>
      <c r="S919" s="10">
        <v>9.3000000000000007</v>
      </c>
      <c r="T919" s="33"/>
      <c r="U919" s="22">
        <f t="shared" si="180"/>
        <v>42.85</v>
      </c>
      <c r="V919" s="24">
        <f t="shared" si="182"/>
        <v>3428</v>
      </c>
    </row>
    <row r="920" spans="1:22" ht="15.75" customHeight="1" x14ac:dyDescent="0.2">
      <c r="A920" s="1"/>
      <c r="B920" s="6" t="s">
        <v>952</v>
      </c>
      <c r="C920" s="6" t="s">
        <v>16</v>
      </c>
      <c r="D920" s="6" t="s">
        <v>17</v>
      </c>
      <c r="E920" s="6" t="s">
        <v>24</v>
      </c>
      <c r="F920" s="6" t="s">
        <v>19</v>
      </c>
      <c r="G920" s="6" t="s">
        <v>43</v>
      </c>
      <c r="H920" s="21">
        <v>94.67</v>
      </c>
      <c r="I920" s="12">
        <v>4</v>
      </c>
      <c r="J920" s="8">
        <v>18.934000000000001</v>
      </c>
      <c r="K920" s="8">
        <v>397.61399999999998</v>
      </c>
      <c r="L920" s="14">
        <v>43535</v>
      </c>
      <c r="M920" s="32" t="str">
        <f t="shared" si="181"/>
        <v>Weekday</v>
      </c>
      <c r="N920" s="16">
        <v>0.50277777777777777</v>
      </c>
      <c r="O920" s="6" t="s">
        <v>26</v>
      </c>
      <c r="P920" s="18">
        <v>378.68</v>
      </c>
      <c r="Q920" s="2">
        <v>4.7619047620000003</v>
      </c>
      <c r="R920" s="8">
        <v>18.934000000000001</v>
      </c>
      <c r="S920" s="10">
        <v>6.8</v>
      </c>
      <c r="T920" s="33"/>
      <c r="U920" s="22">
        <f t="shared" si="180"/>
        <v>378.68</v>
      </c>
      <c r="V920" s="24">
        <f t="shared" si="182"/>
        <v>30294.400000000001</v>
      </c>
    </row>
    <row r="921" spans="1:22" ht="15.75" customHeight="1" x14ac:dyDescent="0.2">
      <c r="A921" s="1"/>
      <c r="B921" s="6" t="s">
        <v>953</v>
      </c>
      <c r="C921" s="6" t="s">
        <v>39</v>
      </c>
      <c r="D921" s="6" t="s">
        <v>40</v>
      </c>
      <c r="E921" s="6" t="s">
        <v>24</v>
      </c>
      <c r="F921" s="6" t="s">
        <v>28</v>
      </c>
      <c r="G921" s="6" t="s">
        <v>29</v>
      </c>
      <c r="H921" s="21">
        <v>68.97</v>
      </c>
      <c r="I921" s="12">
        <v>3</v>
      </c>
      <c r="J921" s="8">
        <v>10.345499999999999</v>
      </c>
      <c r="K921" s="8">
        <v>217.25550000000001</v>
      </c>
      <c r="L921" s="14">
        <v>43518</v>
      </c>
      <c r="M921" s="32" t="str">
        <f t="shared" si="181"/>
        <v>Weekday</v>
      </c>
      <c r="N921" s="16">
        <v>0.47638888888888886</v>
      </c>
      <c r="O921" s="6" t="s">
        <v>21</v>
      </c>
      <c r="P921" s="18">
        <v>206.91</v>
      </c>
      <c r="Q921" s="2">
        <v>4.7619047620000003</v>
      </c>
      <c r="R921" s="8">
        <v>10.345499999999999</v>
      </c>
      <c r="S921" s="10">
        <v>8.6999999999999993</v>
      </c>
      <c r="T921" s="33"/>
      <c r="U921" s="22">
        <f t="shared" si="180"/>
        <v>206.91</v>
      </c>
      <c r="V921" s="24">
        <f t="shared" si="182"/>
        <v>16552.8</v>
      </c>
    </row>
    <row r="922" spans="1:22" ht="15.75" customHeight="1" x14ac:dyDescent="0.2">
      <c r="A922" s="1"/>
      <c r="B922" s="6" t="s">
        <v>954</v>
      </c>
      <c r="C922" s="6" t="s">
        <v>39</v>
      </c>
      <c r="D922" s="6" t="s">
        <v>40</v>
      </c>
      <c r="E922" s="6" t="s">
        <v>18</v>
      </c>
      <c r="F922" s="6" t="s">
        <v>19</v>
      </c>
      <c r="G922" s="6" t="s">
        <v>25</v>
      </c>
      <c r="H922" s="21">
        <v>26.26</v>
      </c>
      <c r="I922" s="12">
        <v>3</v>
      </c>
      <c r="J922" s="8">
        <v>3.9390000000000001</v>
      </c>
      <c r="K922" s="8">
        <v>82.718999999999994</v>
      </c>
      <c r="L922" s="14">
        <v>43526</v>
      </c>
      <c r="M922" s="32" t="str">
        <f t="shared" si="181"/>
        <v>Weekend</v>
      </c>
      <c r="N922" s="16">
        <v>0.52500000000000002</v>
      </c>
      <c r="O922" s="6" t="s">
        <v>21</v>
      </c>
      <c r="P922" s="18">
        <v>78.78</v>
      </c>
      <c r="Q922" s="2">
        <v>4.7619047620000003</v>
      </c>
      <c r="R922" s="8">
        <v>3.9390000000000001</v>
      </c>
      <c r="S922" s="10">
        <v>6.3</v>
      </c>
      <c r="T922" s="33"/>
      <c r="U922" s="22">
        <f t="shared" si="180"/>
        <v>78.78</v>
      </c>
      <c r="V922" s="24">
        <f t="shared" si="182"/>
        <v>6302.4</v>
      </c>
    </row>
    <row r="923" spans="1:22" ht="15.75" customHeight="1" x14ac:dyDescent="0.2">
      <c r="A923" s="1"/>
      <c r="B923" s="6" t="s">
        <v>955</v>
      </c>
      <c r="C923" s="6" t="s">
        <v>22</v>
      </c>
      <c r="D923" s="6" t="s">
        <v>23</v>
      </c>
      <c r="E923" s="6" t="s">
        <v>18</v>
      </c>
      <c r="F923" s="6" t="s">
        <v>19</v>
      </c>
      <c r="G923" s="6" t="s">
        <v>29</v>
      </c>
      <c r="H923" s="21">
        <v>35.79</v>
      </c>
      <c r="I923" s="12">
        <v>9</v>
      </c>
      <c r="J923" s="8">
        <v>16.105499999999999</v>
      </c>
      <c r="K923" s="8">
        <v>338.21550000000002</v>
      </c>
      <c r="L923" s="14">
        <v>43534</v>
      </c>
      <c r="M923" s="32" t="str">
        <f t="shared" si="181"/>
        <v>Weekend</v>
      </c>
      <c r="N923" s="16">
        <v>0.62916666666666665</v>
      </c>
      <c r="O923" s="6" t="s">
        <v>30</v>
      </c>
      <c r="P923" s="18">
        <v>322.11</v>
      </c>
      <c r="Q923" s="2">
        <v>4.7619047620000003</v>
      </c>
      <c r="R923" s="8">
        <v>16.105499999999999</v>
      </c>
      <c r="S923" s="10">
        <v>5.0999999999999996</v>
      </c>
      <c r="T923" s="33"/>
      <c r="U923" s="22">
        <f t="shared" si="180"/>
        <v>322.11</v>
      </c>
      <c r="V923" s="24">
        <f t="shared" si="182"/>
        <v>25768.800000000003</v>
      </c>
    </row>
    <row r="924" spans="1:22" ht="15.75" customHeight="1" x14ac:dyDescent="0.2">
      <c r="A924" s="1"/>
      <c r="B924" s="6" t="s">
        <v>956</v>
      </c>
      <c r="C924" s="6" t="s">
        <v>39</v>
      </c>
      <c r="D924" s="6" t="s">
        <v>40</v>
      </c>
      <c r="E924" s="6" t="s">
        <v>24</v>
      </c>
      <c r="F924" s="6" t="s">
        <v>19</v>
      </c>
      <c r="G924" s="6" t="s">
        <v>29</v>
      </c>
      <c r="H924" s="21">
        <v>16.37</v>
      </c>
      <c r="I924" s="12">
        <v>6</v>
      </c>
      <c r="J924" s="8">
        <v>4.9109999999999996</v>
      </c>
      <c r="K924" s="8">
        <v>103.131</v>
      </c>
      <c r="L924" s="14">
        <v>43504</v>
      </c>
      <c r="M924" s="32" t="str">
        <f t="shared" si="181"/>
        <v>Weekday</v>
      </c>
      <c r="N924" s="16">
        <v>0.45694444444444443</v>
      </c>
      <c r="O924" s="6" t="s">
        <v>26</v>
      </c>
      <c r="P924" s="18">
        <v>98.22</v>
      </c>
      <c r="Q924" s="2">
        <v>4.7619047620000003</v>
      </c>
      <c r="R924" s="8">
        <v>4.9109999999999996</v>
      </c>
      <c r="S924" s="10">
        <v>7</v>
      </c>
      <c r="T924" s="33"/>
      <c r="U924" s="22">
        <f t="shared" si="180"/>
        <v>98.22</v>
      </c>
      <c r="V924" s="24">
        <f t="shared" si="182"/>
        <v>7857.6</v>
      </c>
    </row>
    <row r="925" spans="1:22" ht="15.75" customHeight="1" x14ac:dyDescent="0.2">
      <c r="A925" s="1"/>
      <c r="B925" s="6" t="s">
        <v>957</v>
      </c>
      <c r="C925" s="6" t="s">
        <v>22</v>
      </c>
      <c r="D925" s="6" t="s">
        <v>23</v>
      </c>
      <c r="E925" s="6" t="s">
        <v>18</v>
      </c>
      <c r="F925" s="6" t="s">
        <v>19</v>
      </c>
      <c r="G925" s="6" t="s">
        <v>29</v>
      </c>
      <c r="H925" s="21">
        <v>12.73</v>
      </c>
      <c r="I925" s="12">
        <v>2</v>
      </c>
      <c r="J925" s="8">
        <v>1.2729999999999999</v>
      </c>
      <c r="K925" s="8">
        <v>26.733000000000001</v>
      </c>
      <c r="L925" s="14">
        <v>43518</v>
      </c>
      <c r="M925" s="32" t="str">
        <f t="shared" si="181"/>
        <v>Weekday</v>
      </c>
      <c r="N925" s="16">
        <v>0.50694444444444442</v>
      </c>
      <c r="O925" s="6" t="s">
        <v>30</v>
      </c>
      <c r="P925" s="18">
        <v>25.46</v>
      </c>
      <c r="Q925" s="2">
        <v>4.7619047620000003</v>
      </c>
      <c r="R925" s="8">
        <v>1.2729999999999999</v>
      </c>
      <c r="S925" s="10">
        <v>5.2</v>
      </c>
      <c r="T925" s="33"/>
      <c r="U925" s="22">
        <f t="shared" si="180"/>
        <v>25.46</v>
      </c>
      <c r="V925" s="24">
        <f t="shared" si="182"/>
        <v>2036.8000000000002</v>
      </c>
    </row>
    <row r="926" spans="1:22" ht="15.75" customHeight="1" x14ac:dyDescent="0.2">
      <c r="A926" s="1"/>
      <c r="B926" s="6" t="s">
        <v>958</v>
      </c>
      <c r="C926" s="6" t="s">
        <v>22</v>
      </c>
      <c r="D926" s="6" t="s">
        <v>23</v>
      </c>
      <c r="E926" s="6" t="s">
        <v>24</v>
      </c>
      <c r="F926" s="6" t="s">
        <v>19</v>
      </c>
      <c r="G926" s="6" t="s">
        <v>33</v>
      </c>
      <c r="H926" s="21">
        <v>83.14</v>
      </c>
      <c r="I926" s="12">
        <v>7</v>
      </c>
      <c r="J926" s="8">
        <v>29.099</v>
      </c>
      <c r="K926" s="8">
        <v>611.07899999999995</v>
      </c>
      <c r="L926" s="14">
        <v>43475</v>
      </c>
      <c r="M926" s="32" t="str">
        <f t="shared" si="181"/>
        <v>Weekday</v>
      </c>
      <c r="N926" s="16">
        <v>0.43819444444444444</v>
      </c>
      <c r="O926" s="6" t="s">
        <v>30</v>
      </c>
      <c r="P926" s="18">
        <v>581.98</v>
      </c>
      <c r="Q926" s="2">
        <v>4.7619047620000003</v>
      </c>
      <c r="R926" s="8">
        <v>29.099</v>
      </c>
      <c r="S926" s="10">
        <v>6.6</v>
      </c>
      <c r="T926" s="33"/>
      <c r="U926" s="22">
        <f t="shared" si="180"/>
        <v>581.98</v>
      </c>
      <c r="V926" s="24">
        <f t="shared" si="182"/>
        <v>46558.400000000001</v>
      </c>
    </row>
    <row r="927" spans="1:22" ht="15.75" customHeight="1" x14ac:dyDescent="0.2">
      <c r="A927" s="1"/>
      <c r="B927" s="6" t="s">
        <v>959</v>
      </c>
      <c r="C927" s="6" t="s">
        <v>22</v>
      </c>
      <c r="D927" s="6" t="s">
        <v>23</v>
      </c>
      <c r="E927" s="6" t="s">
        <v>18</v>
      </c>
      <c r="F927" s="6" t="s">
        <v>19</v>
      </c>
      <c r="G927" s="6" t="s">
        <v>33</v>
      </c>
      <c r="H927" s="21">
        <v>35.22</v>
      </c>
      <c r="I927" s="12">
        <v>6</v>
      </c>
      <c r="J927" s="8">
        <v>10.566000000000001</v>
      </c>
      <c r="K927" s="8">
        <v>221.886</v>
      </c>
      <c r="L927" s="14">
        <v>43538</v>
      </c>
      <c r="M927" s="32" t="str">
        <f t="shared" si="181"/>
        <v>Weekday</v>
      </c>
      <c r="N927" s="16">
        <v>0.5756944444444444</v>
      </c>
      <c r="O927" s="6" t="s">
        <v>21</v>
      </c>
      <c r="P927" s="18">
        <v>211.32</v>
      </c>
      <c r="Q927" s="2">
        <v>4.7619047620000003</v>
      </c>
      <c r="R927" s="8">
        <v>10.566000000000001</v>
      </c>
      <c r="S927" s="10">
        <v>6.5</v>
      </c>
      <c r="T927" s="33"/>
      <c r="U927" s="22">
        <f t="shared" si="180"/>
        <v>211.32</v>
      </c>
      <c r="V927" s="24">
        <f t="shared" si="182"/>
        <v>16905.599999999999</v>
      </c>
    </row>
    <row r="928" spans="1:22" ht="15.75" customHeight="1" x14ac:dyDescent="0.2">
      <c r="A928" s="1"/>
      <c r="B928" s="6" t="s">
        <v>960</v>
      </c>
      <c r="C928" s="6" t="s">
        <v>39</v>
      </c>
      <c r="D928" s="6" t="s">
        <v>40</v>
      </c>
      <c r="E928" s="6" t="s">
        <v>24</v>
      </c>
      <c r="F928" s="6" t="s">
        <v>19</v>
      </c>
      <c r="G928" s="6" t="s">
        <v>25</v>
      </c>
      <c r="H928" s="21">
        <v>13.78</v>
      </c>
      <c r="I928" s="12">
        <v>4</v>
      </c>
      <c r="J928" s="8">
        <v>2.7559999999999998</v>
      </c>
      <c r="K928" s="8">
        <v>57.875999999999998</v>
      </c>
      <c r="L928" s="14">
        <v>43475</v>
      </c>
      <c r="M928" s="32" t="str">
        <f t="shared" si="181"/>
        <v>Weekday</v>
      </c>
      <c r="N928" s="16">
        <v>0.46527777777777779</v>
      </c>
      <c r="O928" s="6" t="s">
        <v>21</v>
      </c>
      <c r="P928" s="18">
        <v>55.12</v>
      </c>
      <c r="Q928" s="2">
        <v>4.7619047620000003</v>
      </c>
      <c r="R928" s="8">
        <v>2.7559999999999998</v>
      </c>
      <c r="S928" s="10">
        <v>9</v>
      </c>
      <c r="T928" s="33"/>
      <c r="U928" s="22">
        <f t="shared" si="180"/>
        <v>55.12</v>
      </c>
      <c r="V928" s="24">
        <f t="shared" si="182"/>
        <v>4409.5999999999995</v>
      </c>
    </row>
    <row r="929" spans="1:22" ht="15.75" customHeight="1" x14ac:dyDescent="0.2">
      <c r="A929" s="1"/>
      <c r="B929" s="6" t="s">
        <v>961</v>
      </c>
      <c r="C929" s="6" t="s">
        <v>39</v>
      </c>
      <c r="D929" s="6" t="s">
        <v>40</v>
      </c>
      <c r="E929" s="6" t="s">
        <v>18</v>
      </c>
      <c r="F929" s="6" t="s">
        <v>28</v>
      </c>
      <c r="G929" s="6" t="s">
        <v>33</v>
      </c>
      <c r="H929" s="21">
        <v>88.31</v>
      </c>
      <c r="I929" s="12">
        <v>1</v>
      </c>
      <c r="J929" s="8">
        <v>4.4154999999999998</v>
      </c>
      <c r="K929" s="8">
        <v>92.725499999999997</v>
      </c>
      <c r="L929" s="14">
        <v>43511</v>
      </c>
      <c r="M929" s="32" t="str">
        <f t="shared" si="181"/>
        <v>Weekday</v>
      </c>
      <c r="N929" s="16">
        <v>0.73472222222222228</v>
      </c>
      <c r="O929" s="6" t="s">
        <v>30</v>
      </c>
      <c r="P929" s="18">
        <v>88.31</v>
      </c>
      <c r="Q929" s="2">
        <v>4.7619047620000003</v>
      </c>
      <c r="R929" s="8">
        <v>4.4154999999999998</v>
      </c>
      <c r="S929" s="10">
        <v>5.2</v>
      </c>
      <c r="T929" s="33"/>
      <c r="U929" s="22">
        <f t="shared" si="180"/>
        <v>88.31</v>
      </c>
      <c r="V929" s="24">
        <f t="shared" si="182"/>
        <v>7064.8</v>
      </c>
    </row>
    <row r="930" spans="1:22" ht="15.75" customHeight="1" x14ac:dyDescent="0.2">
      <c r="A930" s="1"/>
      <c r="B930" s="6" t="s">
        <v>962</v>
      </c>
      <c r="C930" s="6" t="s">
        <v>16</v>
      </c>
      <c r="D930" s="6" t="s">
        <v>17</v>
      </c>
      <c r="E930" s="6" t="s">
        <v>18</v>
      </c>
      <c r="F930" s="6" t="s">
        <v>19</v>
      </c>
      <c r="G930" s="6" t="s">
        <v>20</v>
      </c>
      <c r="H930" s="21">
        <v>39.619999999999997</v>
      </c>
      <c r="I930" s="12">
        <v>9</v>
      </c>
      <c r="J930" s="8">
        <v>17.829000000000001</v>
      </c>
      <c r="K930" s="8">
        <v>374.40899999999999</v>
      </c>
      <c r="L930" s="14">
        <v>43478</v>
      </c>
      <c r="M930" s="32" t="str">
        <f t="shared" si="181"/>
        <v>Weekend</v>
      </c>
      <c r="N930" s="16">
        <v>0.74583333333333335</v>
      </c>
      <c r="O930" s="6" t="s">
        <v>30</v>
      </c>
      <c r="P930" s="18">
        <v>356.58</v>
      </c>
      <c r="Q930" s="2">
        <v>4.7619047620000003</v>
      </c>
      <c r="R930" s="8">
        <v>17.829000000000001</v>
      </c>
      <c r="S930" s="10">
        <v>6.8</v>
      </c>
      <c r="T930" s="33"/>
      <c r="U930" s="22">
        <f t="shared" si="180"/>
        <v>356.58</v>
      </c>
      <c r="V930" s="24">
        <f t="shared" si="182"/>
        <v>28526.399999999998</v>
      </c>
    </row>
    <row r="931" spans="1:22" ht="15.75" customHeight="1" x14ac:dyDescent="0.2">
      <c r="A931" s="1"/>
      <c r="B931" s="6" t="s">
        <v>963</v>
      </c>
      <c r="C931" s="6" t="s">
        <v>39</v>
      </c>
      <c r="D931" s="6" t="s">
        <v>40</v>
      </c>
      <c r="E931" s="6" t="s">
        <v>24</v>
      </c>
      <c r="F931" s="6" t="s">
        <v>19</v>
      </c>
      <c r="G931" s="6" t="s">
        <v>25</v>
      </c>
      <c r="H931" s="21">
        <v>88.25</v>
      </c>
      <c r="I931" s="12">
        <v>9</v>
      </c>
      <c r="J931" s="8">
        <v>39.712499999999999</v>
      </c>
      <c r="K931" s="8">
        <v>833.96249999999998</v>
      </c>
      <c r="L931" s="14">
        <v>43511</v>
      </c>
      <c r="M931" s="32" t="str">
        <f t="shared" si="181"/>
        <v>Weekday</v>
      </c>
      <c r="N931" s="16">
        <v>0.86875000000000002</v>
      </c>
      <c r="O931" s="6" t="s">
        <v>30</v>
      </c>
      <c r="P931" s="18">
        <v>794.25</v>
      </c>
      <c r="Q931" s="2">
        <v>4.7619047620000003</v>
      </c>
      <c r="R931" s="8">
        <v>39.712499999999999</v>
      </c>
      <c r="S931" s="10">
        <v>7.6</v>
      </c>
      <c r="T931" s="33"/>
      <c r="U931" s="22">
        <f t="shared" si="180"/>
        <v>794.25</v>
      </c>
      <c r="V931" s="24">
        <f t="shared" si="182"/>
        <v>63540</v>
      </c>
    </row>
    <row r="932" spans="1:22" ht="15.75" customHeight="1" x14ac:dyDescent="0.2">
      <c r="A932" s="1"/>
      <c r="B932" s="6" t="s">
        <v>964</v>
      </c>
      <c r="C932" s="6" t="s">
        <v>39</v>
      </c>
      <c r="D932" s="6" t="s">
        <v>40</v>
      </c>
      <c r="E932" s="6" t="s">
        <v>24</v>
      </c>
      <c r="F932" s="6" t="s">
        <v>28</v>
      </c>
      <c r="G932" s="6" t="s">
        <v>33</v>
      </c>
      <c r="H932" s="21">
        <v>25.31</v>
      </c>
      <c r="I932" s="12">
        <v>2</v>
      </c>
      <c r="J932" s="8">
        <v>2.5310000000000001</v>
      </c>
      <c r="K932" s="8">
        <v>53.151000000000003</v>
      </c>
      <c r="L932" s="14">
        <v>43526</v>
      </c>
      <c r="M932" s="32" t="str">
        <f t="shared" si="181"/>
        <v>Weekend</v>
      </c>
      <c r="N932" s="16">
        <v>0.80972222222222223</v>
      </c>
      <c r="O932" s="6" t="s">
        <v>21</v>
      </c>
      <c r="P932" s="18">
        <v>50.62</v>
      </c>
      <c r="Q932" s="2">
        <v>4.7619047620000003</v>
      </c>
      <c r="R932" s="8">
        <v>2.5310000000000001</v>
      </c>
      <c r="S932" s="10">
        <v>7.2</v>
      </c>
      <c r="T932" s="33"/>
      <c r="U932" s="22">
        <f t="shared" si="180"/>
        <v>50.62</v>
      </c>
      <c r="V932" s="24">
        <f t="shared" si="182"/>
        <v>4049.6</v>
      </c>
    </row>
    <row r="933" spans="1:22" ht="15.75" customHeight="1" x14ac:dyDescent="0.2">
      <c r="A933" s="1"/>
      <c r="B933" s="6" t="s">
        <v>965</v>
      </c>
      <c r="C933" s="6" t="s">
        <v>39</v>
      </c>
      <c r="D933" s="6" t="s">
        <v>40</v>
      </c>
      <c r="E933" s="6" t="s">
        <v>24</v>
      </c>
      <c r="F933" s="6" t="s">
        <v>28</v>
      </c>
      <c r="G933" s="6" t="s">
        <v>29</v>
      </c>
      <c r="H933" s="21">
        <v>99.92</v>
      </c>
      <c r="I933" s="12">
        <v>6</v>
      </c>
      <c r="J933" s="8">
        <v>29.975999999999999</v>
      </c>
      <c r="K933" s="8">
        <v>629.49599999999998</v>
      </c>
      <c r="L933" s="14">
        <v>43548</v>
      </c>
      <c r="M933" s="32" t="str">
        <f t="shared" si="181"/>
        <v>Weekend</v>
      </c>
      <c r="N933" s="16">
        <v>0.56458333333333333</v>
      </c>
      <c r="O933" s="6" t="s">
        <v>21</v>
      </c>
      <c r="P933" s="18">
        <v>599.52</v>
      </c>
      <c r="Q933" s="2">
        <v>4.7619047620000003</v>
      </c>
      <c r="R933" s="8">
        <v>29.975999999999999</v>
      </c>
      <c r="S933" s="10">
        <v>7.1</v>
      </c>
      <c r="T933" s="33"/>
      <c r="U933" s="22">
        <f t="shared" si="180"/>
        <v>599.52</v>
      </c>
      <c r="V933" s="24">
        <f t="shared" si="182"/>
        <v>47961.599999999999</v>
      </c>
    </row>
    <row r="934" spans="1:22" ht="15.75" customHeight="1" x14ac:dyDescent="0.2">
      <c r="A934" s="1"/>
      <c r="B934" s="6" t="s">
        <v>966</v>
      </c>
      <c r="C934" s="6" t="s">
        <v>22</v>
      </c>
      <c r="D934" s="6" t="s">
        <v>23</v>
      </c>
      <c r="E934" s="6" t="s">
        <v>18</v>
      </c>
      <c r="F934" s="6" t="s">
        <v>19</v>
      </c>
      <c r="G934" s="6" t="s">
        <v>43</v>
      </c>
      <c r="H934" s="21">
        <v>83.35</v>
      </c>
      <c r="I934" s="12">
        <v>2</v>
      </c>
      <c r="J934" s="8">
        <v>8.3350000000000009</v>
      </c>
      <c r="K934" s="8">
        <v>175.035</v>
      </c>
      <c r="L934" s="14">
        <v>43498</v>
      </c>
      <c r="M934" s="32" t="str">
        <f t="shared" si="181"/>
        <v>Weekend</v>
      </c>
      <c r="N934" s="16">
        <v>0.58680555555555558</v>
      </c>
      <c r="O934" s="6" t="s">
        <v>30</v>
      </c>
      <c r="P934" s="18">
        <v>166.7</v>
      </c>
      <c r="Q934" s="2">
        <v>4.7619047620000003</v>
      </c>
      <c r="R934" s="8">
        <v>8.3350000000000009</v>
      </c>
      <c r="S934" s="10">
        <v>9.5</v>
      </c>
      <c r="T934" s="33"/>
      <c r="U934" s="22">
        <f t="shared" si="180"/>
        <v>166.7</v>
      </c>
      <c r="V934" s="24">
        <f t="shared" si="182"/>
        <v>13336</v>
      </c>
    </row>
    <row r="935" spans="1:22" ht="15.75" customHeight="1" x14ac:dyDescent="0.2">
      <c r="A935" s="1"/>
      <c r="B935" s="6" t="s">
        <v>967</v>
      </c>
      <c r="C935" s="6" t="s">
        <v>16</v>
      </c>
      <c r="D935" s="6" t="s">
        <v>17</v>
      </c>
      <c r="E935" s="6" t="s">
        <v>24</v>
      </c>
      <c r="F935" s="6" t="s">
        <v>19</v>
      </c>
      <c r="G935" s="6" t="s">
        <v>41</v>
      </c>
      <c r="H935" s="21">
        <v>74.44</v>
      </c>
      <c r="I935" s="12">
        <v>10</v>
      </c>
      <c r="J935" s="8">
        <v>37.22</v>
      </c>
      <c r="K935" s="8">
        <v>781.62</v>
      </c>
      <c r="L935" s="14">
        <v>43523</v>
      </c>
      <c r="M935" s="32" t="str">
        <f t="shared" si="181"/>
        <v>Weekday</v>
      </c>
      <c r="N935" s="16">
        <v>0.4861111111111111</v>
      </c>
      <c r="O935" s="6" t="s">
        <v>21</v>
      </c>
      <c r="P935" s="18">
        <v>744.4</v>
      </c>
      <c r="Q935" s="2">
        <v>4.7619047620000003</v>
      </c>
      <c r="R935" s="8">
        <v>37.22</v>
      </c>
      <c r="S935" s="10">
        <v>5.0999999999999996</v>
      </c>
      <c r="T935" s="33"/>
      <c r="U935" s="22">
        <f t="shared" si="180"/>
        <v>744.4</v>
      </c>
      <c r="V935" s="24">
        <f t="shared" si="182"/>
        <v>59552</v>
      </c>
    </row>
    <row r="936" spans="1:22" ht="15.75" customHeight="1" x14ac:dyDescent="0.2">
      <c r="A936" s="1"/>
      <c r="B936" s="6" t="s">
        <v>968</v>
      </c>
      <c r="C936" s="6" t="s">
        <v>22</v>
      </c>
      <c r="D936" s="6" t="s">
        <v>23</v>
      </c>
      <c r="E936" s="6" t="s">
        <v>24</v>
      </c>
      <c r="F936" s="6" t="s">
        <v>28</v>
      </c>
      <c r="G936" s="6" t="s">
        <v>20</v>
      </c>
      <c r="H936" s="21">
        <v>64.08</v>
      </c>
      <c r="I936" s="12">
        <v>7</v>
      </c>
      <c r="J936" s="8">
        <v>22.428000000000001</v>
      </c>
      <c r="K936" s="8">
        <v>470.988</v>
      </c>
      <c r="L936" s="14">
        <v>43485</v>
      </c>
      <c r="M936" s="32" t="str">
        <f t="shared" si="181"/>
        <v>Weekend</v>
      </c>
      <c r="N936" s="16">
        <v>0.51875000000000004</v>
      </c>
      <c r="O936" s="6" t="s">
        <v>21</v>
      </c>
      <c r="P936" s="18">
        <v>448.56</v>
      </c>
      <c r="Q936" s="2">
        <v>4.7619047620000003</v>
      </c>
      <c r="R936" s="8">
        <v>22.428000000000001</v>
      </c>
      <c r="S936" s="10">
        <v>7.6</v>
      </c>
      <c r="T936" s="33"/>
      <c r="U936" s="22">
        <f t="shared" si="180"/>
        <v>448.56</v>
      </c>
      <c r="V936" s="24">
        <f t="shared" si="182"/>
        <v>35884.800000000003</v>
      </c>
    </row>
    <row r="937" spans="1:22" ht="15.75" customHeight="1" x14ac:dyDescent="0.2">
      <c r="A937" s="1"/>
      <c r="B937" s="6" t="s">
        <v>969</v>
      </c>
      <c r="C937" s="6" t="s">
        <v>39</v>
      </c>
      <c r="D937" s="6" t="s">
        <v>40</v>
      </c>
      <c r="E937" s="6" t="s">
        <v>24</v>
      </c>
      <c r="F937" s="6" t="s">
        <v>19</v>
      </c>
      <c r="G937" s="6" t="s">
        <v>29</v>
      </c>
      <c r="H937" s="21">
        <v>63.15</v>
      </c>
      <c r="I937" s="12">
        <v>6</v>
      </c>
      <c r="J937" s="8">
        <v>18.945</v>
      </c>
      <c r="K937" s="8">
        <v>397.84500000000003</v>
      </c>
      <c r="L937" s="14">
        <v>43468</v>
      </c>
      <c r="M937" s="32" t="str">
        <f t="shared" si="181"/>
        <v>Weekday</v>
      </c>
      <c r="N937" s="16">
        <v>0.85</v>
      </c>
      <c r="O937" s="6" t="s">
        <v>21</v>
      </c>
      <c r="P937" s="18">
        <v>378.9</v>
      </c>
      <c r="Q937" s="2">
        <v>4.7619047620000003</v>
      </c>
      <c r="R937" s="8">
        <v>18.945</v>
      </c>
      <c r="S937" s="10">
        <v>9.8000000000000007</v>
      </c>
      <c r="T937" s="33"/>
      <c r="U937" s="22">
        <f t="shared" si="180"/>
        <v>378.9</v>
      </c>
      <c r="V937" s="24">
        <f t="shared" si="182"/>
        <v>30312</v>
      </c>
    </row>
    <row r="938" spans="1:22" ht="15.75" customHeight="1" x14ac:dyDescent="0.2">
      <c r="A938" s="1"/>
      <c r="B938" s="6" t="s">
        <v>970</v>
      </c>
      <c r="C938" s="6" t="s">
        <v>22</v>
      </c>
      <c r="D938" s="6" t="s">
        <v>23</v>
      </c>
      <c r="E938" s="6" t="s">
        <v>18</v>
      </c>
      <c r="F938" s="6" t="s">
        <v>28</v>
      </c>
      <c r="G938" s="6" t="s">
        <v>29</v>
      </c>
      <c r="H938" s="21">
        <v>85.72</v>
      </c>
      <c r="I938" s="12">
        <v>3</v>
      </c>
      <c r="J938" s="8">
        <v>12.858000000000001</v>
      </c>
      <c r="K938" s="8">
        <v>270.01799999999997</v>
      </c>
      <c r="L938" s="14">
        <v>43489</v>
      </c>
      <c r="M938" s="32" t="str">
        <f t="shared" si="181"/>
        <v>Weekday</v>
      </c>
      <c r="N938" s="16">
        <v>0.87430555555555556</v>
      </c>
      <c r="O938" s="6" t="s">
        <v>21</v>
      </c>
      <c r="P938" s="18">
        <v>257.16000000000003</v>
      </c>
      <c r="Q938" s="2">
        <v>4.7619047620000003</v>
      </c>
      <c r="R938" s="8">
        <v>12.858000000000001</v>
      </c>
      <c r="S938" s="10">
        <v>5.0999999999999996</v>
      </c>
      <c r="T938" s="33"/>
      <c r="U938" s="22">
        <f t="shared" si="180"/>
        <v>257.15999999999997</v>
      </c>
      <c r="V938" s="24">
        <f t="shared" si="182"/>
        <v>20572.799999999996</v>
      </c>
    </row>
    <row r="939" spans="1:22" ht="15.75" customHeight="1" x14ac:dyDescent="0.2">
      <c r="A939" s="1"/>
      <c r="B939" s="6" t="s">
        <v>971</v>
      </c>
      <c r="C939" s="6" t="s">
        <v>22</v>
      </c>
      <c r="D939" s="6" t="s">
        <v>23</v>
      </c>
      <c r="E939" s="6" t="s">
        <v>24</v>
      </c>
      <c r="F939" s="6" t="s">
        <v>19</v>
      </c>
      <c r="G939" s="6" t="s">
        <v>20</v>
      </c>
      <c r="H939" s="21">
        <v>78.89</v>
      </c>
      <c r="I939" s="12">
        <v>7</v>
      </c>
      <c r="J939" s="8">
        <v>27.611499999999999</v>
      </c>
      <c r="K939" s="8">
        <v>579.8415</v>
      </c>
      <c r="L939" s="14">
        <v>43470</v>
      </c>
      <c r="M939" s="32" t="str">
        <f t="shared" si="181"/>
        <v>Weekend</v>
      </c>
      <c r="N939" s="16">
        <v>0.82499999999999996</v>
      </c>
      <c r="O939" s="6" t="s">
        <v>21</v>
      </c>
      <c r="P939" s="18">
        <v>552.23</v>
      </c>
      <c r="Q939" s="2">
        <v>4.7619047620000003</v>
      </c>
      <c r="R939" s="8">
        <v>27.611499999999999</v>
      </c>
      <c r="S939" s="10">
        <v>7.5</v>
      </c>
      <c r="T939" s="33"/>
      <c r="U939" s="22">
        <f t="shared" si="180"/>
        <v>552.23</v>
      </c>
      <c r="V939" s="24">
        <f t="shared" si="182"/>
        <v>44178.400000000001</v>
      </c>
    </row>
    <row r="940" spans="1:22" ht="15.75" customHeight="1" x14ac:dyDescent="0.2">
      <c r="A940" s="1"/>
      <c r="B940" s="6" t="s">
        <v>972</v>
      </c>
      <c r="C940" s="6" t="s">
        <v>16</v>
      </c>
      <c r="D940" s="6" t="s">
        <v>17</v>
      </c>
      <c r="E940" s="6" t="s">
        <v>24</v>
      </c>
      <c r="F940" s="6" t="s">
        <v>19</v>
      </c>
      <c r="G940" s="6" t="s">
        <v>33</v>
      </c>
      <c r="H940" s="21">
        <v>89.48</v>
      </c>
      <c r="I940" s="12">
        <v>5</v>
      </c>
      <c r="J940" s="8">
        <v>22.37</v>
      </c>
      <c r="K940" s="8">
        <v>469.77</v>
      </c>
      <c r="L940" s="14">
        <v>43554</v>
      </c>
      <c r="M940" s="32" t="str">
        <f t="shared" si="181"/>
        <v>Weekend</v>
      </c>
      <c r="N940" s="16">
        <v>0.42916666666666664</v>
      </c>
      <c r="O940" s="6" t="s">
        <v>26</v>
      </c>
      <c r="P940" s="18">
        <v>447.4</v>
      </c>
      <c r="Q940" s="2">
        <v>4.7619047620000003</v>
      </c>
      <c r="R940" s="8">
        <v>22.37</v>
      </c>
      <c r="S940" s="10">
        <v>7.4</v>
      </c>
      <c r="T940" s="33"/>
      <c r="U940" s="22">
        <f t="shared" si="180"/>
        <v>447.40000000000003</v>
      </c>
      <c r="V940" s="24">
        <f t="shared" si="182"/>
        <v>35792</v>
      </c>
    </row>
    <row r="941" spans="1:22" ht="15.75" customHeight="1" x14ac:dyDescent="0.2">
      <c r="A941" s="1"/>
      <c r="B941" s="6" t="s">
        <v>973</v>
      </c>
      <c r="C941" s="6" t="s">
        <v>16</v>
      </c>
      <c r="D941" s="6" t="s">
        <v>17</v>
      </c>
      <c r="E941" s="6" t="s">
        <v>18</v>
      </c>
      <c r="F941" s="6" t="s">
        <v>19</v>
      </c>
      <c r="G941" s="6" t="s">
        <v>20</v>
      </c>
      <c r="H941" s="21">
        <v>92.09</v>
      </c>
      <c r="I941" s="12">
        <v>3</v>
      </c>
      <c r="J941" s="8">
        <v>13.813499999999999</v>
      </c>
      <c r="K941" s="8">
        <v>290.08350000000002</v>
      </c>
      <c r="L941" s="14">
        <v>43513</v>
      </c>
      <c r="M941" s="32" t="str">
        <f t="shared" si="181"/>
        <v>Weekend</v>
      </c>
      <c r="N941" s="16">
        <v>0.68541666666666667</v>
      </c>
      <c r="O941" s="6" t="s">
        <v>26</v>
      </c>
      <c r="P941" s="18">
        <v>276.27</v>
      </c>
      <c r="Q941" s="2">
        <v>4.7619047620000003</v>
      </c>
      <c r="R941" s="8">
        <v>13.813499999999999</v>
      </c>
      <c r="S941" s="10">
        <v>4.2</v>
      </c>
      <c r="T941" s="33"/>
      <c r="U941" s="22">
        <f t="shared" si="180"/>
        <v>276.27</v>
      </c>
      <c r="V941" s="24">
        <f t="shared" si="182"/>
        <v>22101.599999999999</v>
      </c>
    </row>
    <row r="942" spans="1:22" ht="15.75" customHeight="1" x14ac:dyDescent="0.2">
      <c r="A942" s="1"/>
      <c r="B942" s="6" t="s">
        <v>974</v>
      </c>
      <c r="C942" s="6" t="s">
        <v>22</v>
      </c>
      <c r="D942" s="6" t="s">
        <v>23</v>
      </c>
      <c r="E942" s="6" t="s">
        <v>24</v>
      </c>
      <c r="F942" s="6" t="s">
        <v>19</v>
      </c>
      <c r="G942" s="6" t="s">
        <v>41</v>
      </c>
      <c r="H942" s="21">
        <v>57.29</v>
      </c>
      <c r="I942" s="12">
        <v>6</v>
      </c>
      <c r="J942" s="8">
        <v>17.187000000000001</v>
      </c>
      <c r="K942" s="8">
        <v>360.92700000000002</v>
      </c>
      <c r="L942" s="14">
        <v>43545</v>
      </c>
      <c r="M942" s="32" t="str">
        <f t="shared" si="181"/>
        <v>Weekday</v>
      </c>
      <c r="N942" s="16">
        <v>0.71111111111111114</v>
      </c>
      <c r="O942" s="6" t="s">
        <v>21</v>
      </c>
      <c r="P942" s="18">
        <v>343.74</v>
      </c>
      <c r="Q942" s="2">
        <v>4.7619047620000003</v>
      </c>
      <c r="R942" s="8">
        <v>17.187000000000001</v>
      </c>
      <c r="S942" s="10">
        <v>5.9</v>
      </c>
      <c r="T942" s="33"/>
      <c r="U942" s="22">
        <f t="shared" si="180"/>
        <v>343.74</v>
      </c>
      <c r="V942" s="24">
        <f t="shared" si="182"/>
        <v>27499.200000000001</v>
      </c>
    </row>
    <row r="943" spans="1:22" ht="15.75" customHeight="1" x14ac:dyDescent="0.2">
      <c r="A943" s="1"/>
      <c r="B943" s="6" t="s">
        <v>975</v>
      </c>
      <c r="C943" s="6" t="s">
        <v>16</v>
      </c>
      <c r="D943" s="6" t="s">
        <v>17</v>
      </c>
      <c r="E943" s="6" t="s">
        <v>24</v>
      </c>
      <c r="F943" s="6" t="s">
        <v>28</v>
      </c>
      <c r="G943" s="6" t="s">
        <v>41</v>
      </c>
      <c r="H943" s="21">
        <v>66.52</v>
      </c>
      <c r="I943" s="12">
        <v>4</v>
      </c>
      <c r="J943" s="8">
        <v>13.304</v>
      </c>
      <c r="K943" s="8">
        <v>279.38400000000001</v>
      </c>
      <c r="L943" s="14">
        <v>43526</v>
      </c>
      <c r="M943" s="32" t="str">
        <f t="shared" si="181"/>
        <v>Weekend</v>
      </c>
      <c r="N943" s="16">
        <v>0.75972222222222219</v>
      </c>
      <c r="O943" s="6" t="s">
        <v>21</v>
      </c>
      <c r="P943" s="18">
        <v>266.08</v>
      </c>
      <c r="Q943" s="2">
        <v>4.7619047620000003</v>
      </c>
      <c r="R943" s="8">
        <v>13.304</v>
      </c>
      <c r="S943" s="10">
        <v>6.9</v>
      </c>
      <c r="T943" s="33"/>
      <c r="U943" s="22">
        <f t="shared" si="180"/>
        <v>266.08</v>
      </c>
      <c r="V943" s="24">
        <f t="shared" si="182"/>
        <v>21286.399999999998</v>
      </c>
    </row>
    <row r="944" spans="1:22" ht="15.75" customHeight="1" x14ac:dyDescent="0.2">
      <c r="A944" s="1"/>
      <c r="B944" s="6" t="s">
        <v>976</v>
      </c>
      <c r="C944" s="6" t="s">
        <v>22</v>
      </c>
      <c r="D944" s="6" t="s">
        <v>23</v>
      </c>
      <c r="E944" s="6" t="s">
        <v>18</v>
      </c>
      <c r="F944" s="6" t="s">
        <v>28</v>
      </c>
      <c r="G944" s="6" t="s">
        <v>43</v>
      </c>
      <c r="H944" s="21">
        <v>99.82</v>
      </c>
      <c r="I944" s="12">
        <v>9</v>
      </c>
      <c r="J944" s="8">
        <v>44.918999999999997</v>
      </c>
      <c r="K944" s="8">
        <v>943.29899999999998</v>
      </c>
      <c r="L944" s="14">
        <v>43551</v>
      </c>
      <c r="M944" s="32" t="str">
        <f t="shared" si="181"/>
        <v>Weekday</v>
      </c>
      <c r="N944" s="16">
        <v>0.4465277777777778</v>
      </c>
      <c r="O944" s="6" t="s">
        <v>26</v>
      </c>
      <c r="P944" s="18">
        <v>898.38</v>
      </c>
      <c r="Q944" s="2">
        <v>4.7619047620000003</v>
      </c>
      <c r="R944" s="8">
        <v>44.918999999999997</v>
      </c>
      <c r="S944" s="10">
        <v>6.6</v>
      </c>
      <c r="T944" s="33"/>
      <c r="U944" s="22">
        <f t="shared" si="180"/>
        <v>898.37999999999988</v>
      </c>
      <c r="V944" s="24">
        <f t="shared" si="182"/>
        <v>71870.399999999994</v>
      </c>
    </row>
    <row r="945" spans="1:22" ht="15.75" customHeight="1" x14ac:dyDescent="0.2">
      <c r="A945" s="1"/>
      <c r="B945" s="6" t="s">
        <v>977</v>
      </c>
      <c r="C945" s="6" t="s">
        <v>16</v>
      </c>
      <c r="D945" s="6" t="s">
        <v>17</v>
      </c>
      <c r="E945" s="6" t="s">
        <v>24</v>
      </c>
      <c r="F945" s="6" t="s">
        <v>19</v>
      </c>
      <c r="G945" s="6" t="s">
        <v>29</v>
      </c>
      <c r="H945" s="21">
        <v>45.68</v>
      </c>
      <c r="I945" s="12">
        <v>10</v>
      </c>
      <c r="J945" s="8">
        <v>22.84</v>
      </c>
      <c r="K945" s="8">
        <v>479.64</v>
      </c>
      <c r="L945" s="14">
        <v>43484</v>
      </c>
      <c r="M945" s="32" t="str">
        <f t="shared" si="181"/>
        <v>Weekend</v>
      </c>
      <c r="N945" s="16">
        <v>0.8125</v>
      </c>
      <c r="O945" s="6" t="s">
        <v>21</v>
      </c>
      <c r="P945" s="18">
        <v>456.8</v>
      </c>
      <c r="Q945" s="2">
        <v>4.7619047620000003</v>
      </c>
      <c r="R945" s="8">
        <v>22.84</v>
      </c>
      <c r="S945" s="10">
        <v>5.7</v>
      </c>
      <c r="T945" s="33"/>
      <c r="U945" s="22">
        <f t="shared" si="180"/>
        <v>456.8</v>
      </c>
      <c r="V945" s="24">
        <f t="shared" si="182"/>
        <v>36544</v>
      </c>
    </row>
    <row r="946" spans="1:22" ht="15.75" customHeight="1" x14ac:dyDescent="0.2">
      <c r="A946" s="1"/>
      <c r="B946" s="6" t="s">
        <v>978</v>
      </c>
      <c r="C946" s="6" t="s">
        <v>16</v>
      </c>
      <c r="D946" s="6" t="s">
        <v>17</v>
      </c>
      <c r="E946" s="6" t="s">
        <v>24</v>
      </c>
      <c r="F946" s="6" t="s">
        <v>28</v>
      </c>
      <c r="G946" s="6" t="s">
        <v>20</v>
      </c>
      <c r="H946" s="21">
        <v>50.79</v>
      </c>
      <c r="I946" s="12">
        <v>5</v>
      </c>
      <c r="J946" s="8">
        <v>12.6975</v>
      </c>
      <c r="K946" s="8">
        <v>266.64749999999998</v>
      </c>
      <c r="L946" s="14">
        <v>43515</v>
      </c>
      <c r="M946" s="32" t="str">
        <f t="shared" si="181"/>
        <v>Weekday</v>
      </c>
      <c r="N946" s="16">
        <v>0.62013888888888891</v>
      </c>
      <c r="O946" s="6" t="s">
        <v>30</v>
      </c>
      <c r="P946" s="18">
        <v>253.95</v>
      </c>
      <c r="Q946" s="2">
        <v>4.7619047620000003</v>
      </c>
      <c r="R946" s="8">
        <v>12.6975</v>
      </c>
      <c r="S946" s="10">
        <v>5.3</v>
      </c>
      <c r="T946" s="33"/>
      <c r="U946" s="22">
        <f t="shared" si="180"/>
        <v>253.95</v>
      </c>
      <c r="V946" s="24">
        <f t="shared" si="182"/>
        <v>20316</v>
      </c>
    </row>
    <row r="947" spans="1:22" ht="15.75" customHeight="1" x14ac:dyDescent="0.2">
      <c r="A947" s="1"/>
      <c r="B947" s="6" t="s">
        <v>979</v>
      </c>
      <c r="C947" s="6" t="s">
        <v>16</v>
      </c>
      <c r="D947" s="6" t="s">
        <v>17</v>
      </c>
      <c r="E947" s="6" t="s">
        <v>18</v>
      </c>
      <c r="F947" s="6" t="s">
        <v>28</v>
      </c>
      <c r="G947" s="6" t="s">
        <v>20</v>
      </c>
      <c r="H947" s="21">
        <v>10.08</v>
      </c>
      <c r="I947" s="12">
        <v>7</v>
      </c>
      <c r="J947" s="8">
        <v>3.528</v>
      </c>
      <c r="K947" s="8">
        <v>74.087999999999994</v>
      </c>
      <c r="L947" s="14">
        <v>43552</v>
      </c>
      <c r="M947" s="32" t="str">
        <f t="shared" si="181"/>
        <v>Weekday</v>
      </c>
      <c r="N947" s="16">
        <v>0.84305555555555556</v>
      </c>
      <c r="O947" s="6" t="s">
        <v>26</v>
      </c>
      <c r="P947" s="18">
        <v>70.56</v>
      </c>
      <c r="Q947" s="2">
        <v>4.7619047620000003</v>
      </c>
      <c r="R947" s="8">
        <v>3.528</v>
      </c>
      <c r="S947" s="10">
        <v>4.2</v>
      </c>
      <c r="T947" s="33"/>
      <c r="U947" s="22">
        <f t="shared" si="180"/>
        <v>70.56</v>
      </c>
      <c r="V947" s="24">
        <f t="shared" si="182"/>
        <v>5644.8</v>
      </c>
    </row>
    <row r="948" spans="1:22" ht="15.75" customHeight="1" x14ac:dyDescent="0.2">
      <c r="A948" s="1"/>
      <c r="B948" s="6" t="s">
        <v>980</v>
      </c>
      <c r="C948" s="6" t="s">
        <v>16</v>
      </c>
      <c r="D948" s="6" t="s">
        <v>17</v>
      </c>
      <c r="E948" s="6" t="s">
        <v>24</v>
      </c>
      <c r="F948" s="6" t="s">
        <v>19</v>
      </c>
      <c r="G948" s="6" t="s">
        <v>25</v>
      </c>
      <c r="H948" s="21">
        <v>93.88</v>
      </c>
      <c r="I948" s="12">
        <v>7</v>
      </c>
      <c r="J948" s="8">
        <v>32.857999999999997</v>
      </c>
      <c r="K948" s="8">
        <v>690.01800000000003</v>
      </c>
      <c r="L948" s="14">
        <v>43470</v>
      </c>
      <c r="M948" s="32" t="str">
        <f t="shared" si="181"/>
        <v>Weekend</v>
      </c>
      <c r="N948" s="16">
        <v>0.49375000000000002</v>
      </c>
      <c r="O948" s="6" t="s">
        <v>30</v>
      </c>
      <c r="P948" s="18">
        <v>657.16</v>
      </c>
      <c r="Q948" s="2">
        <v>4.7619047620000003</v>
      </c>
      <c r="R948" s="8">
        <v>32.857999999999997</v>
      </c>
      <c r="S948" s="10">
        <v>7.3</v>
      </c>
      <c r="T948" s="33"/>
      <c r="U948" s="22">
        <f t="shared" si="180"/>
        <v>657.16</v>
      </c>
      <c r="V948" s="24">
        <f t="shared" si="182"/>
        <v>52572.799999999996</v>
      </c>
    </row>
    <row r="949" spans="1:22" ht="15.75" customHeight="1" x14ac:dyDescent="0.2">
      <c r="A949" s="1"/>
      <c r="B949" s="6" t="s">
        <v>981</v>
      </c>
      <c r="C949" s="6" t="s">
        <v>22</v>
      </c>
      <c r="D949" s="6" t="s">
        <v>23</v>
      </c>
      <c r="E949" s="6" t="s">
        <v>18</v>
      </c>
      <c r="F949" s="6" t="s">
        <v>28</v>
      </c>
      <c r="G949" s="6" t="s">
        <v>25</v>
      </c>
      <c r="H949" s="21">
        <v>84.25</v>
      </c>
      <c r="I949" s="12">
        <v>2</v>
      </c>
      <c r="J949" s="8">
        <v>8.4250000000000007</v>
      </c>
      <c r="K949" s="8">
        <v>176.92500000000001</v>
      </c>
      <c r="L949" s="14">
        <v>43550</v>
      </c>
      <c r="M949" s="32" t="str">
        <f t="shared" si="181"/>
        <v>Weekday</v>
      </c>
      <c r="N949" s="16">
        <v>0.59236111111111112</v>
      </c>
      <c r="O949" s="6" t="s">
        <v>30</v>
      </c>
      <c r="P949" s="18">
        <v>168.5</v>
      </c>
      <c r="Q949" s="2">
        <v>4.7619047620000003</v>
      </c>
      <c r="R949" s="8">
        <v>8.4250000000000007</v>
      </c>
      <c r="S949" s="10">
        <v>5.3</v>
      </c>
      <c r="T949" s="33"/>
      <c r="U949" s="22">
        <f t="shared" si="180"/>
        <v>168.5</v>
      </c>
      <c r="V949" s="24">
        <f t="shared" si="182"/>
        <v>13480</v>
      </c>
    </row>
    <row r="950" spans="1:22" ht="15.75" customHeight="1" x14ac:dyDescent="0.2">
      <c r="A950" s="1"/>
      <c r="B950" s="6" t="s">
        <v>982</v>
      </c>
      <c r="C950" s="6" t="s">
        <v>39</v>
      </c>
      <c r="D950" s="6" t="s">
        <v>40</v>
      </c>
      <c r="E950" s="6" t="s">
        <v>18</v>
      </c>
      <c r="F950" s="6" t="s">
        <v>28</v>
      </c>
      <c r="G950" s="6" t="s">
        <v>43</v>
      </c>
      <c r="H950" s="21">
        <v>53.78</v>
      </c>
      <c r="I950" s="12">
        <v>1</v>
      </c>
      <c r="J950" s="8">
        <v>2.6890000000000001</v>
      </c>
      <c r="K950" s="8">
        <v>56.469000000000001</v>
      </c>
      <c r="L950" s="14">
        <v>43499</v>
      </c>
      <c r="M950" s="32" t="str">
        <f t="shared" si="181"/>
        <v>Weekend</v>
      </c>
      <c r="N950" s="16">
        <v>0.84236111111111112</v>
      </c>
      <c r="O950" s="6" t="s">
        <v>21</v>
      </c>
      <c r="P950" s="18">
        <v>53.78</v>
      </c>
      <c r="Q950" s="2">
        <v>4.7619047620000003</v>
      </c>
      <c r="R950" s="8">
        <v>2.6890000000000001</v>
      </c>
      <c r="S950" s="10">
        <v>4.7</v>
      </c>
      <c r="T950" s="33"/>
      <c r="U950" s="22">
        <f t="shared" si="180"/>
        <v>53.78</v>
      </c>
      <c r="V950" s="24">
        <f t="shared" si="182"/>
        <v>4302.3999999999996</v>
      </c>
    </row>
    <row r="951" spans="1:22" ht="15.75" customHeight="1" x14ac:dyDescent="0.2">
      <c r="A951" s="1"/>
      <c r="B951" s="6" t="s">
        <v>983</v>
      </c>
      <c r="C951" s="6" t="s">
        <v>22</v>
      </c>
      <c r="D951" s="6" t="s">
        <v>23</v>
      </c>
      <c r="E951" s="6" t="s">
        <v>18</v>
      </c>
      <c r="F951" s="6" t="s">
        <v>28</v>
      </c>
      <c r="G951" s="6" t="s">
        <v>29</v>
      </c>
      <c r="H951" s="21">
        <v>35.81</v>
      </c>
      <c r="I951" s="12">
        <v>5</v>
      </c>
      <c r="J951" s="8">
        <v>8.9525000000000006</v>
      </c>
      <c r="K951" s="8">
        <v>188.0025</v>
      </c>
      <c r="L951" s="14">
        <v>43502</v>
      </c>
      <c r="M951" s="32" t="str">
        <f t="shared" si="181"/>
        <v>Weekday</v>
      </c>
      <c r="N951" s="16">
        <v>0.78055555555555556</v>
      </c>
      <c r="O951" s="6" t="s">
        <v>21</v>
      </c>
      <c r="P951" s="18">
        <v>179.05</v>
      </c>
      <c r="Q951" s="2">
        <v>4.7619047620000003</v>
      </c>
      <c r="R951" s="8">
        <v>8.9525000000000006</v>
      </c>
      <c r="S951" s="10">
        <v>7.9</v>
      </c>
      <c r="T951" s="33"/>
      <c r="U951" s="22">
        <f t="shared" si="180"/>
        <v>179.05</v>
      </c>
      <c r="V951" s="24">
        <f t="shared" si="182"/>
        <v>14324</v>
      </c>
    </row>
    <row r="952" spans="1:22" ht="15.75" customHeight="1" x14ac:dyDescent="0.2">
      <c r="A952" s="1"/>
      <c r="B952" s="6" t="s">
        <v>984</v>
      </c>
      <c r="C952" s="6" t="s">
        <v>39</v>
      </c>
      <c r="D952" s="6" t="s">
        <v>40</v>
      </c>
      <c r="E952" s="6" t="s">
        <v>24</v>
      </c>
      <c r="F952" s="6" t="s">
        <v>19</v>
      </c>
      <c r="G952" s="6" t="s">
        <v>41</v>
      </c>
      <c r="H952" s="21">
        <v>26.43</v>
      </c>
      <c r="I952" s="12">
        <v>8</v>
      </c>
      <c r="J952" s="8">
        <v>10.571999999999999</v>
      </c>
      <c r="K952" s="8">
        <v>222.012</v>
      </c>
      <c r="L952" s="14">
        <v>43520</v>
      </c>
      <c r="M952" s="32" t="str">
        <f t="shared" si="181"/>
        <v>Weekend</v>
      </c>
      <c r="N952" s="16">
        <v>0.60138888888888886</v>
      </c>
      <c r="O952" s="6" t="s">
        <v>21</v>
      </c>
      <c r="P952" s="18">
        <v>211.44</v>
      </c>
      <c r="Q952" s="2">
        <v>4.7619047620000003</v>
      </c>
      <c r="R952" s="8">
        <v>10.571999999999999</v>
      </c>
      <c r="S952" s="10">
        <v>8.9</v>
      </c>
      <c r="T952" s="33"/>
      <c r="U952" s="22">
        <f t="shared" si="180"/>
        <v>211.44</v>
      </c>
      <c r="V952" s="24">
        <f t="shared" si="182"/>
        <v>16915.2</v>
      </c>
    </row>
    <row r="953" spans="1:22" ht="15.75" customHeight="1" x14ac:dyDescent="0.2">
      <c r="A953" s="1"/>
      <c r="B953" s="6" t="s">
        <v>985</v>
      </c>
      <c r="C953" s="6" t="s">
        <v>39</v>
      </c>
      <c r="D953" s="6" t="s">
        <v>40</v>
      </c>
      <c r="E953" s="6" t="s">
        <v>18</v>
      </c>
      <c r="F953" s="6" t="s">
        <v>28</v>
      </c>
      <c r="G953" s="6" t="s">
        <v>20</v>
      </c>
      <c r="H953" s="21">
        <v>39.909999999999997</v>
      </c>
      <c r="I953" s="12">
        <v>3</v>
      </c>
      <c r="J953" s="8">
        <v>5.9865000000000004</v>
      </c>
      <c r="K953" s="8">
        <v>125.7165</v>
      </c>
      <c r="L953" s="14">
        <v>43517</v>
      </c>
      <c r="M953" s="32" t="str">
        <f t="shared" si="181"/>
        <v>Weekday</v>
      </c>
      <c r="N953" s="16">
        <v>0.52777777777777779</v>
      </c>
      <c r="O953" s="6" t="s">
        <v>21</v>
      </c>
      <c r="P953" s="18">
        <v>119.73</v>
      </c>
      <c r="Q953" s="2">
        <v>4.7619047620000003</v>
      </c>
      <c r="R953" s="8">
        <v>5.9865000000000004</v>
      </c>
      <c r="S953" s="10">
        <v>9.3000000000000007</v>
      </c>
      <c r="T953" s="33"/>
      <c r="U953" s="22">
        <f t="shared" si="180"/>
        <v>119.72999999999999</v>
      </c>
      <c r="V953" s="24">
        <f t="shared" si="182"/>
        <v>9578.4</v>
      </c>
    </row>
    <row r="954" spans="1:22" ht="15.75" customHeight="1" x14ac:dyDescent="0.2">
      <c r="A954" s="1"/>
      <c r="B954" s="6" t="s">
        <v>986</v>
      </c>
      <c r="C954" s="6" t="s">
        <v>39</v>
      </c>
      <c r="D954" s="6" t="s">
        <v>40</v>
      </c>
      <c r="E954" s="6" t="s">
        <v>18</v>
      </c>
      <c r="F954" s="6" t="s">
        <v>19</v>
      </c>
      <c r="G954" s="6" t="s">
        <v>29</v>
      </c>
      <c r="H954" s="21">
        <v>21.9</v>
      </c>
      <c r="I954" s="12">
        <v>3</v>
      </c>
      <c r="J954" s="8">
        <v>3.2850000000000001</v>
      </c>
      <c r="K954" s="8">
        <v>68.984999999999999</v>
      </c>
      <c r="L954" s="14">
        <v>43474</v>
      </c>
      <c r="M954" s="32" t="str">
        <f t="shared" si="181"/>
        <v>Weekday</v>
      </c>
      <c r="N954" s="16">
        <v>0.77986111111111112</v>
      </c>
      <c r="O954" s="6" t="s">
        <v>21</v>
      </c>
      <c r="P954" s="18">
        <v>65.7</v>
      </c>
      <c r="Q954" s="2">
        <v>4.7619047620000003</v>
      </c>
      <c r="R954" s="8">
        <v>3.2850000000000001</v>
      </c>
      <c r="S954" s="10">
        <v>4.7</v>
      </c>
      <c r="T954" s="33"/>
      <c r="U954" s="22">
        <f t="shared" si="180"/>
        <v>65.699999999999989</v>
      </c>
      <c r="V954" s="24">
        <f t="shared" si="182"/>
        <v>5255.9999999999991</v>
      </c>
    </row>
    <row r="955" spans="1:22" ht="15.75" customHeight="1" x14ac:dyDescent="0.2">
      <c r="A955" s="1"/>
      <c r="B955" s="6" t="s">
        <v>987</v>
      </c>
      <c r="C955" s="6" t="s">
        <v>39</v>
      </c>
      <c r="D955" s="6" t="s">
        <v>40</v>
      </c>
      <c r="E955" s="6" t="s">
        <v>18</v>
      </c>
      <c r="F955" s="6" t="s">
        <v>19</v>
      </c>
      <c r="G955" s="6" t="s">
        <v>41</v>
      </c>
      <c r="H955" s="21">
        <v>62.85</v>
      </c>
      <c r="I955" s="12">
        <v>4</v>
      </c>
      <c r="J955" s="8">
        <v>12.57</v>
      </c>
      <c r="K955" s="8">
        <v>263.97000000000003</v>
      </c>
      <c r="L955" s="14">
        <v>43521</v>
      </c>
      <c r="M955" s="32" t="str">
        <f t="shared" si="181"/>
        <v>Weekday</v>
      </c>
      <c r="N955" s="16">
        <v>0.55694444444444446</v>
      </c>
      <c r="O955" s="6" t="s">
        <v>21</v>
      </c>
      <c r="P955" s="18">
        <v>251.4</v>
      </c>
      <c r="Q955" s="2">
        <v>4.7619047620000003</v>
      </c>
      <c r="R955" s="8">
        <v>12.57</v>
      </c>
      <c r="S955" s="10">
        <v>8.6999999999999993</v>
      </c>
      <c r="T955" s="33"/>
      <c r="U955" s="22">
        <f t="shared" si="180"/>
        <v>251.4</v>
      </c>
      <c r="V955" s="24">
        <f t="shared" si="182"/>
        <v>20112</v>
      </c>
    </row>
    <row r="956" spans="1:22" ht="15.75" customHeight="1" x14ac:dyDescent="0.2">
      <c r="A956" s="1"/>
      <c r="B956" s="6" t="s">
        <v>988</v>
      </c>
      <c r="C956" s="6" t="s">
        <v>22</v>
      </c>
      <c r="D956" s="6" t="s">
        <v>23</v>
      </c>
      <c r="E956" s="6" t="s">
        <v>18</v>
      </c>
      <c r="F956" s="6" t="s">
        <v>19</v>
      </c>
      <c r="G956" s="6" t="s">
        <v>41</v>
      </c>
      <c r="H956" s="21">
        <v>21.04</v>
      </c>
      <c r="I956" s="12">
        <v>4</v>
      </c>
      <c r="J956" s="8">
        <v>4.2080000000000002</v>
      </c>
      <c r="K956" s="8">
        <v>88.367999999999995</v>
      </c>
      <c r="L956" s="14">
        <v>43478</v>
      </c>
      <c r="M956" s="32" t="str">
        <f t="shared" si="181"/>
        <v>Weekend</v>
      </c>
      <c r="N956" s="16">
        <v>0.58194444444444449</v>
      </c>
      <c r="O956" s="6" t="s">
        <v>26</v>
      </c>
      <c r="P956" s="18">
        <v>84.16</v>
      </c>
      <c r="Q956" s="2">
        <v>4.7619047620000003</v>
      </c>
      <c r="R956" s="8">
        <v>4.2080000000000002</v>
      </c>
      <c r="S956" s="10">
        <v>7.6</v>
      </c>
      <c r="T956" s="33"/>
      <c r="U956" s="22">
        <f t="shared" si="180"/>
        <v>84.16</v>
      </c>
      <c r="V956" s="24">
        <f t="shared" si="182"/>
        <v>6732.7999999999993</v>
      </c>
    </row>
    <row r="957" spans="1:22" ht="15.75" customHeight="1" x14ac:dyDescent="0.2">
      <c r="A957" s="1"/>
      <c r="B957" s="6" t="s">
        <v>989</v>
      </c>
      <c r="C957" s="6" t="s">
        <v>39</v>
      </c>
      <c r="D957" s="6" t="s">
        <v>40</v>
      </c>
      <c r="E957" s="6" t="s">
        <v>18</v>
      </c>
      <c r="F957" s="6" t="s">
        <v>28</v>
      </c>
      <c r="G957" s="6" t="s">
        <v>29</v>
      </c>
      <c r="H957" s="21">
        <v>65.91</v>
      </c>
      <c r="I957" s="12">
        <v>6</v>
      </c>
      <c r="J957" s="8">
        <v>19.773</v>
      </c>
      <c r="K957" s="8">
        <v>415.233</v>
      </c>
      <c r="L957" s="14">
        <v>43505</v>
      </c>
      <c r="M957" s="32" t="str">
        <f t="shared" si="181"/>
        <v>Weekend</v>
      </c>
      <c r="N957" s="16">
        <v>0.48958333333333331</v>
      </c>
      <c r="O957" s="6" t="s">
        <v>26</v>
      </c>
      <c r="P957" s="18">
        <v>395.46</v>
      </c>
      <c r="Q957" s="2">
        <v>4.7619047620000003</v>
      </c>
      <c r="R957" s="8">
        <v>19.773</v>
      </c>
      <c r="S957" s="10">
        <v>5.7</v>
      </c>
      <c r="T957" s="33"/>
      <c r="U957" s="22">
        <f t="shared" si="180"/>
        <v>395.46</v>
      </c>
      <c r="V957" s="24">
        <f t="shared" si="182"/>
        <v>31636.799999999999</v>
      </c>
    </row>
    <row r="958" spans="1:22" ht="15.75" customHeight="1" x14ac:dyDescent="0.2">
      <c r="A958" s="1"/>
      <c r="B958" s="6" t="s">
        <v>990</v>
      </c>
      <c r="C958" s="6" t="s">
        <v>16</v>
      </c>
      <c r="D958" s="6" t="s">
        <v>17</v>
      </c>
      <c r="E958" s="6" t="s">
        <v>24</v>
      </c>
      <c r="F958" s="6" t="s">
        <v>19</v>
      </c>
      <c r="G958" s="6" t="s">
        <v>43</v>
      </c>
      <c r="H958" s="21">
        <v>42.57</v>
      </c>
      <c r="I958" s="12">
        <v>7</v>
      </c>
      <c r="J958" s="8">
        <v>14.8995</v>
      </c>
      <c r="K958" s="8">
        <v>312.8895</v>
      </c>
      <c r="L958" s="14">
        <v>43471</v>
      </c>
      <c r="M958" s="32" t="str">
        <f t="shared" si="181"/>
        <v>Weekend</v>
      </c>
      <c r="N958" s="16">
        <v>0.49375000000000002</v>
      </c>
      <c r="O958" s="6" t="s">
        <v>26</v>
      </c>
      <c r="P958" s="18">
        <v>297.99</v>
      </c>
      <c r="Q958" s="2">
        <v>4.7619047620000003</v>
      </c>
      <c r="R958" s="8">
        <v>14.8995</v>
      </c>
      <c r="S958" s="10">
        <v>6.8</v>
      </c>
      <c r="T958" s="33"/>
      <c r="U958" s="22">
        <f t="shared" si="180"/>
        <v>297.99</v>
      </c>
      <c r="V958" s="24">
        <f t="shared" si="182"/>
        <v>23839.200000000001</v>
      </c>
    </row>
    <row r="959" spans="1:22" ht="15.75" customHeight="1" x14ac:dyDescent="0.2">
      <c r="A959" s="1"/>
      <c r="B959" s="6" t="s">
        <v>991</v>
      </c>
      <c r="C959" s="6" t="s">
        <v>22</v>
      </c>
      <c r="D959" s="6" t="s">
        <v>23</v>
      </c>
      <c r="E959" s="6" t="s">
        <v>18</v>
      </c>
      <c r="F959" s="6" t="s">
        <v>28</v>
      </c>
      <c r="G959" s="6" t="s">
        <v>41</v>
      </c>
      <c r="H959" s="21">
        <v>50.49</v>
      </c>
      <c r="I959" s="12">
        <v>9</v>
      </c>
      <c r="J959" s="8">
        <v>22.720500000000001</v>
      </c>
      <c r="K959" s="8">
        <v>477.13049999999998</v>
      </c>
      <c r="L959" s="14">
        <v>43475</v>
      </c>
      <c r="M959" s="32" t="str">
        <f t="shared" si="181"/>
        <v>Weekday</v>
      </c>
      <c r="N959" s="16">
        <v>0.71944444444444444</v>
      </c>
      <c r="O959" s="6" t="s">
        <v>26</v>
      </c>
      <c r="P959" s="18">
        <v>454.41</v>
      </c>
      <c r="Q959" s="2">
        <v>4.7619047620000003</v>
      </c>
      <c r="R959" s="8">
        <v>22.720500000000001</v>
      </c>
      <c r="S959" s="10">
        <v>5.4</v>
      </c>
      <c r="T959" s="33"/>
      <c r="U959" s="22">
        <f t="shared" si="180"/>
        <v>454.41</v>
      </c>
      <c r="V959" s="24">
        <f t="shared" si="182"/>
        <v>36352.800000000003</v>
      </c>
    </row>
    <row r="960" spans="1:22" ht="15.75" customHeight="1" x14ac:dyDescent="0.2">
      <c r="A960" s="1"/>
      <c r="B960" s="6" t="s">
        <v>992</v>
      </c>
      <c r="C960" s="6" t="s">
        <v>39</v>
      </c>
      <c r="D960" s="6" t="s">
        <v>40</v>
      </c>
      <c r="E960" s="6" t="s">
        <v>24</v>
      </c>
      <c r="F960" s="6" t="s">
        <v>28</v>
      </c>
      <c r="G960" s="6" t="s">
        <v>25</v>
      </c>
      <c r="H960" s="21">
        <v>46.02</v>
      </c>
      <c r="I960" s="12">
        <v>6</v>
      </c>
      <c r="J960" s="8">
        <v>13.805999999999999</v>
      </c>
      <c r="K960" s="8">
        <v>289.92599999999999</v>
      </c>
      <c r="L960" s="14">
        <v>43503</v>
      </c>
      <c r="M960" s="32" t="str">
        <f t="shared" si="181"/>
        <v>Weekday</v>
      </c>
      <c r="N960" s="16">
        <v>0.66319444444444442</v>
      </c>
      <c r="O960" s="6" t="s">
        <v>26</v>
      </c>
      <c r="P960" s="18">
        <v>276.12</v>
      </c>
      <c r="Q960" s="2">
        <v>4.7619047620000003</v>
      </c>
      <c r="R960" s="8">
        <v>13.805999999999999</v>
      </c>
      <c r="S960" s="10">
        <v>7.1</v>
      </c>
      <c r="T960" s="33"/>
      <c r="U960" s="22">
        <f t="shared" si="180"/>
        <v>276.12</v>
      </c>
      <c r="V960" s="24">
        <f t="shared" si="182"/>
        <v>22089.599999999999</v>
      </c>
    </row>
    <row r="961" spans="1:22" ht="15.75" customHeight="1" x14ac:dyDescent="0.2">
      <c r="A961" s="1"/>
      <c r="B961" s="6" t="s">
        <v>993</v>
      </c>
      <c r="C961" s="6" t="s">
        <v>22</v>
      </c>
      <c r="D961" s="6" t="s">
        <v>23</v>
      </c>
      <c r="E961" s="6" t="s">
        <v>24</v>
      </c>
      <c r="F961" s="6" t="s">
        <v>19</v>
      </c>
      <c r="G961" s="6" t="s">
        <v>29</v>
      </c>
      <c r="H961" s="21">
        <v>15.8</v>
      </c>
      <c r="I961" s="12">
        <v>10</v>
      </c>
      <c r="J961" s="8">
        <v>7.9</v>
      </c>
      <c r="K961" s="8">
        <v>165.9</v>
      </c>
      <c r="L961" s="14">
        <v>43474</v>
      </c>
      <c r="M961" s="32" t="str">
        <f t="shared" si="181"/>
        <v>Weekday</v>
      </c>
      <c r="N961" s="16">
        <v>0.50486111111111109</v>
      </c>
      <c r="O961" s="6" t="s">
        <v>26</v>
      </c>
      <c r="P961" s="18">
        <v>158</v>
      </c>
      <c r="Q961" s="2">
        <v>4.7619047620000003</v>
      </c>
      <c r="R961" s="8">
        <v>7.9</v>
      </c>
      <c r="S961" s="10">
        <v>7.8</v>
      </c>
      <c r="T961" s="33"/>
      <c r="U961" s="22">
        <f t="shared" si="180"/>
        <v>158</v>
      </c>
      <c r="V961" s="24">
        <f t="shared" si="182"/>
        <v>12640</v>
      </c>
    </row>
    <row r="962" spans="1:22" ht="15.75" customHeight="1" x14ac:dyDescent="0.2">
      <c r="A962" s="1"/>
      <c r="B962" s="6" t="s">
        <v>994</v>
      </c>
      <c r="C962" s="6" t="s">
        <v>16</v>
      </c>
      <c r="D962" s="6" t="s">
        <v>17</v>
      </c>
      <c r="E962" s="6" t="s">
        <v>18</v>
      </c>
      <c r="F962" s="6" t="s">
        <v>19</v>
      </c>
      <c r="G962" s="6" t="s">
        <v>41</v>
      </c>
      <c r="H962" s="21">
        <v>98.66</v>
      </c>
      <c r="I962" s="12">
        <v>9</v>
      </c>
      <c r="J962" s="8">
        <v>44.396999999999998</v>
      </c>
      <c r="K962" s="8">
        <v>932.33699999999999</v>
      </c>
      <c r="L962" s="14">
        <v>43515</v>
      </c>
      <c r="M962" s="32" t="str">
        <f t="shared" si="181"/>
        <v>Weekday</v>
      </c>
      <c r="N962" s="16">
        <v>0.62986111111111109</v>
      </c>
      <c r="O962" s="6" t="s">
        <v>26</v>
      </c>
      <c r="P962" s="18">
        <v>887.94</v>
      </c>
      <c r="Q962" s="2">
        <v>4.7619047620000003</v>
      </c>
      <c r="R962" s="8">
        <v>44.396999999999998</v>
      </c>
      <c r="S962" s="10">
        <v>8.4</v>
      </c>
      <c r="T962" s="33"/>
      <c r="U962" s="22">
        <f t="shared" si="180"/>
        <v>887.93999999999994</v>
      </c>
      <c r="V962" s="24">
        <f t="shared" si="182"/>
        <v>71035.199999999997</v>
      </c>
    </row>
    <row r="963" spans="1:22" ht="15.75" customHeight="1" x14ac:dyDescent="0.2">
      <c r="A963" s="1"/>
      <c r="B963" s="6" t="s">
        <v>995</v>
      </c>
      <c r="C963" s="6" t="s">
        <v>22</v>
      </c>
      <c r="D963" s="6" t="s">
        <v>23</v>
      </c>
      <c r="E963" s="6" t="s">
        <v>18</v>
      </c>
      <c r="F963" s="6" t="s">
        <v>28</v>
      </c>
      <c r="G963" s="6" t="s">
        <v>43</v>
      </c>
      <c r="H963" s="21">
        <v>91.98</v>
      </c>
      <c r="I963" s="12">
        <v>1</v>
      </c>
      <c r="J963" s="8">
        <v>4.5990000000000002</v>
      </c>
      <c r="K963" s="8">
        <v>96.578999999999994</v>
      </c>
      <c r="L963" s="14">
        <v>43542</v>
      </c>
      <c r="M963" s="32" t="str">
        <f t="shared" si="181"/>
        <v>Weekday</v>
      </c>
      <c r="N963" s="16">
        <v>0.64513888888888893</v>
      </c>
      <c r="O963" s="6" t="s">
        <v>26</v>
      </c>
      <c r="P963" s="18">
        <v>91.98</v>
      </c>
      <c r="Q963" s="2">
        <v>4.7619047620000003</v>
      </c>
      <c r="R963" s="8">
        <v>4.5990000000000002</v>
      </c>
      <c r="S963" s="10">
        <v>9.8000000000000007</v>
      </c>
      <c r="T963" s="33"/>
      <c r="U963" s="22">
        <f t="shared" ref="U963:U1005" si="183">H963*I963</f>
        <v>91.98</v>
      </c>
      <c r="V963" s="24">
        <f t="shared" si="182"/>
        <v>7358.4000000000005</v>
      </c>
    </row>
    <row r="964" spans="1:22" ht="15.75" customHeight="1" x14ac:dyDescent="0.2">
      <c r="A964" s="1"/>
      <c r="B964" s="6" t="s">
        <v>996</v>
      </c>
      <c r="C964" s="6" t="s">
        <v>16</v>
      </c>
      <c r="D964" s="6" t="s">
        <v>17</v>
      </c>
      <c r="E964" s="6" t="s">
        <v>18</v>
      </c>
      <c r="F964" s="6" t="s">
        <v>28</v>
      </c>
      <c r="G964" s="6" t="s">
        <v>25</v>
      </c>
      <c r="H964" s="21">
        <v>20.89</v>
      </c>
      <c r="I964" s="12">
        <v>2</v>
      </c>
      <c r="J964" s="8">
        <v>2.089</v>
      </c>
      <c r="K964" s="8">
        <v>43.869</v>
      </c>
      <c r="L964" s="14">
        <v>43501</v>
      </c>
      <c r="M964" s="32" t="str">
        <f t="shared" ref="M964:M1005" si="184">IF(WEEKDAY(L964,2)&gt;=6, "Weekend", "Weekday")</f>
        <v>Weekday</v>
      </c>
      <c r="N964" s="16">
        <v>0.78125</v>
      </c>
      <c r="O964" s="6" t="s">
        <v>26</v>
      </c>
      <c r="P964" s="18">
        <v>41.78</v>
      </c>
      <c r="Q964" s="2">
        <v>4.7619047620000003</v>
      </c>
      <c r="R964" s="8">
        <v>2.089</v>
      </c>
      <c r="S964" s="10">
        <v>9.8000000000000007</v>
      </c>
      <c r="T964" s="33"/>
      <c r="U964" s="22">
        <f t="shared" si="183"/>
        <v>41.78</v>
      </c>
      <c r="V964" s="24">
        <f t="shared" ref="V964:V1005" si="185">U964*$Y$5</f>
        <v>3342.4</v>
      </c>
    </row>
    <row r="965" spans="1:22" ht="15.75" customHeight="1" x14ac:dyDescent="0.2">
      <c r="A965" s="1"/>
      <c r="B965" s="6" t="s">
        <v>997</v>
      </c>
      <c r="C965" s="6" t="s">
        <v>16</v>
      </c>
      <c r="D965" s="6" t="s">
        <v>17</v>
      </c>
      <c r="E965" s="6" t="s">
        <v>24</v>
      </c>
      <c r="F965" s="6" t="s">
        <v>19</v>
      </c>
      <c r="G965" s="6" t="s">
        <v>43</v>
      </c>
      <c r="H965" s="21">
        <v>15.5</v>
      </c>
      <c r="I965" s="12">
        <v>1</v>
      </c>
      <c r="J965" s="8">
        <v>0.77500000000000002</v>
      </c>
      <c r="K965" s="8">
        <v>16.274999999999999</v>
      </c>
      <c r="L965" s="14">
        <v>43543</v>
      </c>
      <c r="M965" s="32" t="str">
        <f t="shared" si="184"/>
        <v>Weekday</v>
      </c>
      <c r="N965" s="16">
        <v>0.64097222222222228</v>
      </c>
      <c r="O965" s="6" t="s">
        <v>30</v>
      </c>
      <c r="P965" s="18">
        <v>15.5</v>
      </c>
      <c r="Q965" s="2">
        <v>4.7619047620000003</v>
      </c>
      <c r="R965" s="8">
        <v>0.77500000000000002</v>
      </c>
      <c r="S965" s="10">
        <v>7.4</v>
      </c>
      <c r="T965" s="33"/>
      <c r="U965" s="22">
        <f t="shared" si="183"/>
        <v>15.5</v>
      </c>
      <c r="V965" s="24">
        <f t="shared" si="185"/>
        <v>1240</v>
      </c>
    </row>
    <row r="966" spans="1:22" ht="15.75" customHeight="1" x14ac:dyDescent="0.2">
      <c r="A966" s="1"/>
      <c r="B966" s="6" t="s">
        <v>998</v>
      </c>
      <c r="C966" s="6" t="s">
        <v>22</v>
      </c>
      <c r="D966" s="6" t="s">
        <v>23</v>
      </c>
      <c r="E966" s="6" t="s">
        <v>18</v>
      </c>
      <c r="F966" s="6" t="s">
        <v>28</v>
      </c>
      <c r="G966" s="6" t="s">
        <v>25</v>
      </c>
      <c r="H966" s="21">
        <v>96.82</v>
      </c>
      <c r="I966" s="12">
        <v>3</v>
      </c>
      <c r="J966" s="8">
        <v>14.523</v>
      </c>
      <c r="K966" s="8">
        <v>304.983</v>
      </c>
      <c r="L966" s="14">
        <v>43554</v>
      </c>
      <c r="M966" s="32" t="str">
        <f t="shared" si="184"/>
        <v>Weekend</v>
      </c>
      <c r="N966" s="16">
        <v>0.85902777777777772</v>
      </c>
      <c r="O966" s="6" t="s">
        <v>26</v>
      </c>
      <c r="P966" s="18">
        <v>290.45999999999998</v>
      </c>
      <c r="Q966" s="2">
        <v>4.7619047620000003</v>
      </c>
      <c r="R966" s="8">
        <v>14.523</v>
      </c>
      <c r="S966" s="10">
        <v>6.7</v>
      </c>
      <c r="T966" s="33"/>
      <c r="U966" s="22">
        <f t="shared" si="183"/>
        <v>290.45999999999998</v>
      </c>
      <c r="V966" s="24">
        <f t="shared" si="185"/>
        <v>23236.799999999999</v>
      </c>
    </row>
    <row r="967" spans="1:22" ht="15.75" customHeight="1" x14ac:dyDescent="0.2">
      <c r="A967" s="1"/>
      <c r="B967" s="6" t="s">
        <v>999</v>
      </c>
      <c r="C967" s="6" t="s">
        <v>39</v>
      </c>
      <c r="D967" s="6" t="s">
        <v>40</v>
      </c>
      <c r="E967" s="6" t="s">
        <v>24</v>
      </c>
      <c r="F967" s="6" t="s">
        <v>28</v>
      </c>
      <c r="G967" s="6" t="s">
        <v>41</v>
      </c>
      <c r="H967" s="21">
        <v>33.33</v>
      </c>
      <c r="I967" s="12">
        <v>2</v>
      </c>
      <c r="J967" s="8">
        <v>3.3330000000000002</v>
      </c>
      <c r="K967" s="8">
        <v>69.992999999999995</v>
      </c>
      <c r="L967" s="14">
        <v>43491</v>
      </c>
      <c r="M967" s="32" t="str">
        <f t="shared" si="184"/>
        <v>Weekend</v>
      </c>
      <c r="N967" s="16">
        <v>0.6118055555555556</v>
      </c>
      <c r="O967" s="6" t="s">
        <v>30</v>
      </c>
      <c r="P967" s="18">
        <v>66.66</v>
      </c>
      <c r="Q967" s="2">
        <v>4.7619047620000003</v>
      </c>
      <c r="R967" s="8">
        <v>3.3330000000000002</v>
      </c>
      <c r="S967" s="10">
        <v>6.4</v>
      </c>
      <c r="T967" s="33"/>
      <c r="U967" s="22">
        <f t="shared" si="183"/>
        <v>66.66</v>
      </c>
      <c r="V967" s="24">
        <f t="shared" si="185"/>
        <v>5332.7999999999993</v>
      </c>
    </row>
    <row r="968" spans="1:22" ht="15.75" customHeight="1" x14ac:dyDescent="0.2">
      <c r="A968" s="1"/>
      <c r="B968" s="6" t="s">
        <v>1000</v>
      </c>
      <c r="C968" s="6" t="s">
        <v>39</v>
      </c>
      <c r="D968" s="6" t="s">
        <v>40</v>
      </c>
      <c r="E968" s="6" t="s">
        <v>24</v>
      </c>
      <c r="F968" s="6" t="s">
        <v>19</v>
      </c>
      <c r="G968" s="6" t="s">
        <v>25</v>
      </c>
      <c r="H968" s="21">
        <v>38.270000000000003</v>
      </c>
      <c r="I968" s="12">
        <v>2</v>
      </c>
      <c r="J968" s="8">
        <v>3.827</v>
      </c>
      <c r="K968" s="8">
        <v>80.367000000000004</v>
      </c>
      <c r="L968" s="14">
        <v>43526</v>
      </c>
      <c r="M968" s="32" t="str">
        <f t="shared" si="184"/>
        <v>Weekend</v>
      </c>
      <c r="N968" s="16">
        <v>0.76249999999999996</v>
      </c>
      <c r="O968" s="6" t="s">
        <v>30</v>
      </c>
      <c r="P968" s="18">
        <v>76.540000000000006</v>
      </c>
      <c r="Q968" s="2">
        <v>4.7619047620000003</v>
      </c>
      <c r="R968" s="8">
        <v>3.827</v>
      </c>
      <c r="S968" s="10">
        <v>5.8</v>
      </c>
      <c r="T968" s="33"/>
      <c r="U968" s="22">
        <f t="shared" si="183"/>
        <v>76.540000000000006</v>
      </c>
      <c r="V968" s="24">
        <f t="shared" si="185"/>
        <v>6123.2000000000007</v>
      </c>
    </row>
    <row r="969" spans="1:22" ht="15.75" customHeight="1" x14ac:dyDescent="0.2">
      <c r="A969" s="1"/>
      <c r="B969" s="6" t="s">
        <v>1001</v>
      </c>
      <c r="C969" s="6" t="s">
        <v>16</v>
      </c>
      <c r="D969" s="6" t="s">
        <v>17</v>
      </c>
      <c r="E969" s="6" t="s">
        <v>24</v>
      </c>
      <c r="F969" s="6" t="s">
        <v>19</v>
      </c>
      <c r="G969" s="6" t="s">
        <v>29</v>
      </c>
      <c r="H969" s="21">
        <v>33.299999999999997</v>
      </c>
      <c r="I969" s="12">
        <v>9</v>
      </c>
      <c r="J969" s="8">
        <v>14.984999999999999</v>
      </c>
      <c r="K969" s="8">
        <v>314.685</v>
      </c>
      <c r="L969" s="14">
        <v>43528</v>
      </c>
      <c r="M969" s="32" t="str">
        <f t="shared" si="184"/>
        <v>Weekday</v>
      </c>
      <c r="N969" s="16">
        <v>0.64375000000000004</v>
      </c>
      <c r="O969" s="6" t="s">
        <v>21</v>
      </c>
      <c r="P969" s="18">
        <v>299.7</v>
      </c>
      <c r="Q969" s="2">
        <v>4.7619047620000003</v>
      </c>
      <c r="R969" s="8">
        <v>14.984999999999999</v>
      </c>
      <c r="S969" s="10">
        <v>7.2</v>
      </c>
      <c r="T969" s="33"/>
      <c r="U969" s="22">
        <f t="shared" si="183"/>
        <v>299.7</v>
      </c>
      <c r="V969" s="24">
        <f t="shared" si="185"/>
        <v>23976</v>
      </c>
    </row>
    <row r="970" spans="1:22" ht="15.75" customHeight="1" x14ac:dyDescent="0.2">
      <c r="A970" s="1"/>
      <c r="B970" s="6" t="s">
        <v>1002</v>
      </c>
      <c r="C970" s="6" t="s">
        <v>16</v>
      </c>
      <c r="D970" s="6" t="s">
        <v>17</v>
      </c>
      <c r="E970" s="6" t="s">
        <v>18</v>
      </c>
      <c r="F970" s="6" t="s">
        <v>28</v>
      </c>
      <c r="G970" s="6" t="s">
        <v>29</v>
      </c>
      <c r="H970" s="21">
        <v>81.010000000000005</v>
      </c>
      <c r="I970" s="12">
        <v>3</v>
      </c>
      <c r="J970" s="8">
        <v>12.1515</v>
      </c>
      <c r="K970" s="8">
        <v>255.1815</v>
      </c>
      <c r="L970" s="14">
        <v>43478</v>
      </c>
      <c r="M970" s="32" t="str">
        <f t="shared" si="184"/>
        <v>Weekend</v>
      </c>
      <c r="N970" s="16">
        <v>0.53819444444444442</v>
      </c>
      <c r="O970" s="6" t="s">
        <v>30</v>
      </c>
      <c r="P970" s="18">
        <v>243.03</v>
      </c>
      <c r="Q970" s="2">
        <v>4.7619047620000003</v>
      </c>
      <c r="R970" s="8">
        <v>12.1515</v>
      </c>
      <c r="S970" s="10">
        <v>9.3000000000000007</v>
      </c>
      <c r="T970" s="33"/>
      <c r="U970" s="22">
        <f t="shared" si="183"/>
        <v>243.03000000000003</v>
      </c>
      <c r="V970" s="24">
        <f t="shared" si="185"/>
        <v>19442.400000000001</v>
      </c>
    </row>
    <row r="971" spans="1:22" ht="15.75" customHeight="1" x14ac:dyDescent="0.2">
      <c r="A971" s="1"/>
      <c r="B971" s="6" t="s">
        <v>1003</v>
      </c>
      <c r="C971" s="6" t="s">
        <v>16</v>
      </c>
      <c r="D971" s="6" t="s">
        <v>17</v>
      </c>
      <c r="E971" s="6" t="s">
        <v>24</v>
      </c>
      <c r="F971" s="6" t="s">
        <v>19</v>
      </c>
      <c r="G971" s="6" t="s">
        <v>20</v>
      </c>
      <c r="H971" s="21">
        <v>15.8</v>
      </c>
      <c r="I971" s="12">
        <v>3</v>
      </c>
      <c r="J971" s="8">
        <v>2.37</v>
      </c>
      <c r="K971" s="8">
        <v>49.77</v>
      </c>
      <c r="L971" s="14">
        <v>43549</v>
      </c>
      <c r="M971" s="32" t="str">
        <f t="shared" si="184"/>
        <v>Weekday</v>
      </c>
      <c r="N971" s="16">
        <v>0.75138888888888888</v>
      </c>
      <c r="O971" s="6" t="s">
        <v>26</v>
      </c>
      <c r="P971" s="18">
        <v>47.4</v>
      </c>
      <c r="Q971" s="2">
        <v>4.7619047620000003</v>
      </c>
      <c r="R971" s="8">
        <v>2.37</v>
      </c>
      <c r="S971" s="10">
        <v>9.5</v>
      </c>
      <c r="T971" s="33"/>
      <c r="U971" s="22">
        <f t="shared" si="183"/>
        <v>47.400000000000006</v>
      </c>
      <c r="V971" s="24">
        <f t="shared" si="185"/>
        <v>3792.0000000000005</v>
      </c>
    </row>
    <row r="972" spans="1:22" ht="15.75" customHeight="1" x14ac:dyDescent="0.2">
      <c r="A972" s="1"/>
      <c r="B972" s="6" t="s">
        <v>1004</v>
      </c>
      <c r="C972" s="6" t="s">
        <v>39</v>
      </c>
      <c r="D972" s="6" t="s">
        <v>40</v>
      </c>
      <c r="E972" s="6" t="s">
        <v>18</v>
      </c>
      <c r="F972" s="6" t="s">
        <v>19</v>
      </c>
      <c r="G972" s="6" t="s">
        <v>25</v>
      </c>
      <c r="H972" s="21">
        <v>34.49</v>
      </c>
      <c r="I972" s="12">
        <v>5</v>
      </c>
      <c r="J972" s="8">
        <v>8.6225000000000005</v>
      </c>
      <c r="K972" s="8">
        <v>181.07249999999999</v>
      </c>
      <c r="L972" s="14">
        <v>43535</v>
      </c>
      <c r="M972" s="32" t="str">
        <f t="shared" si="184"/>
        <v>Weekday</v>
      </c>
      <c r="N972" s="16">
        <v>0.82222222222222219</v>
      </c>
      <c r="O972" s="6" t="s">
        <v>30</v>
      </c>
      <c r="P972" s="18">
        <v>172.45</v>
      </c>
      <c r="Q972" s="2">
        <v>4.7619047620000003</v>
      </c>
      <c r="R972" s="8">
        <v>8.6225000000000005</v>
      </c>
      <c r="S972" s="10">
        <v>9</v>
      </c>
      <c r="T972" s="33"/>
      <c r="U972" s="22">
        <f t="shared" si="183"/>
        <v>172.45000000000002</v>
      </c>
      <c r="V972" s="24">
        <f t="shared" si="185"/>
        <v>13796.000000000002</v>
      </c>
    </row>
    <row r="973" spans="1:22" ht="15.75" customHeight="1" x14ac:dyDescent="0.2">
      <c r="A973" s="1"/>
      <c r="B973" s="6" t="s">
        <v>1005</v>
      </c>
      <c r="C973" s="6" t="s">
        <v>39</v>
      </c>
      <c r="D973" s="6" t="s">
        <v>40</v>
      </c>
      <c r="E973" s="6" t="s">
        <v>18</v>
      </c>
      <c r="F973" s="6" t="s">
        <v>19</v>
      </c>
      <c r="G973" s="6" t="s">
        <v>41</v>
      </c>
      <c r="H973" s="21">
        <v>84.63</v>
      </c>
      <c r="I973" s="12">
        <v>10</v>
      </c>
      <c r="J973" s="8">
        <v>42.314999999999998</v>
      </c>
      <c r="K973" s="8">
        <v>888.61500000000001</v>
      </c>
      <c r="L973" s="14">
        <v>43466</v>
      </c>
      <c r="M973" s="32" t="str">
        <f t="shared" si="184"/>
        <v>Weekday</v>
      </c>
      <c r="N973" s="16">
        <v>0.48333333333333334</v>
      </c>
      <c r="O973" s="6" t="s">
        <v>30</v>
      </c>
      <c r="P973" s="18">
        <v>846.3</v>
      </c>
      <c r="Q973" s="2">
        <v>4.7619047620000003</v>
      </c>
      <c r="R973" s="8">
        <v>42.314999999999998</v>
      </c>
      <c r="S973" s="10">
        <v>9</v>
      </c>
      <c r="T973" s="33"/>
      <c r="U973" s="22">
        <f t="shared" si="183"/>
        <v>846.3</v>
      </c>
      <c r="V973" s="24">
        <f t="shared" si="185"/>
        <v>67704</v>
      </c>
    </row>
    <row r="974" spans="1:22" ht="15.75" customHeight="1" x14ac:dyDescent="0.2">
      <c r="A974" s="1"/>
      <c r="B974" s="6" t="s">
        <v>1006</v>
      </c>
      <c r="C974" s="6" t="s">
        <v>39</v>
      </c>
      <c r="D974" s="6" t="s">
        <v>40</v>
      </c>
      <c r="E974" s="6" t="s">
        <v>18</v>
      </c>
      <c r="F974" s="6" t="s">
        <v>28</v>
      </c>
      <c r="G974" s="6" t="s">
        <v>29</v>
      </c>
      <c r="H974" s="21">
        <v>36.909999999999997</v>
      </c>
      <c r="I974" s="12">
        <v>7</v>
      </c>
      <c r="J974" s="8">
        <v>12.9185</v>
      </c>
      <c r="K974" s="8">
        <v>271.2885</v>
      </c>
      <c r="L974" s="14">
        <v>43506</v>
      </c>
      <c r="M974" s="32" t="str">
        <f t="shared" si="184"/>
        <v>Weekend</v>
      </c>
      <c r="N974" s="16">
        <v>0.57708333333333328</v>
      </c>
      <c r="O974" s="6" t="s">
        <v>21</v>
      </c>
      <c r="P974" s="18">
        <v>258.37</v>
      </c>
      <c r="Q974" s="2">
        <v>4.7619047620000003</v>
      </c>
      <c r="R974" s="8">
        <v>12.9185</v>
      </c>
      <c r="S974" s="10">
        <v>6.7</v>
      </c>
      <c r="T974" s="33"/>
      <c r="U974" s="22">
        <f t="shared" si="183"/>
        <v>258.37</v>
      </c>
      <c r="V974" s="24">
        <f t="shared" si="185"/>
        <v>20669.599999999999</v>
      </c>
    </row>
    <row r="975" spans="1:22" ht="15.75" customHeight="1" x14ac:dyDescent="0.2">
      <c r="A975" s="1"/>
      <c r="B975" s="6" t="s">
        <v>1007</v>
      </c>
      <c r="C975" s="6" t="s">
        <v>39</v>
      </c>
      <c r="D975" s="6" t="s">
        <v>40</v>
      </c>
      <c r="E975" s="6" t="s">
        <v>24</v>
      </c>
      <c r="F975" s="6" t="s">
        <v>28</v>
      </c>
      <c r="G975" s="6" t="s">
        <v>25</v>
      </c>
      <c r="H975" s="21">
        <v>87.08</v>
      </c>
      <c r="I975" s="12">
        <v>7</v>
      </c>
      <c r="J975" s="8">
        <v>30.478000000000002</v>
      </c>
      <c r="K975" s="8">
        <v>640.03800000000001</v>
      </c>
      <c r="L975" s="14">
        <v>43491</v>
      </c>
      <c r="M975" s="32" t="str">
        <f t="shared" si="184"/>
        <v>Weekend</v>
      </c>
      <c r="N975" s="16">
        <v>0.63680555555555551</v>
      </c>
      <c r="O975" s="6" t="s">
        <v>26</v>
      </c>
      <c r="P975" s="18">
        <v>609.55999999999995</v>
      </c>
      <c r="Q975" s="2">
        <v>4.7619047620000003</v>
      </c>
      <c r="R975" s="8">
        <v>30.478000000000002</v>
      </c>
      <c r="S975" s="10">
        <v>5.5</v>
      </c>
      <c r="T975" s="33"/>
      <c r="U975" s="22">
        <f t="shared" si="183"/>
        <v>609.55999999999995</v>
      </c>
      <c r="V975" s="24">
        <f t="shared" si="185"/>
        <v>48764.799999999996</v>
      </c>
    </row>
    <row r="976" spans="1:22" ht="15.75" customHeight="1" x14ac:dyDescent="0.2">
      <c r="A976" s="1"/>
      <c r="B976" s="6" t="s">
        <v>1008</v>
      </c>
      <c r="C976" s="6" t="s">
        <v>16</v>
      </c>
      <c r="D976" s="6" t="s">
        <v>17</v>
      </c>
      <c r="E976" s="6" t="s">
        <v>24</v>
      </c>
      <c r="F976" s="6" t="s">
        <v>28</v>
      </c>
      <c r="G976" s="6" t="s">
        <v>29</v>
      </c>
      <c r="H976" s="21">
        <v>80.08</v>
      </c>
      <c r="I976" s="12">
        <v>3</v>
      </c>
      <c r="J976" s="8">
        <v>12.012</v>
      </c>
      <c r="K976" s="8">
        <v>252.25200000000001</v>
      </c>
      <c r="L976" s="14">
        <v>43507</v>
      </c>
      <c r="M976" s="32" t="str">
        <f t="shared" si="184"/>
        <v>Weekday</v>
      </c>
      <c r="N976" s="16">
        <v>0.64513888888888893</v>
      </c>
      <c r="O976" s="6" t="s">
        <v>26</v>
      </c>
      <c r="P976" s="18">
        <v>240.24</v>
      </c>
      <c r="Q976" s="2">
        <v>4.7619047620000003</v>
      </c>
      <c r="R976" s="8">
        <v>12.012</v>
      </c>
      <c r="S976" s="10">
        <v>5.4</v>
      </c>
      <c r="T976" s="33"/>
      <c r="U976" s="22">
        <f t="shared" si="183"/>
        <v>240.24</v>
      </c>
      <c r="V976" s="24">
        <f t="shared" si="185"/>
        <v>19219.2</v>
      </c>
    </row>
    <row r="977" spans="1:22" ht="15.75" customHeight="1" x14ac:dyDescent="0.2">
      <c r="A977" s="1"/>
      <c r="B977" s="6" t="s">
        <v>1009</v>
      </c>
      <c r="C977" s="6" t="s">
        <v>22</v>
      </c>
      <c r="D977" s="6" t="s">
        <v>23</v>
      </c>
      <c r="E977" s="6" t="s">
        <v>24</v>
      </c>
      <c r="F977" s="6" t="s">
        <v>28</v>
      </c>
      <c r="G977" s="6" t="s">
        <v>43</v>
      </c>
      <c r="H977" s="21">
        <v>86.13</v>
      </c>
      <c r="I977" s="12">
        <v>2</v>
      </c>
      <c r="J977" s="8">
        <v>8.6129999999999995</v>
      </c>
      <c r="K977" s="8">
        <v>180.87299999999999</v>
      </c>
      <c r="L977" s="14">
        <v>43503</v>
      </c>
      <c r="M977" s="32" t="str">
        <f t="shared" si="184"/>
        <v>Weekday</v>
      </c>
      <c r="N977" s="16">
        <v>0.74930555555555556</v>
      </c>
      <c r="O977" s="6" t="s">
        <v>26</v>
      </c>
      <c r="P977" s="18">
        <v>172.26</v>
      </c>
      <c r="Q977" s="2">
        <v>4.7619047620000003</v>
      </c>
      <c r="R977" s="8">
        <v>8.6129999999999995</v>
      </c>
      <c r="S977" s="10">
        <v>8.1999999999999993</v>
      </c>
      <c r="T977" s="33"/>
      <c r="U977" s="22">
        <f t="shared" si="183"/>
        <v>172.26</v>
      </c>
      <c r="V977" s="24">
        <f t="shared" si="185"/>
        <v>13780.8</v>
      </c>
    </row>
    <row r="978" spans="1:22" ht="15.75" customHeight="1" x14ac:dyDescent="0.2">
      <c r="A978" s="1"/>
      <c r="B978" s="6" t="s">
        <v>1010</v>
      </c>
      <c r="C978" s="6" t="s">
        <v>39</v>
      </c>
      <c r="D978" s="6" t="s">
        <v>40</v>
      </c>
      <c r="E978" s="6" t="s">
        <v>18</v>
      </c>
      <c r="F978" s="6" t="s">
        <v>28</v>
      </c>
      <c r="G978" s="6" t="s">
        <v>43</v>
      </c>
      <c r="H978" s="21">
        <v>49.92</v>
      </c>
      <c r="I978" s="12">
        <v>2</v>
      </c>
      <c r="J978" s="8">
        <v>4.992</v>
      </c>
      <c r="K978" s="8">
        <v>104.83199999999999</v>
      </c>
      <c r="L978" s="14">
        <v>43530</v>
      </c>
      <c r="M978" s="32" t="str">
        <f t="shared" si="184"/>
        <v>Weekday</v>
      </c>
      <c r="N978" s="16">
        <v>0.49652777777777779</v>
      </c>
      <c r="O978" s="6" t="s">
        <v>30</v>
      </c>
      <c r="P978" s="18">
        <v>99.84</v>
      </c>
      <c r="Q978" s="2">
        <v>4.7619047620000003</v>
      </c>
      <c r="R978" s="8">
        <v>4.992</v>
      </c>
      <c r="S978" s="10">
        <v>7</v>
      </c>
      <c r="T978" s="33"/>
      <c r="U978" s="22">
        <f t="shared" si="183"/>
        <v>99.84</v>
      </c>
      <c r="V978" s="24">
        <f t="shared" si="185"/>
        <v>7987.2000000000007</v>
      </c>
    </row>
    <row r="979" spans="1:22" ht="15.75" customHeight="1" x14ac:dyDescent="0.2">
      <c r="A979" s="1"/>
      <c r="B979" s="6" t="s">
        <v>1011</v>
      </c>
      <c r="C979" s="6" t="s">
        <v>16</v>
      </c>
      <c r="D979" s="6" t="s">
        <v>17</v>
      </c>
      <c r="E979" s="6" t="s">
        <v>24</v>
      </c>
      <c r="F979" s="6" t="s">
        <v>19</v>
      </c>
      <c r="G979" s="6" t="s">
        <v>41</v>
      </c>
      <c r="H979" s="21">
        <v>74.66</v>
      </c>
      <c r="I979" s="12">
        <v>4</v>
      </c>
      <c r="J979" s="8">
        <v>14.932</v>
      </c>
      <c r="K979" s="8">
        <v>313.572</v>
      </c>
      <c r="L979" s="14">
        <v>43528</v>
      </c>
      <c r="M979" s="32" t="str">
        <f t="shared" si="184"/>
        <v>Weekday</v>
      </c>
      <c r="N979" s="16">
        <v>0.44374999999999998</v>
      </c>
      <c r="O979" s="6" t="s">
        <v>26</v>
      </c>
      <c r="P979" s="18">
        <v>298.64</v>
      </c>
      <c r="Q979" s="2">
        <v>4.7619047620000003</v>
      </c>
      <c r="R979" s="8">
        <v>14.932</v>
      </c>
      <c r="S979" s="10">
        <v>8.5</v>
      </c>
      <c r="T979" s="33"/>
      <c r="U979" s="22">
        <f t="shared" si="183"/>
        <v>298.64</v>
      </c>
      <c r="V979" s="24">
        <f t="shared" si="185"/>
        <v>23891.199999999997</v>
      </c>
    </row>
    <row r="980" spans="1:22" ht="15.75" customHeight="1" x14ac:dyDescent="0.2">
      <c r="A980" s="1"/>
      <c r="B980" s="6" t="s">
        <v>1012</v>
      </c>
      <c r="C980" s="6" t="s">
        <v>39</v>
      </c>
      <c r="D980" s="6" t="s">
        <v>40</v>
      </c>
      <c r="E980" s="6" t="s">
        <v>18</v>
      </c>
      <c r="F980" s="6" t="s">
        <v>28</v>
      </c>
      <c r="G980" s="6" t="s">
        <v>41</v>
      </c>
      <c r="H980" s="21">
        <v>26.6</v>
      </c>
      <c r="I980" s="12">
        <v>6</v>
      </c>
      <c r="J980" s="8">
        <v>7.98</v>
      </c>
      <c r="K980" s="8">
        <v>167.58</v>
      </c>
      <c r="L980" s="14">
        <v>43522</v>
      </c>
      <c r="M980" s="32" t="str">
        <f t="shared" si="184"/>
        <v>Weekday</v>
      </c>
      <c r="N980" s="16">
        <v>0.63194444444444442</v>
      </c>
      <c r="O980" s="6" t="s">
        <v>21</v>
      </c>
      <c r="P980" s="18">
        <v>159.6</v>
      </c>
      <c r="Q980" s="2">
        <v>4.7619047620000003</v>
      </c>
      <c r="R980" s="8">
        <v>7.98</v>
      </c>
      <c r="S980" s="10">
        <v>4.9000000000000004</v>
      </c>
      <c r="T980" s="33"/>
      <c r="U980" s="22">
        <f t="shared" si="183"/>
        <v>159.60000000000002</v>
      </c>
      <c r="V980" s="24">
        <f t="shared" si="185"/>
        <v>12768.000000000002</v>
      </c>
    </row>
    <row r="981" spans="1:22" ht="15.75" customHeight="1" x14ac:dyDescent="0.2">
      <c r="A981" s="1"/>
      <c r="B981" s="6" t="s">
        <v>1013</v>
      </c>
      <c r="C981" s="6" t="s">
        <v>39</v>
      </c>
      <c r="D981" s="6" t="s">
        <v>40</v>
      </c>
      <c r="E981" s="6" t="s">
        <v>24</v>
      </c>
      <c r="F981" s="6" t="s">
        <v>19</v>
      </c>
      <c r="G981" s="6" t="s">
        <v>25</v>
      </c>
      <c r="H981" s="21">
        <v>25.45</v>
      </c>
      <c r="I981" s="12">
        <v>1</v>
      </c>
      <c r="J981" s="8">
        <v>1.2725</v>
      </c>
      <c r="K981" s="8">
        <v>26.7225</v>
      </c>
      <c r="L981" s="14">
        <v>43534</v>
      </c>
      <c r="M981" s="32" t="str">
        <f t="shared" si="184"/>
        <v>Weekend</v>
      </c>
      <c r="N981" s="16">
        <v>0.75694444444444442</v>
      </c>
      <c r="O981" s="6" t="s">
        <v>30</v>
      </c>
      <c r="P981" s="18">
        <v>25.45</v>
      </c>
      <c r="Q981" s="2">
        <v>4.7619047620000003</v>
      </c>
      <c r="R981" s="8">
        <v>1.2725</v>
      </c>
      <c r="S981" s="10">
        <v>5.0999999999999996</v>
      </c>
      <c r="T981" s="33"/>
      <c r="U981" s="22">
        <f t="shared" si="183"/>
        <v>25.45</v>
      </c>
      <c r="V981" s="24">
        <f t="shared" si="185"/>
        <v>2036</v>
      </c>
    </row>
    <row r="982" spans="1:22" ht="15.75" customHeight="1" x14ac:dyDescent="0.2">
      <c r="A982" s="1"/>
      <c r="B982" s="6" t="s">
        <v>1014</v>
      </c>
      <c r="C982" s="6" t="s">
        <v>39</v>
      </c>
      <c r="D982" s="6" t="s">
        <v>40</v>
      </c>
      <c r="E982" s="6" t="s">
        <v>24</v>
      </c>
      <c r="F982" s="6" t="s">
        <v>19</v>
      </c>
      <c r="G982" s="6" t="s">
        <v>41</v>
      </c>
      <c r="H982" s="21">
        <v>67.77</v>
      </c>
      <c r="I982" s="12">
        <v>1</v>
      </c>
      <c r="J982" s="8">
        <v>3.3885000000000001</v>
      </c>
      <c r="K982" s="8">
        <v>71.158500000000004</v>
      </c>
      <c r="L982" s="14">
        <v>43500</v>
      </c>
      <c r="M982" s="32" t="str">
        <f t="shared" si="184"/>
        <v>Weekday</v>
      </c>
      <c r="N982" s="16">
        <v>0.86319444444444449</v>
      </c>
      <c r="O982" s="6" t="s">
        <v>30</v>
      </c>
      <c r="P982" s="18">
        <v>67.77</v>
      </c>
      <c r="Q982" s="2">
        <v>4.7619047620000003</v>
      </c>
      <c r="R982" s="8">
        <v>3.3885000000000001</v>
      </c>
      <c r="S982" s="10">
        <v>6.5</v>
      </c>
      <c r="T982" s="33"/>
      <c r="U982" s="22">
        <f t="shared" si="183"/>
        <v>67.77</v>
      </c>
      <c r="V982" s="24">
        <f t="shared" si="185"/>
        <v>5421.5999999999995</v>
      </c>
    </row>
    <row r="983" spans="1:22" ht="15.75" customHeight="1" x14ac:dyDescent="0.2">
      <c r="A983" s="1"/>
      <c r="B983" s="6" t="s">
        <v>1015</v>
      </c>
      <c r="C983" s="6" t="s">
        <v>22</v>
      </c>
      <c r="D983" s="6" t="s">
        <v>23</v>
      </c>
      <c r="E983" s="6" t="s">
        <v>18</v>
      </c>
      <c r="F983" s="6" t="s">
        <v>28</v>
      </c>
      <c r="G983" s="6" t="s">
        <v>41</v>
      </c>
      <c r="H983" s="21">
        <v>59.59</v>
      </c>
      <c r="I983" s="12">
        <v>4</v>
      </c>
      <c r="J983" s="8">
        <v>11.917999999999999</v>
      </c>
      <c r="K983" s="8">
        <v>250.27799999999999</v>
      </c>
      <c r="L983" s="14">
        <v>43484</v>
      </c>
      <c r="M983" s="32" t="str">
        <f t="shared" si="184"/>
        <v>Weekend</v>
      </c>
      <c r="N983" s="16">
        <v>0.53194444444444444</v>
      </c>
      <c r="O983" s="6" t="s">
        <v>26</v>
      </c>
      <c r="P983" s="18">
        <v>238.36</v>
      </c>
      <c r="Q983" s="2">
        <v>4.7619047620000003</v>
      </c>
      <c r="R983" s="8">
        <v>11.917999999999999</v>
      </c>
      <c r="S983" s="10">
        <v>9.8000000000000007</v>
      </c>
      <c r="T983" s="33"/>
      <c r="U983" s="22">
        <f t="shared" si="183"/>
        <v>238.36</v>
      </c>
      <c r="V983" s="24">
        <f t="shared" si="185"/>
        <v>19068.800000000003</v>
      </c>
    </row>
    <row r="984" spans="1:22" ht="15.75" customHeight="1" x14ac:dyDescent="0.2">
      <c r="A984" s="1"/>
      <c r="B984" s="6" t="s">
        <v>1016</v>
      </c>
      <c r="C984" s="6" t="s">
        <v>16</v>
      </c>
      <c r="D984" s="6" t="s">
        <v>17</v>
      </c>
      <c r="E984" s="6" t="s">
        <v>24</v>
      </c>
      <c r="F984" s="6" t="s">
        <v>28</v>
      </c>
      <c r="G984" s="6" t="s">
        <v>20</v>
      </c>
      <c r="H984" s="21">
        <v>58.15</v>
      </c>
      <c r="I984" s="12">
        <v>4</v>
      </c>
      <c r="J984" s="8">
        <v>11.63</v>
      </c>
      <c r="K984" s="8">
        <v>244.23</v>
      </c>
      <c r="L984" s="14">
        <v>43488</v>
      </c>
      <c r="M984" s="32" t="str">
        <f t="shared" si="184"/>
        <v>Weekday</v>
      </c>
      <c r="N984" s="16">
        <v>0.73888888888888893</v>
      </c>
      <c r="O984" s="6" t="s">
        <v>26</v>
      </c>
      <c r="P984" s="18">
        <v>232.6</v>
      </c>
      <c r="Q984" s="2">
        <v>4.7619047620000003</v>
      </c>
      <c r="R984" s="8">
        <v>11.63</v>
      </c>
      <c r="S984" s="10">
        <v>8.4</v>
      </c>
      <c r="T984" s="33"/>
      <c r="U984" s="22">
        <f t="shared" si="183"/>
        <v>232.6</v>
      </c>
      <c r="V984" s="24">
        <f t="shared" si="185"/>
        <v>18608</v>
      </c>
    </row>
    <row r="985" spans="1:22" ht="15.75" customHeight="1" x14ac:dyDescent="0.2">
      <c r="A985" s="1"/>
      <c r="B985" s="6" t="s">
        <v>1017</v>
      </c>
      <c r="C985" s="6" t="s">
        <v>16</v>
      </c>
      <c r="D985" s="6" t="s">
        <v>17</v>
      </c>
      <c r="E985" s="6" t="s">
        <v>18</v>
      </c>
      <c r="F985" s="6" t="s">
        <v>19</v>
      </c>
      <c r="G985" s="6" t="s">
        <v>33</v>
      </c>
      <c r="H985" s="21">
        <v>97.48</v>
      </c>
      <c r="I985" s="12">
        <v>9</v>
      </c>
      <c r="J985" s="8">
        <v>43.866</v>
      </c>
      <c r="K985" s="8">
        <v>921.18600000000004</v>
      </c>
      <c r="L985" s="14">
        <v>43538</v>
      </c>
      <c r="M985" s="32" t="str">
        <f t="shared" si="184"/>
        <v>Weekday</v>
      </c>
      <c r="N985" s="16">
        <v>0.59652777777777777</v>
      </c>
      <c r="O985" s="6" t="s">
        <v>21</v>
      </c>
      <c r="P985" s="18">
        <v>877.32</v>
      </c>
      <c r="Q985" s="2">
        <v>4.7619047620000003</v>
      </c>
      <c r="R985" s="8">
        <v>43.866</v>
      </c>
      <c r="S985" s="10">
        <v>7.4</v>
      </c>
      <c r="T985" s="33"/>
      <c r="U985" s="22">
        <f t="shared" si="183"/>
        <v>877.32</v>
      </c>
      <c r="V985" s="24">
        <f t="shared" si="185"/>
        <v>70185.600000000006</v>
      </c>
    </row>
    <row r="986" spans="1:22" ht="15.75" customHeight="1" x14ac:dyDescent="0.2">
      <c r="A986" s="1"/>
      <c r="B986" s="6" t="s">
        <v>1018</v>
      </c>
      <c r="C986" s="6" t="s">
        <v>22</v>
      </c>
      <c r="D986" s="6" t="s">
        <v>23</v>
      </c>
      <c r="E986" s="6" t="s">
        <v>24</v>
      </c>
      <c r="F986" s="6" t="s">
        <v>28</v>
      </c>
      <c r="G986" s="6" t="s">
        <v>20</v>
      </c>
      <c r="H986" s="21">
        <v>99.96</v>
      </c>
      <c r="I986" s="12">
        <v>7</v>
      </c>
      <c r="J986" s="8">
        <v>34.985999999999997</v>
      </c>
      <c r="K986" s="8">
        <v>734.70600000000002</v>
      </c>
      <c r="L986" s="14">
        <v>43488</v>
      </c>
      <c r="M986" s="32" t="str">
        <f t="shared" si="184"/>
        <v>Weekday</v>
      </c>
      <c r="N986" s="16">
        <v>0.43958333333333333</v>
      </c>
      <c r="O986" s="6" t="s">
        <v>26</v>
      </c>
      <c r="P986" s="18">
        <v>699.72</v>
      </c>
      <c r="Q986" s="2">
        <v>4.7619047620000003</v>
      </c>
      <c r="R986" s="8">
        <v>34.985999999999997</v>
      </c>
      <c r="S986" s="10">
        <v>6.1</v>
      </c>
      <c r="T986" s="33"/>
      <c r="U986" s="22">
        <f t="shared" si="183"/>
        <v>699.71999999999991</v>
      </c>
      <c r="V986" s="24">
        <f t="shared" si="185"/>
        <v>55977.599999999991</v>
      </c>
    </row>
    <row r="987" spans="1:22" ht="15.75" customHeight="1" x14ac:dyDescent="0.2">
      <c r="A987" s="1"/>
      <c r="B987" s="6" t="s">
        <v>1019</v>
      </c>
      <c r="C987" s="6" t="s">
        <v>22</v>
      </c>
      <c r="D987" s="6" t="s">
        <v>23</v>
      </c>
      <c r="E987" s="6" t="s">
        <v>24</v>
      </c>
      <c r="F987" s="6" t="s">
        <v>28</v>
      </c>
      <c r="G987" s="5" t="s">
        <v>25</v>
      </c>
      <c r="H987" s="21">
        <v>96.37</v>
      </c>
      <c r="I987" s="12">
        <v>7</v>
      </c>
      <c r="J987" s="8">
        <v>33.729500000000002</v>
      </c>
      <c r="K987" s="8">
        <v>708.31949999999995</v>
      </c>
      <c r="L987" s="14">
        <v>43474</v>
      </c>
      <c r="M987" s="32" t="str">
        <f t="shared" si="184"/>
        <v>Weekday</v>
      </c>
      <c r="N987" s="16">
        <v>0.4861111111111111</v>
      </c>
      <c r="O987" s="6" t="s">
        <v>26</v>
      </c>
      <c r="P987" s="18">
        <v>674.59</v>
      </c>
      <c r="Q987" s="2">
        <v>4.7619047620000003</v>
      </c>
      <c r="R987" s="8">
        <v>33.729500000000002</v>
      </c>
      <c r="S987" s="10">
        <v>6</v>
      </c>
      <c r="T987" s="33"/>
      <c r="U987" s="22">
        <f t="shared" si="183"/>
        <v>674.59</v>
      </c>
      <c r="V987" s="24">
        <f t="shared" si="185"/>
        <v>53967.200000000004</v>
      </c>
    </row>
    <row r="988" spans="1:22" ht="15.75" customHeight="1" x14ac:dyDescent="0.2">
      <c r="A988" s="1"/>
      <c r="B988" s="6" t="s">
        <v>1020</v>
      </c>
      <c r="C988" s="6" t="s">
        <v>39</v>
      </c>
      <c r="D988" s="6" t="s">
        <v>40</v>
      </c>
      <c r="E988" s="6" t="s">
        <v>24</v>
      </c>
      <c r="F988" s="5" t="s">
        <v>19</v>
      </c>
      <c r="G988" s="6" t="s">
        <v>43</v>
      </c>
      <c r="H988" s="21">
        <v>63.71</v>
      </c>
      <c r="I988" s="12">
        <v>5</v>
      </c>
      <c r="J988" s="8">
        <v>15.9275</v>
      </c>
      <c r="K988" s="8">
        <v>334.47750000000002</v>
      </c>
      <c r="L988" s="14">
        <v>43503</v>
      </c>
      <c r="M988" s="32" t="str">
        <f t="shared" si="184"/>
        <v>Weekday</v>
      </c>
      <c r="N988" s="16">
        <v>0.8125</v>
      </c>
      <c r="O988" s="6" t="s">
        <v>21</v>
      </c>
      <c r="P988" s="18">
        <v>318.55</v>
      </c>
      <c r="Q988" s="2">
        <v>4.7619047620000003</v>
      </c>
      <c r="R988" s="8">
        <v>15.9275</v>
      </c>
      <c r="S988" s="10">
        <v>8.5</v>
      </c>
      <c r="T988" s="33"/>
      <c r="U988" s="22">
        <f t="shared" si="183"/>
        <v>318.55</v>
      </c>
      <c r="V988" s="24">
        <f t="shared" si="185"/>
        <v>25484</v>
      </c>
    </row>
    <row r="989" spans="1:22" ht="15.75" customHeight="1" x14ac:dyDescent="0.2">
      <c r="A989" s="1"/>
      <c r="B989" s="6" t="s">
        <v>1021</v>
      </c>
      <c r="C989" s="6" t="s">
        <v>39</v>
      </c>
      <c r="D989" s="6" t="s">
        <v>40</v>
      </c>
      <c r="E989" s="6" t="s">
        <v>24</v>
      </c>
      <c r="F989" s="6" t="s">
        <v>19</v>
      </c>
      <c r="G989" s="6" t="s">
        <v>20</v>
      </c>
      <c r="H989" s="21">
        <v>14.76</v>
      </c>
      <c r="I989" s="12">
        <v>2</v>
      </c>
      <c r="J989" s="8">
        <v>1.476</v>
      </c>
      <c r="K989" s="8">
        <v>30.995999999999999</v>
      </c>
      <c r="L989" s="14">
        <v>43514</v>
      </c>
      <c r="M989" s="32" t="str">
        <f t="shared" si="184"/>
        <v>Weekday</v>
      </c>
      <c r="N989" s="16">
        <v>0.61250000000000004</v>
      </c>
      <c r="O989" s="6" t="s">
        <v>21</v>
      </c>
      <c r="P989" s="18">
        <v>29.52</v>
      </c>
      <c r="Q989" s="2">
        <v>4.7619047620000003</v>
      </c>
      <c r="R989" s="8">
        <v>1.476</v>
      </c>
      <c r="S989" s="10">
        <v>4.3</v>
      </c>
      <c r="T989" s="33"/>
      <c r="U989" s="22">
        <f t="shared" si="183"/>
        <v>29.52</v>
      </c>
      <c r="V989" s="24">
        <f t="shared" si="185"/>
        <v>2361.6</v>
      </c>
    </row>
    <row r="990" spans="1:22" ht="15.75" customHeight="1" x14ac:dyDescent="0.2">
      <c r="A990" s="1"/>
      <c r="B990" s="6" t="s">
        <v>1022</v>
      </c>
      <c r="C990" s="6" t="s">
        <v>39</v>
      </c>
      <c r="D990" s="6" t="s">
        <v>40</v>
      </c>
      <c r="E990" s="6" t="s">
        <v>18</v>
      </c>
      <c r="F990" s="6" t="s">
        <v>28</v>
      </c>
      <c r="G990" s="6" t="s">
        <v>20</v>
      </c>
      <c r="H990" s="21">
        <v>62</v>
      </c>
      <c r="I990" s="12">
        <v>8</v>
      </c>
      <c r="J990" s="8">
        <v>24.8</v>
      </c>
      <c r="K990" s="8">
        <v>520.79999999999995</v>
      </c>
      <c r="L990" s="14">
        <v>43468</v>
      </c>
      <c r="M990" s="32" t="str">
        <f t="shared" si="184"/>
        <v>Weekday</v>
      </c>
      <c r="N990" s="16">
        <v>0.79722222222222228</v>
      </c>
      <c r="O990" s="5" t="s">
        <v>30</v>
      </c>
      <c r="P990" s="18">
        <v>496</v>
      </c>
      <c r="Q990" s="2">
        <v>4.7619047620000003</v>
      </c>
      <c r="R990" s="8">
        <v>24.8</v>
      </c>
      <c r="S990" s="10">
        <v>6.2</v>
      </c>
      <c r="T990" s="33"/>
      <c r="U990" s="22">
        <f t="shared" si="183"/>
        <v>496</v>
      </c>
      <c r="V990" s="24">
        <f t="shared" si="185"/>
        <v>39680</v>
      </c>
    </row>
    <row r="991" spans="1:22" ht="15.75" customHeight="1" x14ac:dyDescent="0.2">
      <c r="A991" s="1"/>
      <c r="B991" s="6" t="s">
        <v>1023</v>
      </c>
      <c r="C991" s="6" t="s">
        <v>22</v>
      </c>
      <c r="D991" s="6" t="s">
        <v>23</v>
      </c>
      <c r="E991" s="6" t="s">
        <v>18</v>
      </c>
      <c r="F991" s="6" t="s">
        <v>28</v>
      </c>
      <c r="G991" s="6" t="s">
        <v>25</v>
      </c>
      <c r="H991" s="21">
        <v>82.34</v>
      </c>
      <c r="I991" s="12">
        <v>10</v>
      </c>
      <c r="J991" s="8">
        <v>41.17</v>
      </c>
      <c r="K991" s="8">
        <v>864.57</v>
      </c>
      <c r="L991" s="14">
        <v>43553</v>
      </c>
      <c r="M991" s="32" t="str">
        <f t="shared" si="184"/>
        <v>Weekday</v>
      </c>
      <c r="N991" s="16">
        <v>0.8</v>
      </c>
      <c r="O991" s="6" t="s">
        <v>21</v>
      </c>
      <c r="P991" s="18">
        <v>823.4</v>
      </c>
      <c r="Q991" s="2">
        <v>4.7619047620000003</v>
      </c>
      <c r="R991" s="8">
        <v>41.17</v>
      </c>
      <c r="S991" s="10">
        <v>4.3</v>
      </c>
      <c r="T991" s="33"/>
      <c r="U991" s="22">
        <f t="shared" si="183"/>
        <v>823.40000000000009</v>
      </c>
      <c r="V991" s="24">
        <f t="shared" si="185"/>
        <v>65872</v>
      </c>
    </row>
    <row r="992" spans="1:22" ht="15.75" customHeight="1" x14ac:dyDescent="0.2">
      <c r="A992" s="1"/>
      <c r="B992" s="6" t="s">
        <v>1024</v>
      </c>
      <c r="C992" s="6" t="s">
        <v>39</v>
      </c>
      <c r="D992" s="6" t="s">
        <v>40</v>
      </c>
      <c r="E992" s="6" t="s">
        <v>18</v>
      </c>
      <c r="F992" s="6" t="s">
        <v>28</v>
      </c>
      <c r="G992" s="6" t="s">
        <v>20</v>
      </c>
      <c r="H992" s="21">
        <v>75.37</v>
      </c>
      <c r="I992" s="12">
        <v>8</v>
      </c>
      <c r="J992" s="8">
        <v>30.148</v>
      </c>
      <c r="K992" s="8">
        <v>633.10799999999995</v>
      </c>
      <c r="L992" s="14">
        <v>43493</v>
      </c>
      <c r="M992" s="32" t="str">
        <f t="shared" si="184"/>
        <v>Weekday</v>
      </c>
      <c r="N992" s="16">
        <v>0.65694444444444444</v>
      </c>
      <c r="O992" s="6" t="s">
        <v>30</v>
      </c>
      <c r="P992" s="18">
        <v>602.96</v>
      </c>
      <c r="Q992" s="2">
        <v>4.7619047620000003</v>
      </c>
      <c r="R992" s="8">
        <v>30.148</v>
      </c>
      <c r="S992" s="10">
        <v>8.4</v>
      </c>
      <c r="T992" s="33"/>
      <c r="U992" s="22">
        <f t="shared" si="183"/>
        <v>602.96</v>
      </c>
      <c r="V992" s="24">
        <f t="shared" si="185"/>
        <v>48236.800000000003</v>
      </c>
    </row>
    <row r="993" spans="1:22" ht="15.75" customHeight="1" x14ac:dyDescent="0.2">
      <c r="A993" s="1"/>
      <c r="B993" s="6" t="s">
        <v>1025</v>
      </c>
      <c r="C993" s="6" t="s">
        <v>16</v>
      </c>
      <c r="D993" s="6" t="s">
        <v>17</v>
      </c>
      <c r="E993" s="6" t="s">
        <v>24</v>
      </c>
      <c r="F993" s="6" t="s">
        <v>19</v>
      </c>
      <c r="G993" s="6" t="s">
        <v>41</v>
      </c>
      <c r="H993" s="21">
        <v>56.56</v>
      </c>
      <c r="I993" s="12">
        <v>5</v>
      </c>
      <c r="J993" s="8">
        <v>14.14</v>
      </c>
      <c r="K993" s="8">
        <v>296.94</v>
      </c>
      <c r="L993" s="14">
        <v>43546</v>
      </c>
      <c r="M993" s="32" t="str">
        <f t="shared" si="184"/>
        <v>Weekday</v>
      </c>
      <c r="N993" s="16">
        <v>0.79583333333333328</v>
      </c>
      <c r="O993" s="6" t="s">
        <v>30</v>
      </c>
      <c r="P993" s="18">
        <v>282.8</v>
      </c>
      <c r="Q993" s="2">
        <v>4.7619047620000003</v>
      </c>
      <c r="R993" s="8">
        <v>14.14</v>
      </c>
      <c r="S993" s="10">
        <v>4.5</v>
      </c>
      <c r="T993" s="33"/>
      <c r="U993" s="22">
        <f t="shared" si="183"/>
        <v>282.8</v>
      </c>
      <c r="V993" s="24">
        <f t="shared" si="185"/>
        <v>22624</v>
      </c>
    </row>
    <row r="994" spans="1:22" ht="15.75" customHeight="1" x14ac:dyDescent="0.2">
      <c r="A994" s="1"/>
      <c r="B994" s="6" t="s">
        <v>1026</v>
      </c>
      <c r="C994" s="6" t="s">
        <v>39</v>
      </c>
      <c r="D994" s="6" t="s">
        <v>40</v>
      </c>
      <c r="E994" s="6" t="s">
        <v>24</v>
      </c>
      <c r="F994" s="6" t="s">
        <v>19</v>
      </c>
      <c r="G994" s="6" t="s">
        <v>33</v>
      </c>
      <c r="H994" s="21">
        <v>76.599999999999994</v>
      </c>
      <c r="I994" s="12">
        <v>10</v>
      </c>
      <c r="J994" s="8">
        <v>38.299999999999997</v>
      </c>
      <c r="K994" s="8">
        <v>804.3</v>
      </c>
      <c r="L994" s="14">
        <v>43489</v>
      </c>
      <c r="M994" s="32" t="str">
        <f t="shared" si="184"/>
        <v>Weekday</v>
      </c>
      <c r="N994" s="16">
        <v>0.75694444444444442</v>
      </c>
      <c r="O994" s="6" t="s">
        <v>21</v>
      </c>
      <c r="P994" s="18">
        <v>766</v>
      </c>
      <c r="Q994" s="2">
        <v>4.7619047620000003</v>
      </c>
      <c r="R994" s="8">
        <v>38.299999999999997</v>
      </c>
      <c r="S994" s="10">
        <v>6</v>
      </c>
      <c r="T994" s="33"/>
      <c r="U994" s="22">
        <f t="shared" si="183"/>
        <v>766</v>
      </c>
      <c r="V994" s="24">
        <f t="shared" si="185"/>
        <v>61280</v>
      </c>
    </row>
    <row r="995" spans="1:22" ht="15.75" customHeight="1" x14ac:dyDescent="0.2">
      <c r="A995" s="1"/>
      <c r="B995" s="6" t="s">
        <v>1027</v>
      </c>
      <c r="C995" s="6" t="s">
        <v>16</v>
      </c>
      <c r="D995" s="6" t="s">
        <v>17</v>
      </c>
      <c r="E995" s="6" t="s">
        <v>24</v>
      </c>
      <c r="F995" s="6" t="s">
        <v>28</v>
      </c>
      <c r="G995" s="6" t="s">
        <v>25</v>
      </c>
      <c r="H995" s="21">
        <v>58.03</v>
      </c>
      <c r="I995" s="12">
        <v>2</v>
      </c>
      <c r="J995" s="8">
        <v>5.8029999999999999</v>
      </c>
      <c r="K995" s="8">
        <v>121.863</v>
      </c>
      <c r="L995" s="14">
        <v>43534</v>
      </c>
      <c r="M995" s="32" t="str">
        <f t="shared" si="184"/>
        <v>Weekend</v>
      </c>
      <c r="N995" s="16">
        <v>0.86527777777777781</v>
      </c>
      <c r="O995" s="6" t="s">
        <v>21</v>
      </c>
      <c r="P995" s="18">
        <v>116.06</v>
      </c>
      <c r="Q995" s="2">
        <v>4.7619047620000003</v>
      </c>
      <c r="R995" s="8">
        <v>5.8029999999999999</v>
      </c>
      <c r="S995" s="10">
        <v>8.8000000000000007</v>
      </c>
      <c r="T995" s="33"/>
      <c r="U995" s="22">
        <f t="shared" si="183"/>
        <v>116.06</v>
      </c>
      <c r="V995" s="24">
        <f t="shared" si="185"/>
        <v>9284.7999999999993</v>
      </c>
    </row>
    <row r="996" spans="1:22" ht="15.75" customHeight="1" x14ac:dyDescent="0.2">
      <c r="A996" s="1"/>
      <c r="B996" s="6" t="s">
        <v>1028</v>
      </c>
      <c r="C996" s="6" t="s">
        <v>39</v>
      </c>
      <c r="D996" s="6" t="s">
        <v>40</v>
      </c>
      <c r="E996" s="6" t="s">
        <v>24</v>
      </c>
      <c r="F996" s="6" t="s">
        <v>28</v>
      </c>
      <c r="G996" s="6" t="s">
        <v>43</v>
      </c>
      <c r="H996" s="21">
        <v>17.489999999999998</v>
      </c>
      <c r="I996" s="12">
        <v>10</v>
      </c>
      <c r="J996" s="8">
        <v>8.7449999999999992</v>
      </c>
      <c r="K996" s="8">
        <v>183.64500000000001</v>
      </c>
      <c r="L996" s="14">
        <v>43518</v>
      </c>
      <c r="M996" s="32" t="str">
        <f t="shared" si="184"/>
        <v>Weekday</v>
      </c>
      <c r="N996" s="16">
        <v>0.77430555555555558</v>
      </c>
      <c r="O996" s="6" t="s">
        <v>21</v>
      </c>
      <c r="P996" s="18">
        <v>174.9</v>
      </c>
      <c r="Q996" s="2">
        <v>4.7619047620000003</v>
      </c>
      <c r="R996" s="8">
        <v>8.7449999999999992</v>
      </c>
      <c r="S996" s="10">
        <v>6.6</v>
      </c>
      <c r="T996" s="33"/>
      <c r="U996" s="22">
        <f t="shared" si="183"/>
        <v>174.89999999999998</v>
      </c>
      <c r="V996" s="24">
        <f t="shared" si="185"/>
        <v>13991.999999999998</v>
      </c>
    </row>
    <row r="997" spans="1:22" ht="15.75" customHeight="1" x14ac:dyDescent="0.2">
      <c r="A997" s="1"/>
      <c r="B997" s="6" t="s">
        <v>1029</v>
      </c>
      <c r="C997" s="6" t="s">
        <v>22</v>
      </c>
      <c r="D997" s="6" t="s">
        <v>23</v>
      </c>
      <c r="E997" s="6" t="s">
        <v>18</v>
      </c>
      <c r="F997" s="6" t="s">
        <v>19</v>
      </c>
      <c r="G997" s="6" t="s">
        <v>25</v>
      </c>
      <c r="H997" s="21">
        <v>60.95</v>
      </c>
      <c r="I997" s="12">
        <v>1</v>
      </c>
      <c r="J997" s="8">
        <v>3.0474999999999999</v>
      </c>
      <c r="K997" s="8">
        <v>63.997500000000002</v>
      </c>
      <c r="L997" s="14">
        <v>43514</v>
      </c>
      <c r="M997" s="32" t="str">
        <f t="shared" si="184"/>
        <v>Weekday</v>
      </c>
      <c r="N997" s="16">
        <v>0.4861111111111111</v>
      </c>
      <c r="O997" s="6" t="s">
        <v>21</v>
      </c>
      <c r="P997" s="18">
        <v>60.95</v>
      </c>
      <c r="Q997" s="2">
        <v>4.7619047620000003</v>
      </c>
      <c r="R997" s="8">
        <v>3.0474999999999999</v>
      </c>
      <c r="S997" s="10">
        <v>5.9</v>
      </c>
      <c r="T997" s="33"/>
      <c r="U997" s="22">
        <f t="shared" si="183"/>
        <v>60.95</v>
      </c>
      <c r="V997" s="24">
        <f t="shared" si="185"/>
        <v>4876</v>
      </c>
    </row>
    <row r="998" spans="1:22" ht="15.75" customHeight="1" x14ac:dyDescent="0.2">
      <c r="A998" s="1"/>
      <c r="B998" s="6" t="s">
        <v>1030</v>
      </c>
      <c r="C998" s="6" t="s">
        <v>22</v>
      </c>
      <c r="D998" s="6" t="s">
        <v>23</v>
      </c>
      <c r="E998" s="6" t="s">
        <v>24</v>
      </c>
      <c r="F998" s="6" t="s">
        <v>28</v>
      </c>
      <c r="G998" s="6" t="s">
        <v>20</v>
      </c>
      <c r="H998" s="21">
        <v>40.35</v>
      </c>
      <c r="I998" s="12">
        <v>1</v>
      </c>
      <c r="J998" s="8">
        <v>2.0175000000000001</v>
      </c>
      <c r="K998" s="8">
        <v>42.3675</v>
      </c>
      <c r="L998" s="14">
        <v>43494</v>
      </c>
      <c r="M998" s="32" t="str">
        <f t="shared" si="184"/>
        <v>Weekday</v>
      </c>
      <c r="N998" s="16">
        <v>0.57361111111111107</v>
      </c>
      <c r="O998" s="6" t="s">
        <v>21</v>
      </c>
      <c r="P998" s="18">
        <v>40.35</v>
      </c>
      <c r="Q998" s="2">
        <v>4.7619047620000003</v>
      </c>
      <c r="R998" s="8">
        <v>2.0175000000000001</v>
      </c>
      <c r="S998" s="10">
        <v>6.2</v>
      </c>
      <c r="T998" s="33"/>
      <c r="U998" s="22">
        <f t="shared" si="183"/>
        <v>40.35</v>
      </c>
      <c r="V998" s="24">
        <f t="shared" si="185"/>
        <v>3228</v>
      </c>
    </row>
    <row r="999" spans="1:22" ht="15.75" customHeight="1" x14ac:dyDescent="0.2">
      <c r="A999" s="1"/>
      <c r="B999" s="6" t="s">
        <v>1031</v>
      </c>
      <c r="C999" s="6" t="s">
        <v>39</v>
      </c>
      <c r="D999" s="6" t="s">
        <v>40</v>
      </c>
      <c r="E999" s="6" t="s">
        <v>24</v>
      </c>
      <c r="F999" s="6" t="s">
        <v>19</v>
      </c>
      <c r="G999" s="6" t="s">
        <v>29</v>
      </c>
      <c r="H999" s="21">
        <v>97.38</v>
      </c>
      <c r="I999" s="12">
        <v>10</v>
      </c>
      <c r="J999" s="8">
        <v>48.69</v>
      </c>
      <c r="K999" s="8">
        <v>1022.49</v>
      </c>
      <c r="L999" s="14">
        <v>43526</v>
      </c>
      <c r="M999" s="32" t="str">
        <f t="shared" si="184"/>
        <v>Weekend</v>
      </c>
      <c r="N999" s="16">
        <v>0.71944444444444444</v>
      </c>
      <c r="O999" s="6" t="s">
        <v>21</v>
      </c>
      <c r="P999" s="18">
        <v>973.8</v>
      </c>
      <c r="Q999" s="2">
        <v>4.7619047620000003</v>
      </c>
      <c r="R999" s="8">
        <v>48.69</v>
      </c>
      <c r="S999" s="10">
        <v>4.4000000000000004</v>
      </c>
      <c r="T999" s="33"/>
      <c r="U999" s="22">
        <f t="shared" si="183"/>
        <v>973.8</v>
      </c>
      <c r="V999" s="24">
        <f t="shared" si="185"/>
        <v>77904</v>
      </c>
    </row>
    <row r="1000" spans="1:22" ht="15.75" customHeight="1" x14ac:dyDescent="0.2">
      <c r="A1000" s="1"/>
      <c r="B1000" s="6" t="s">
        <v>1032</v>
      </c>
      <c r="C1000" s="6" t="s">
        <v>16</v>
      </c>
      <c r="D1000" s="6" t="s">
        <v>17</v>
      </c>
      <c r="E1000" s="6" t="s">
        <v>18</v>
      </c>
      <c r="F1000" s="6" t="s">
        <v>28</v>
      </c>
      <c r="G1000" s="6" t="s">
        <v>41</v>
      </c>
      <c r="H1000" s="21">
        <v>31.84</v>
      </c>
      <c r="I1000" s="12">
        <v>1</v>
      </c>
      <c r="J1000" s="8">
        <v>1.5920000000000001</v>
      </c>
      <c r="K1000" s="8">
        <v>33.432000000000002</v>
      </c>
      <c r="L1000" s="14">
        <v>43505</v>
      </c>
      <c r="M1000" s="32" t="str">
        <f t="shared" si="184"/>
        <v>Weekend</v>
      </c>
      <c r="N1000" s="16">
        <v>0.55694444444444446</v>
      </c>
      <c r="O1000" s="6" t="s">
        <v>26</v>
      </c>
      <c r="P1000" s="18">
        <v>31.84</v>
      </c>
      <c r="Q1000" s="2">
        <v>4.7619047620000003</v>
      </c>
      <c r="R1000" s="8">
        <v>1.5920000000000001</v>
      </c>
      <c r="S1000" s="10">
        <v>7.7</v>
      </c>
      <c r="T1000" s="33"/>
      <c r="U1000" s="22">
        <f t="shared" si="183"/>
        <v>31.84</v>
      </c>
      <c r="V1000" s="24">
        <f t="shared" si="185"/>
        <v>2547.1999999999998</v>
      </c>
    </row>
    <row r="1001" spans="1:22" ht="15.75" customHeight="1" x14ac:dyDescent="0.2">
      <c r="A1001" s="1"/>
      <c r="B1001" s="19"/>
      <c r="C1001" s="2" t="s">
        <v>16</v>
      </c>
      <c r="D1001" s="2" t="s">
        <v>17</v>
      </c>
      <c r="E1001" s="2" t="s">
        <v>24</v>
      </c>
      <c r="F1001" s="2" t="s">
        <v>28</v>
      </c>
      <c r="G1001" s="2" t="s">
        <v>29</v>
      </c>
      <c r="H1001" s="21">
        <v>65.819999999999993</v>
      </c>
      <c r="I1001" s="12">
        <v>1</v>
      </c>
      <c r="J1001" s="8">
        <v>3.2909999999999999</v>
      </c>
      <c r="K1001" s="8">
        <v>69.111000000000004</v>
      </c>
      <c r="L1001" s="14">
        <v>43518</v>
      </c>
      <c r="M1001" s="32" t="str">
        <f t="shared" si="184"/>
        <v>Weekday</v>
      </c>
      <c r="N1001" s="16">
        <v>0.6479166666666667</v>
      </c>
      <c r="O1001" s="6" t="s">
        <v>26</v>
      </c>
      <c r="P1001" s="18">
        <v>65.819999999999993</v>
      </c>
      <c r="Q1001" s="2">
        <v>4.7619047620000003</v>
      </c>
      <c r="R1001" s="8">
        <v>3.2909999999999999</v>
      </c>
      <c r="S1001" s="10">
        <v>4.0999999999999996</v>
      </c>
      <c r="T1001" s="33"/>
      <c r="U1001" s="22">
        <f t="shared" si="183"/>
        <v>65.819999999999993</v>
      </c>
      <c r="V1001" s="24">
        <f t="shared" si="185"/>
        <v>5265.5999999999995</v>
      </c>
    </row>
    <row r="1002" spans="1:22" ht="15.75" customHeight="1" x14ac:dyDescent="0.2">
      <c r="A1002" s="1"/>
      <c r="B1002" s="19"/>
      <c r="C1002" s="2" t="s">
        <v>16</v>
      </c>
      <c r="D1002" s="2" t="s">
        <v>17</v>
      </c>
      <c r="E1002" s="2" t="s">
        <v>18</v>
      </c>
      <c r="F1002" s="2" t="s">
        <v>19</v>
      </c>
      <c r="G1002" s="2" t="s">
        <v>43</v>
      </c>
      <c r="H1002" s="21">
        <v>88.34</v>
      </c>
      <c r="I1002" s="12">
        <v>7</v>
      </c>
      <c r="J1002" s="8">
        <v>30.919</v>
      </c>
      <c r="K1002" s="8">
        <v>649.29899999999998</v>
      </c>
      <c r="L1002" s="14">
        <v>43514</v>
      </c>
      <c r="M1002" s="32" t="str">
        <f t="shared" si="184"/>
        <v>Weekday</v>
      </c>
      <c r="N1002" s="16">
        <v>0.56111111111111112</v>
      </c>
      <c r="O1002" s="6" t="s">
        <v>26</v>
      </c>
      <c r="P1002" s="18">
        <v>618.38</v>
      </c>
      <c r="Q1002" s="2">
        <v>4.7619047620000003</v>
      </c>
      <c r="R1002" s="8">
        <v>30.919</v>
      </c>
      <c r="S1002" s="10">
        <v>6.6</v>
      </c>
      <c r="T1002" s="33"/>
      <c r="U1002" s="22">
        <f t="shared" si="183"/>
        <v>618.38</v>
      </c>
      <c r="V1002" s="24">
        <f t="shared" si="185"/>
        <v>49470.400000000001</v>
      </c>
    </row>
    <row r="1003" spans="1:22" ht="15.75" customHeight="1" x14ac:dyDescent="0.2">
      <c r="A1003" s="1"/>
      <c r="C1003" s="1"/>
      <c r="D1003" s="1"/>
      <c r="E1003" s="1"/>
      <c r="F1003" s="1"/>
      <c r="G1003" s="1"/>
      <c r="H1003" s="1"/>
      <c r="I1003" s="1"/>
      <c r="J1003" s="1"/>
      <c r="K1003" s="1"/>
      <c r="L1003" s="1"/>
      <c r="M1003" s="32" t="str">
        <f t="shared" si="184"/>
        <v>Weekend</v>
      </c>
      <c r="N1003" s="1"/>
      <c r="O1003" s="1"/>
      <c r="P1003" s="1"/>
      <c r="Q1003" s="1"/>
      <c r="R1003" s="1"/>
      <c r="S1003" s="1"/>
      <c r="T1003" s="1"/>
      <c r="U1003" s="22">
        <f t="shared" si="183"/>
        <v>0</v>
      </c>
      <c r="V1003" s="24">
        <f t="shared" si="185"/>
        <v>0</v>
      </c>
    </row>
    <row r="1004" spans="1:22" ht="15.75" customHeight="1" x14ac:dyDescent="0.2">
      <c r="A1004" s="1"/>
      <c r="C1004" s="1"/>
      <c r="D1004" s="1"/>
      <c r="E1004" s="1"/>
      <c r="F1004" s="1"/>
      <c r="G1004" s="1"/>
      <c r="H1004" s="1"/>
      <c r="I1004" s="1"/>
      <c r="J1004" s="1"/>
      <c r="K1004" s="1"/>
      <c r="L1004" s="1"/>
      <c r="M1004" s="32" t="str">
        <f t="shared" si="184"/>
        <v>Weekend</v>
      </c>
      <c r="N1004" s="1"/>
      <c r="O1004" s="1"/>
      <c r="P1004" s="1"/>
      <c r="Q1004" s="1"/>
      <c r="R1004" s="1"/>
      <c r="S1004" s="1"/>
      <c r="T1004" s="1"/>
      <c r="U1004" s="22">
        <f t="shared" si="183"/>
        <v>0</v>
      </c>
      <c r="V1004" s="24">
        <f t="shared" si="185"/>
        <v>0</v>
      </c>
    </row>
    <row r="1005" spans="1:22" ht="15" customHeight="1" x14ac:dyDescent="0.2">
      <c r="M1005" s="32" t="str">
        <f t="shared" si="184"/>
        <v>Weekend</v>
      </c>
      <c r="U1005" s="22">
        <f t="shared" si="183"/>
        <v>0</v>
      </c>
      <c r="V1005" s="24">
        <f t="shared" si="185"/>
        <v>0</v>
      </c>
    </row>
  </sheetData>
  <autoFilter ref="B2:S2"/>
  <conditionalFormatting sqref="S3:T1002 S2">
    <cfRule type="colorScale" priority="5">
      <colorScale>
        <cfvo type="min"/>
        <cfvo type="percentile" val="50"/>
        <cfvo type="max"/>
        <color rgb="FFF8696B"/>
        <color rgb="FFFFEB84"/>
        <color rgb="FF63BE7B"/>
      </colorScale>
    </cfRule>
  </conditionalFormatting>
  <conditionalFormatting sqref="K1:K1048576">
    <cfRule type="dataBar" priority="4">
      <dataBar>
        <cfvo type="min"/>
        <cfvo type="max"/>
        <color rgb="FFD6007B"/>
      </dataBar>
      <extLst>
        <ext xmlns:x14="http://schemas.microsoft.com/office/spreadsheetml/2009/9/main" uri="{B025F937-C7B1-47D3-B67F-A62EFF666E3E}">
          <x14:id>{3A5FD566-AAEC-4FA1-9BA9-508968D21A41}</x14:id>
        </ext>
      </extLst>
    </cfRule>
  </conditionalFormatting>
  <conditionalFormatting sqref="I2:I1002">
    <cfRule type="aboveAverage" dxfId="169" priority="3"/>
  </conditionalFormatting>
  <printOptions horizontalCentered="1" gridLines="1"/>
  <pageMargins left="0.7" right="0.7" top="0.75" bottom="0.75" header="0" footer="0"/>
  <pageSetup fitToHeight="0" pageOrder="overThenDown" orientation="landscape" cellComments="atEnd" r:id="rId1"/>
  <extLst>
    <ext xmlns:x14="http://schemas.microsoft.com/office/spreadsheetml/2009/9/main" uri="{78C0D931-6437-407d-A8EE-F0AAD7539E65}">
      <x14:conditionalFormattings>
        <x14:conditionalFormatting xmlns:xm="http://schemas.microsoft.com/office/excel/2006/main">
          <x14:cfRule type="dataBar" id="{3A5FD566-AAEC-4FA1-9BA9-508968D21A41}">
            <x14:dataBar minLength="0" maxLength="100" gradient="0">
              <x14:cfvo type="autoMin"/>
              <x14:cfvo type="autoMax"/>
              <x14:negativeFillColor rgb="FFFF0000"/>
              <x14:axisColor rgb="FF000000"/>
            </x14:dataBar>
          </x14:cfRule>
          <xm:sqref>K1:K1048576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54"/>
  <sheetViews>
    <sheetView topLeftCell="A19" workbookViewId="0">
      <selection activeCell="C31" sqref="C31"/>
    </sheetView>
  </sheetViews>
  <sheetFormatPr defaultRowHeight="12.75" x14ac:dyDescent="0.2"/>
  <cols>
    <col min="2" max="2" width="14.7109375" customWidth="1"/>
    <col min="13" max="13" width="12.5703125" customWidth="1"/>
  </cols>
  <sheetData>
    <row r="2" spans="2:18" x14ac:dyDescent="0.2">
      <c r="B2" s="4" t="s">
        <v>0</v>
      </c>
      <c r="C2" s="4" t="s">
        <v>1</v>
      </c>
      <c r="D2" s="4" t="s">
        <v>2</v>
      </c>
      <c r="E2" s="4" t="s">
        <v>3</v>
      </c>
      <c r="F2" s="4" t="s">
        <v>4</v>
      </c>
      <c r="G2" s="4" t="s">
        <v>5</v>
      </c>
      <c r="H2" s="20" t="s">
        <v>1033</v>
      </c>
      <c r="I2" s="11" t="s">
        <v>6</v>
      </c>
      <c r="J2" s="7" t="s">
        <v>7</v>
      </c>
      <c r="K2" s="7" t="s">
        <v>8</v>
      </c>
      <c r="L2" s="13" t="s">
        <v>9</v>
      </c>
      <c r="M2" s="15" t="s">
        <v>10</v>
      </c>
      <c r="N2" s="4" t="s">
        <v>11</v>
      </c>
      <c r="O2" s="17" t="s">
        <v>12</v>
      </c>
      <c r="P2" s="3" t="s">
        <v>13</v>
      </c>
      <c r="Q2" s="7" t="s">
        <v>14</v>
      </c>
      <c r="R2" s="9" t="s">
        <v>15</v>
      </c>
    </row>
    <row r="3" spans="2:18" x14ac:dyDescent="0.2">
      <c r="B3" s="5" t="s">
        <v>27</v>
      </c>
      <c r="C3" s="6" t="s">
        <v>16</v>
      </c>
      <c r="D3" s="6" t="s">
        <v>17</v>
      </c>
      <c r="E3" s="6" t="s">
        <v>18</v>
      </c>
      <c r="F3" s="6" t="s">
        <v>19</v>
      </c>
      <c r="G3" s="6" t="s">
        <v>20</v>
      </c>
      <c r="H3" s="21">
        <v>74.69</v>
      </c>
      <c r="I3" s="12">
        <v>7</v>
      </c>
      <c r="J3" s="8">
        <v>26.141500000000001</v>
      </c>
      <c r="K3" s="8">
        <v>548.97149999999999</v>
      </c>
      <c r="L3" s="14">
        <v>43470</v>
      </c>
      <c r="M3" s="16">
        <v>0.54722222222222228</v>
      </c>
      <c r="N3" s="6" t="s">
        <v>21</v>
      </c>
      <c r="O3" s="18">
        <v>522.83000000000004</v>
      </c>
      <c r="P3" s="2">
        <v>4.7619047620000003</v>
      </c>
      <c r="Q3" s="8">
        <v>26.141500000000001</v>
      </c>
      <c r="R3" s="10">
        <v>9.1</v>
      </c>
    </row>
    <row r="4" spans="2:18" x14ac:dyDescent="0.2">
      <c r="B4" s="6" t="s">
        <v>31</v>
      </c>
      <c r="C4" s="6" t="s">
        <v>22</v>
      </c>
      <c r="D4" s="6" t="s">
        <v>23</v>
      </c>
      <c r="E4" s="6" t="s">
        <v>24</v>
      </c>
      <c r="F4" s="6" t="s">
        <v>19</v>
      </c>
      <c r="G4" s="6" t="s">
        <v>25</v>
      </c>
      <c r="H4" s="21">
        <v>15.28</v>
      </c>
      <c r="I4" s="12">
        <v>5</v>
      </c>
      <c r="J4" s="8">
        <v>3.82</v>
      </c>
      <c r="K4" s="8">
        <v>80.22</v>
      </c>
      <c r="L4" s="14">
        <v>43532</v>
      </c>
      <c r="M4" s="16">
        <v>0.43680555555555556</v>
      </c>
      <c r="N4" s="6" t="s">
        <v>26</v>
      </c>
      <c r="O4" s="18">
        <v>76.400000000000006</v>
      </c>
      <c r="P4" s="2">
        <v>4.7619047620000003</v>
      </c>
      <c r="Q4" s="8">
        <v>3.82</v>
      </c>
      <c r="R4" s="10">
        <v>9.6</v>
      </c>
    </row>
    <row r="5" spans="2:18" x14ac:dyDescent="0.2">
      <c r="B5" s="6" t="s">
        <v>32</v>
      </c>
      <c r="C5" s="6" t="s">
        <v>16</v>
      </c>
      <c r="D5" s="6" t="s">
        <v>17</v>
      </c>
      <c r="E5" s="6" t="s">
        <v>24</v>
      </c>
      <c r="F5" s="6" t="s">
        <v>28</v>
      </c>
      <c r="G5" s="6" t="s">
        <v>29</v>
      </c>
      <c r="H5" s="21">
        <v>46.33</v>
      </c>
      <c r="I5" s="12">
        <v>7</v>
      </c>
      <c r="J5" s="8">
        <v>16.215499999999999</v>
      </c>
      <c r="K5" s="8">
        <v>340.52550000000002</v>
      </c>
      <c r="L5" s="14">
        <v>43527</v>
      </c>
      <c r="M5" s="16">
        <v>0.55763888888888891</v>
      </c>
      <c r="N5" s="6" t="s">
        <v>30</v>
      </c>
      <c r="O5" s="18">
        <v>324.31</v>
      </c>
      <c r="P5" s="2">
        <v>4.7619047620000003</v>
      </c>
      <c r="Q5" s="8">
        <v>16.215499999999999</v>
      </c>
      <c r="R5" s="10">
        <v>7.4</v>
      </c>
    </row>
    <row r="6" spans="2:18" x14ac:dyDescent="0.2">
      <c r="B6" s="6" t="s">
        <v>34</v>
      </c>
      <c r="C6" s="6" t="s">
        <v>16</v>
      </c>
      <c r="D6" s="6" t="s">
        <v>17</v>
      </c>
      <c r="E6" s="6" t="s">
        <v>18</v>
      </c>
      <c r="F6" s="6" t="s">
        <v>28</v>
      </c>
      <c r="G6" s="6" t="s">
        <v>20</v>
      </c>
      <c r="H6" s="21">
        <v>58.22</v>
      </c>
      <c r="I6" s="12">
        <v>8</v>
      </c>
      <c r="J6" s="8">
        <v>23.288</v>
      </c>
      <c r="K6" s="8">
        <v>489.048</v>
      </c>
      <c r="L6" s="14">
        <v>43492</v>
      </c>
      <c r="M6" s="16">
        <v>0.85624999999999996</v>
      </c>
      <c r="N6" s="6" t="s">
        <v>21</v>
      </c>
      <c r="O6" s="18">
        <v>465.76</v>
      </c>
      <c r="P6" s="2">
        <v>4.7619047620000003</v>
      </c>
      <c r="Q6" s="8">
        <v>23.288</v>
      </c>
      <c r="R6" s="10">
        <v>8.4</v>
      </c>
    </row>
    <row r="7" spans="2:18" x14ac:dyDescent="0.2">
      <c r="B7" s="6" t="s">
        <v>35</v>
      </c>
      <c r="C7" s="6" t="s">
        <v>16</v>
      </c>
      <c r="D7" s="6" t="s">
        <v>17</v>
      </c>
      <c r="E7" s="6" t="s">
        <v>24</v>
      </c>
      <c r="F7" s="6" t="s">
        <v>28</v>
      </c>
      <c r="G7" s="6" t="s">
        <v>33</v>
      </c>
      <c r="H7" s="21">
        <v>86.31</v>
      </c>
      <c r="I7" s="12">
        <v>7</v>
      </c>
      <c r="J7" s="8">
        <v>30.208500000000001</v>
      </c>
      <c r="K7" s="8">
        <v>634.37850000000003</v>
      </c>
      <c r="L7" s="14">
        <v>43504</v>
      </c>
      <c r="M7" s="16">
        <v>0.44236111111111109</v>
      </c>
      <c r="N7" s="6" t="s">
        <v>21</v>
      </c>
      <c r="O7" s="18">
        <v>604.16999999999996</v>
      </c>
      <c r="P7" s="2">
        <v>4.7619047620000003</v>
      </c>
      <c r="Q7" s="8">
        <v>30.208500000000001</v>
      </c>
      <c r="R7" s="10">
        <v>5.3</v>
      </c>
    </row>
    <row r="8" spans="2:18" x14ac:dyDescent="0.2">
      <c r="B8" s="6" t="s">
        <v>36</v>
      </c>
      <c r="C8" s="6" t="s">
        <v>22</v>
      </c>
      <c r="D8" s="6" t="s">
        <v>23</v>
      </c>
      <c r="E8" s="6" t="s">
        <v>24</v>
      </c>
      <c r="F8" s="6" t="s">
        <v>28</v>
      </c>
      <c r="G8" s="6" t="s">
        <v>25</v>
      </c>
      <c r="H8" s="21">
        <v>85.39</v>
      </c>
      <c r="I8" s="12">
        <v>7</v>
      </c>
      <c r="J8" s="8">
        <v>29.886500000000002</v>
      </c>
      <c r="K8" s="8">
        <v>627.61649999999997</v>
      </c>
      <c r="L8" s="14">
        <v>43549</v>
      </c>
      <c r="M8" s="16">
        <v>0.77083333333333337</v>
      </c>
      <c r="N8" s="6" t="s">
        <v>21</v>
      </c>
      <c r="O8" s="18">
        <v>597.73</v>
      </c>
      <c r="P8" s="2">
        <v>4.7619047620000003</v>
      </c>
      <c r="Q8" s="8">
        <v>29.886500000000002</v>
      </c>
      <c r="R8" s="10">
        <v>4.0999999999999996</v>
      </c>
    </row>
    <row r="9" spans="2:18" x14ac:dyDescent="0.2">
      <c r="B9" s="6" t="s">
        <v>37</v>
      </c>
      <c r="C9" s="6" t="s">
        <v>16</v>
      </c>
      <c r="D9" s="6" t="s">
        <v>17</v>
      </c>
      <c r="E9" s="6" t="s">
        <v>18</v>
      </c>
      <c r="F9" s="6" t="s">
        <v>19</v>
      </c>
      <c r="G9" s="6" t="s">
        <v>25</v>
      </c>
      <c r="H9" s="21">
        <v>68.84</v>
      </c>
      <c r="I9" s="12">
        <v>6</v>
      </c>
      <c r="J9" s="8">
        <v>20.652000000000001</v>
      </c>
      <c r="K9" s="8">
        <v>433.69200000000001</v>
      </c>
      <c r="L9" s="14">
        <v>43521</v>
      </c>
      <c r="M9" s="16">
        <v>0.60833333333333328</v>
      </c>
      <c r="N9" s="6" t="s">
        <v>21</v>
      </c>
      <c r="O9" s="18">
        <v>413.04</v>
      </c>
      <c r="P9" s="2">
        <v>4.7619047620000003</v>
      </c>
      <c r="Q9" s="8">
        <v>20.652000000000001</v>
      </c>
      <c r="R9" s="10">
        <v>5.8</v>
      </c>
    </row>
    <row r="10" spans="2:18" x14ac:dyDescent="0.2">
      <c r="B10" s="6" t="s">
        <v>38</v>
      </c>
      <c r="C10" s="6" t="s">
        <v>22</v>
      </c>
      <c r="D10" s="6" t="s">
        <v>23</v>
      </c>
      <c r="E10" s="6" t="s">
        <v>24</v>
      </c>
      <c r="F10" s="6" t="s">
        <v>19</v>
      </c>
      <c r="G10" s="5" t="s">
        <v>29</v>
      </c>
      <c r="H10" s="21">
        <v>73.56</v>
      </c>
      <c r="I10" s="12">
        <v>10</v>
      </c>
      <c r="J10" s="8">
        <v>36.78</v>
      </c>
      <c r="K10" s="8">
        <v>772.38</v>
      </c>
      <c r="L10" s="14">
        <v>43520</v>
      </c>
      <c r="M10" s="16">
        <v>0.48472222222222222</v>
      </c>
      <c r="N10" s="6" t="s">
        <v>21</v>
      </c>
      <c r="O10" s="18">
        <v>735.6</v>
      </c>
      <c r="P10" s="2">
        <v>4.7619047620000003</v>
      </c>
      <c r="Q10" s="8">
        <v>36.78</v>
      </c>
      <c r="R10" s="10">
        <v>8</v>
      </c>
    </row>
    <row r="11" spans="2:18" x14ac:dyDescent="0.2">
      <c r="B11" s="6" t="s">
        <v>42</v>
      </c>
      <c r="C11" s="6" t="s">
        <v>16</v>
      </c>
      <c r="D11" s="6" t="s">
        <v>17</v>
      </c>
      <c r="E11" s="6" t="s">
        <v>18</v>
      </c>
      <c r="F11" s="6" t="s">
        <v>19</v>
      </c>
      <c r="G11" s="6" t="s">
        <v>20</v>
      </c>
      <c r="H11" s="21">
        <v>36.26</v>
      </c>
      <c r="I11" s="12">
        <v>2</v>
      </c>
      <c r="J11" s="8">
        <v>3.6259999999999999</v>
      </c>
      <c r="K11" s="8">
        <v>76.146000000000001</v>
      </c>
      <c r="L11" s="14">
        <v>43475</v>
      </c>
      <c r="M11" s="16">
        <v>0.71875</v>
      </c>
      <c r="N11" s="6" t="s">
        <v>30</v>
      </c>
      <c r="O11" s="18">
        <v>72.52</v>
      </c>
      <c r="P11" s="2">
        <v>4.7619047620000003</v>
      </c>
      <c r="Q11" s="8">
        <v>3.6259999999999999</v>
      </c>
      <c r="R11" s="10">
        <v>7.2</v>
      </c>
    </row>
    <row r="12" spans="2:18" x14ac:dyDescent="0.2">
      <c r="B12" s="6" t="s">
        <v>44</v>
      </c>
      <c r="C12" s="6" t="s">
        <v>39</v>
      </c>
      <c r="D12" s="6" t="s">
        <v>40</v>
      </c>
      <c r="E12" s="6" t="s">
        <v>18</v>
      </c>
      <c r="F12" s="6" t="s">
        <v>19</v>
      </c>
      <c r="G12" s="6" t="s">
        <v>41</v>
      </c>
      <c r="H12" s="21">
        <v>54.84</v>
      </c>
      <c r="I12" s="12">
        <v>3</v>
      </c>
      <c r="J12" s="8">
        <v>8.2260000000000009</v>
      </c>
      <c r="K12" s="8">
        <v>172.74600000000001</v>
      </c>
      <c r="L12" s="14">
        <v>43516</v>
      </c>
      <c r="M12" s="16">
        <v>0.56041666666666667</v>
      </c>
      <c r="N12" s="6" t="s">
        <v>30</v>
      </c>
      <c r="O12" s="18">
        <v>164.52</v>
      </c>
      <c r="P12" s="2">
        <v>4.7619047620000003</v>
      </c>
      <c r="Q12" s="8">
        <v>8.2260000000000009</v>
      </c>
      <c r="R12" s="10">
        <v>5.9</v>
      </c>
    </row>
    <row r="13" spans="2:18" x14ac:dyDescent="0.2">
      <c r="B13" s="6" t="s">
        <v>45</v>
      </c>
      <c r="C13" s="6" t="s">
        <v>39</v>
      </c>
      <c r="D13" s="6" t="s">
        <v>40</v>
      </c>
      <c r="E13" s="6" t="s">
        <v>18</v>
      </c>
      <c r="F13" s="6" t="s">
        <v>19</v>
      </c>
      <c r="G13" s="6" t="s">
        <v>43</v>
      </c>
      <c r="H13" s="21">
        <v>14.48</v>
      </c>
      <c r="I13" s="12">
        <v>4</v>
      </c>
      <c r="J13" s="8">
        <v>2.8959999999999999</v>
      </c>
      <c r="K13" s="8">
        <v>60.816000000000003</v>
      </c>
      <c r="L13" s="14">
        <v>43502</v>
      </c>
      <c r="M13" s="16">
        <v>0.75486111111111109</v>
      </c>
      <c r="N13" s="6" t="s">
        <v>21</v>
      </c>
      <c r="O13" s="18">
        <v>57.92</v>
      </c>
      <c r="P13" s="2">
        <v>4.7619047620000003</v>
      </c>
      <c r="Q13" s="8">
        <v>2.8959999999999999</v>
      </c>
      <c r="R13" s="10">
        <v>4.5</v>
      </c>
    </row>
    <row r="14" spans="2:18" x14ac:dyDescent="0.2">
      <c r="B14" s="6" t="s">
        <v>46</v>
      </c>
      <c r="C14" s="6" t="s">
        <v>39</v>
      </c>
      <c r="D14" s="6" t="s">
        <v>40</v>
      </c>
      <c r="E14" s="6" t="s">
        <v>18</v>
      </c>
      <c r="F14" s="6" t="s">
        <v>28</v>
      </c>
      <c r="G14" s="6" t="s">
        <v>25</v>
      </c>
      <c r="H14" s="21">
        <v>25.51</v>
      </c>
      <c r="I14" s="12">
        <v>4</v>
      </c>
      <c r="J14" s="8">
        <v>5.1020000000000003</v>
      </c>
      <c r="K14" s="8">
        <v>107.142</v>
      </c>
      <c r="L14" s="14">
        <v>43533</v>
      </c>
      <c r="M14" s="16">
        <v>0.7104166666666667</v>
      </c>
      <c r="N14" s="6" t="s">
        <v>26</v>
      </c>
      <c r="O14" s="18">
        <v>102.04</v>
      </c>
      <c r="P14" s="2">
        <v>4.7619047620000003</v>
      </c>
      <c r="Q14" s="8">
        <v>5.1020000000000003</v>
      </c>
      <c r="R14" s="10">
        <v>6.8</v>
      </c>
    </row>
    <row r="15" spans="2:18" x14ac:dyDescent="0.2">
      <c r="B15" s="6" t="s">
        <v>47</v>
      </c>
      <c r="C15" s="6" t="s">
        <v>16</v>
      </c>
      <c r="D15" s="6" t="s">
        <v>17</v>
      </c>
      <c r="E15" s="6" t="s">
        <v>24</v>
      </c>
      <c r="F15" s="6" t="s">
        <v>19</v>
      </c>
      <c r="G15" s="6" t="s">
        <v>25</v>
      </c>
      <c r="H15" s="21">
        <v>46.95</v>
      </c>
      <c r="I15" s="12">
        <v>5</v>
      </c>
      <c r="J15" s="8">
        <v>11.737500000000001</v>
      </c>
      <c r="K15" s="8">
        <v>246.48750000000001</v>
      </c>
      <c r="L15" s="14">
        <v>43508</v>
      </c>
      <c r="M15" s="16">
        <v>0.43402777777777779</v>
      </c>
      <c r="N15" s="6" t="s">
        <v>21</v>
      </c>
      <c r="O15" s="18">
        <v>234.75</v>
      </c>
      <c r="P15" s="2">
        <v>4.7619047620000003</v>
      </c>
      <c r="Q15" s="8">
        <v>11.737500000000001</v>
      </c>
      <c r="R15" s="10">
        <v>7.1</v>
      </c>
    </row>
    <row r="16" spans="2:18" x14ac:dyDescent="0.2">
      <c r="B16" s="6" t="s">
        <v>48</v>
      </c>
      <c r="C16" s="6" t="s">
        <v>16</v>
      </c>
      <c r="D16" s="6" t="s">
        <v>17</v>
      </c>
      <c r="E16" s="6" t="s">
        <v>24</v>
      </c>
      <c r="F16" s="6" t="s">
        <v>28</v>
      </c>
      <c r="G16" s="6" t="s">
        <v>41</v>
      </c>
      <c r="H16" s="21">
        <v>43.19</v>
      </c>
      <c r="I16" s="12">
        <v>10</v>
      </c>
      <c r="J16" s="8">
        <v>21.594999999999999</v>
      </c>
      <c r="K16" s="8">
        <v>453.495</v>
      </c>
      <c r="L16" s="14">
        <v>43503</v>
      </c>
      <c r="M16" s="16">
        <v>0.7</v>
      </c>
      <c r="N16" s="6" t="s">
        <v>21</v>
      </c>
      <c r="O16" s="18">
        <v>431.9</v>
      </c>
      <c r="P16" s="2">
        <v>4.7619047620000003</v>
      </c>
      <c r="Q16" s="8">
        <v>21.594999999999999</v>
      </c>
      <c r="R16" s="10">
        <v>8.1999999999999993</v>
      </c>
    </row>
    <row r="17" spans="2:18" x14ac:dyDescent="0.2">
      <c r="B17" s="6" t="s">
        <v>49</v>
      </c>
      <c r="C17" s="6" t="s">
        <v>16</v>
      </c>
      <c r="D17" s="6" t="s">
        <v>17</v>
      </c>
      <c r="E17" s="6" t="s">
        <v>24</v>
      </c>
      <c r="F17" s="6" t="s">
        <v>19</v>
      </c>
      <c r="G17" s="6" t="s">
        <v>20</v>
      </c>
      <c r="H17" s="21">
        <v>71.38</v>
      </c>
      <c r="I17" s="12">
        <v>10</v>
      </c>
      <c r="J17" s="8">
        <v>35.69</v>
      </c>
      <c r="K17" s="8">
        <v>749.49</v>
      </c>
      <c r="L17" s="14">
        <v>43553</v>
      </c>
      <c r="M17" s="16">
        <v>0.80625000000000002</v>
      </c>
      <c r="N17" s="6" t="s">
        <v>26</v>
      </c>
      <c r="O17" s="18">
        <v>713.8</v>
      </c>
      <c r="P17" s="2">
        <v>4.7619047620000003</v>
      </c>
      <c r="Q17" s="8">
        <v>35.69</v>
      </c>
      <c r="R17" s="10">
        <v>5.7</v>
      </c>
    </row>
    <row r="18" spans="2:18" x14ac:dyDescent="0.2">
      <c r="B18" s="6" t="s">
        <v>50</v>
      </c>
      <c r="C18" s="6" t="s">
        <v>39</v>
      </c>
      <c r="D18" s="6" t="s">
        <v>40</v>
      </c>
      <c r="E18" s="6" t="s">
        <v>18</v>
      </c>
      <c r="F18" s="6" t="s">
        <v>19</v>
      </c>
      <c r="G18" s="6" t="s">
        <v>33</v>
      </c>
      <c r="H18" s="21">
        <v>93.72</v>
      </c>
      <c r="I18" s="12">
        <v>6</v>
      </c>
      <c r="J18" s="8">
        <v>28.116</v>
      </c>
      <c r="K18" s="8">
        <v>590.43600000000004</v>
      </c>
      <c r="L18" s="14">
        <v>43480</v>
      </c>
      <c r="M18" s="16">
        <v>0.67986111111111114</v>
      </c>
      <c r="N18" s="6" t="s">
        <v>26</v>
      </c>
      <c r="O18" s="18">
        <v>562.32000000000005</v>
      </c>
      <c r="P18" s="2">
        <v>4.7619047620000003</v>
      </c>
      <c r="Q18" s="8">
        <v>28.116</v>
      </c>
      <c r="R18" s="10">
        <v>4.5</v>
      </c>
    </row>
    <row r="19" spans="2:18" x14ac:dyDescent="0.2">
      <c r="B19" s="6" t="s">
        <v>51</v>
      </c>
      <c r="C19" s="6" t="s">
        <v>16</v>
      </c>
      <c r="D19" s="6" t="s">
        <v>17</v>
      </c>
      <c r="E19" s="6" t="s">
        <v>18</v>
      </c>
      <c r="F19" s="6" t="s">
        <v>19</v>
      </c>
      <c r="G19" s="6" t="s">
        <v>20</v>
      </c>
      <c r="H19" s="21">
        <v>68.930000000000007</v>
      </c>
      <c r="I19" s="12">
        <v>7</v>
      </c>
      <c r="J19" s="8">
        <v>24.125499999999999</v>
      </c>
      <c r="K19" s="8">
        <v>506.63549999999998</v>
      </c>
      <c r="L19" s="14">
        <v>43535</v>
      </c>
      <c r="M19" s="16">
        <v>0.46041666666666664</v>
      </c>
      <c r="N19" s="6" t="s">
        <v>30</v>
      </c>
      <c r="O19" s="18">
        <v>482.51</v>
      </c>
      <c r="P19" s="2">
        <v>4.7619047620000003</v>
      </c>
      <c r="Q19" s="8">
        <v>24.125499999999999</v>
      </c>
      <c r="R19" s="10">
        <v>4.5999999999999996</v>
      </c>
    </row>
    <row r="20" spans="2:18" x14ac:dyDescent="0.2">
      <c r="B20" s="6" t="s">
        <v>52</v>
      </c>
      <c r="C20" s="6" t="s">
        <v>16</v>
      </c>
      <c r="D20" s="6" t="s">
        <v>17</v>
      </c>
      <c r="E20" s="6" t="s">
        <v>24</v>
      </c>
      <c r="F20" s="6" t="s">
        <v>28</v>
      </c>
      <c r="G20" s="6" t="s">
        <v>33</v>
      </c>
      <c r="H20" s="21">
        <v>72.61</v>
      </c>
      <c r="I20" s="12">
        <v>6</v>
      </c>
      <c r="J20" s="8">
        <v>21.783000000000001</v>
      </c>
      <c r="K20" s="8">
        <v>457.44299999999998</v>
      </c>
      <c r="L20" s="14">
        <v>43466</v>
      </c>
      <c r="M20" s="16">
        <v>0.44374999999999998</v>
      </c>
      <c r="N20" s="6" t="s">
        <v>30</v>
      </c>
      <c r="O20" s="18">
        <v>435.66</v>
      </c>
      <c r="P20" s="2">
        <v>4.7619047620000003</v>
      </c>
      <c r="Q20" s="8">
        <v>21.783000000000001</v>
      </c>
      <c r="R20" s="10">
        <v>6.9</v>
      </c>
    </row>
    <row r="21" spans="2:18" x14ac:dyDescent="0.2">
      <c r="B21" s="6" t="s">
        <v>53</v>
      </c>
      <c r="C21" s="6" t="s">
        <v>16</v>
      </c>
      <c r="D21" s="6" t="s">
        <v>17</v>
      </c>
      <c r="E21" s="6" t="s">
        <v>24</v>
      </c>
      <c r="F21" s="6" t="s">
        <v>28</v>
      </c>
      <c r="G21" s="6" t="s">
        <v>41</v>
      </c>
      <c r="H21" s="21">
        <v>54.67</v>
      </c>
      <c r="I21" s="12">
        <v>3</v>
      </c>
      <c r="J21" s="8">
        <v>8.2004999999999999</v>
      </c>
      <c r="K21" s="8">
        <v>172.2105</v>
      </c>
      <c r="L21" s="14">
        <v>43486</v>
      </c>
      <c r="M21" s="16">
        <v>0.75</v>
      </c>
      <c r="N21" s="6" t="s">
        <v>30</v>
      </c>
      <c r="O21" s="18">
        <v>164.01</v>
      </c>
      <c r="P21" s="2">
        <v>4.7619047620000003</v>
      </c>
      <c r="Q21" s="8">
        <v>8.2004999999999999</v>
      </c>
      <c r="R21" s="10">
        <v>8.6</v>
      </c>
    </row>
    <row r="24" spans="2:18" x14ac:dyDescent="0.2">
      <c r="I24" t="s">
        <v>1059</v>
      </c>
    </row>
    <row r="25" spans="2:18" x14ac:dyDescent="0.2">
      <c r="B25" s="4" t="s">
        <v>0</v>
      </c>
      <c r="C25" s="7" t="s">
        <v>8</v>
      </c>
      <c r="F25" s="4" t="s">
        <v>0</v>
      </c>
      <c r="G25" s="4" t="s">
        <v>1</v>
      </c>
      <c r="I25">
        <f>INDEX(K2:K21,MATCH(B26,B3:B21,0))</f>
        <v>433.69200000000001</v>
      </c>
      <c r="K25" t="e">
        <f>-INDEX(K3:K21,MATCH(K11,B2:B21,0))</f>
        <v>#N/A</v>
      </c>
    </row>
    <row r="26" spans="2:18" x14ac:dyDescent="0.2">
      <c r="B26" s="6" t="s">
        <v>38</v>
      </c>
      <c r="C26">
        <f>VLOOKUP(B26,B2:K20,10,0)</f>
        <v>772.38</v>
      </c>
      <c r="F26" s="6" t="s">
        <v>51</v>
      </c>
      <c r="G26" t="str">
        <f>VLOOKUP(F26,B2:C21,2,0)</f>
        <v>A</v>
      </c>
    </row>
    <row r="27" spans="2:18" x14ac:dyDescent="0.2">
      <c r="I27" t="e">
        <f ca="1">xlookup()</f>
        <v>#NAME?</v>
      </c>
    </row>
    <row r="28" spans="2:18" x14ac:dyDescent="0.2">
      <c r="B28" t="s">
        <v>1058</v>
      </c>
    </row>
    <row r="30" spans="2:18" x14ac:dyDescent="0.2">
      <c r="B30" s="4" t="s">
        <v>0</v>
      </c>
      <c r="C30" s="20" t="s">
        <v>1033</v>
      </c>
    </row>
    <row r="31" spans="2:18" x14ac:dyDescent="0.2">
      <c r="B31" t="s">
        <v>44</v>
      </c>
      <c r="C31">
        <f>VLOOKUP(B31,B2:H21,7,0)</f>
        <v>54.84</v>
      </c>
    </row>
    <row r="35" spans="2:3" x14ac:dyDescent="0.2">
      <c r="B35" s="4" t="s">
        <v>0</v>
      </c>
      <c r="C35" s="20" t="s">
        <v>1033</v>
      </c>
    </row>
    <row r="36" spans="2:3" x14ac:dyDescent="0.2">
      <c r="B36" s="5" t="s">
        <v>27</v>
      </c>
      <c r="C36" s="21" t="e">
        <f ca="1">vlooup(B36,'Price sheet'!$B$2:$C$21,2,0)</f>
        <v>#NAME?</v>
      </c>
    </row>
    <row r="37" spans="2:3" x14ac:dyDescent="0.2">
      <c r="B37" s="6" t="s">
        <v>31</v>
      </c>
      <c r="C37" s="21"/>
    </row>
    <row r="38" spans="2:3" x14ac:dyDescent="0.2">
      <c r="B38" s="6" t="s">
        <v>32</v>
      </c>
      <c r="C38" s="21"/>
    </row>
    <row r="39" spans="2:3" x14ac:dyDescent="0.2">
      <c r="B39" s="6" t="s">
        <v>34</v>
      </c>
      <c r="C39" s="21"/>
    </row>
    <row r="40" spans="2:3" x14ac:dyDescent="0.2">
      <c r="B40" s="6" t="s">
        <v>35</v>
      </c>
      <c r="C40" s="21"/>
    </row>
    <row r="41" spans="2:3" x14ac:dyDescent="0.2">
      <c r="B41" s="6" t="s">
        <v>36</v>
      </c>
      <c r="C41" s="21"/>
    </row>
    <row r="42" spans="2:3" x14ac:dyDescent="0.2">
      <c r="B42" s="6" t="s">
        <v>37</v>
      </c>
      <c r="C42" s="21"/>
    </row>
    <row r="43" spans="2:3" x14ac:dyDescent="0.2">
      <c r="B43" s="6" t="s">
        <v>38</v>
      </c>
      <c r="C43" s="21"/>
    </row>
    <row r="44" spans="2:3" x14ac:dyDescent="0.2">
      <c r="B44" s="6" t="s">
        <v>42</v>
      </c>
      <c r="C44" s="21"/>
    </row>
    <row r="45" spans="2:3" x14ac:dyDescent="0.2">
      <c r="B45" s="6" t="s">
        <v>44</v>
      </c>
      <c r="C45" s="21"/>
    </row>
    <row r="46" spans="2:3" x14ac:dyDescent="0.2">
      <c r="B46" s="6" t="s">
        <v>45</v>
      </c>
      <c r="C46" s="21"/>
    </row>
    <row r="47" spans="2:3" x14ac:dyDescent="0.2">
      <c r="B47" s="6" t="s">
        <v>46</v>
      </c>
      <c r="C47" s="21"/>
    </row>
    <row r="48" spans="2:3" x14ac:dyDescent="0.2">
      <c r="B48" s="6" t="s">
        <v>47</v>
      </c>
      <c r="C48" s="21"/>
    </row>
    <row r="49" spans="2:3" x14ac:dyDescent="0.2">
      <c r="B49" s="6" t="s">
        <v>48</v>
      </c>
      <c r="C49" s="21"/>
    </row>
    <row r="50" spans="2:3" x14ac:dyDescent="0.2">
      <c r="B50" s="6" t="s">
        <v>49</v>
      </c>
      <c r="C50" s="21"/>
    </row>
    <row r="51" spans="2:3" x14ac:dyDescent="0.2">
      <c r="B51" s="6" t="s">
        <v>50</v>
      </c>
      <c r="C51" s="21"/>
    </row>
    <row r="52" spans="2:3" x14ac:dyDescent="0.2">
      <c r="B52" s="6" t="s">
        <v>51</v>
      </c>
      <c r="C52" s="21"/>
    </row>
    <row r="53" spans="2:3" x14ac:dyDescent="0.2">
      <c r="B53" s="6" t="s">
        <v>52</v>
      </c>
      <c r="C53" s="21"/>
    </row>
    <row r="54" spans="2:3" x14ac:dyDescent="0.2">
      <c r="B54" s="6" t="s">
        <v>53</v>
      </c>
      <c r="C54" s="21"/>
    </row>
  </sheetData>
  <conditionalFormatting sqref="R2:R21">
    <cfRule type="colorScale" priority="8">
      <colorScale>
        <cfvo type="min"/>
        <cfvo type="percentile" val="50"/>
        <cfvo type="max"/>
        <color rgb="FFF8696B"/>
        <color rgb="FFFFEB84"/>
        <color rgb="FF63BE7B"/>
      </colorScale>
    </cfRule>
  </conditionalFormatting>
  <conditionalFormatting sqref="K2:K21">
    <cfRule type="dataBar" priority="7">
      <dataBar>
        <cfvo type="min"/>
        <cfvo type="max"/>
        <color rgb="FFD6007B"/>
      </dataBar>
      <extLst>
        <ext xmlns:x14="http://schemas.microsoft.com/office/spreadsheetml/2009/9/main" uri="{B025F937-C7B1-47D3-B67F-A62EFF666E3E}">
          <x14:id>{DCCC3E8D-41C7-4883-A4FD-269CFF196175}</x14:id>
        </ext>
      </extLst>
    </cfRule>
  </conditionalFormatting>
  <conditionalFormatting sqref="I2:I21">
    <cfRule type="aboveAverage" dxfId="168" priority="6"/>
  </conditionalFormatting>
  <conditionalFormatting sqref="C25">
    <cfRule type="dataBar" priority="3">
      <dataBar>
        <cfvo type="min"/>
        <cfvo type="max"/>
        <color rgb="FFD6007B"/>
      </dataBar>
      <extLst>
        <ext xmlns:x14="http://schemas.microsoft.com/office/spreadsheetml/2009/9/main" uri="{B025F937-C7B1-47D3-B67F-A62EFF666E3E}">
          <x14:id>{DC8A39B4-D637-4861-B845-7F67502DFBEF}</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CC3E8D-41C7-4883-A4FD-269CFF196175}">
            <x14:dataBar minLength="0" maxLength="100" gradient="0">
              <x14:cfvo type="autoMin"/>
              <x14:cfvo type="autoMax"/>
              <x14:negativeFillColor rgb="FFFF0000"/>
              <x14:axisColor rgb="FF000000"/>
            </x14:dataBar>
          </x14:cfRule>
          <xm:sqref>K2:K21</xm:sqref>
        </x14:conditionalFormatting>
        <x14:conditionalFormatting xmlns:xm="http://schemas.microsoft.com/office/excel/2006/main">
          <x14:cfRule type="dataBar" id="{DC8A39B4-D637-4861-B845-7F67502DFBEF}">
            <x14:dataBar minLength="0" maxLength="100" gradient="0">
              <x14:cfvo type="autoMin"/>
              <x14:cfvo type="autoMax"/>
              <x14:negativeFillColor rgb="FFFF0000"/>
              <x14:axisColor rgb="FF000000"/>
            </x14:dataBar>
          </x14:cfRule>
          <xm:sqref>C25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21"/>
  <sheetViews>
    <sheetView workbookViewId="0">
      <selection activeCell="B25" sqref="B25"/>
    </sheetView>
  </sheetViews>
  <sheetFormatPr defaultRowHeight="12.75" x14ac:dyDescent="0.2"/>
  <cols>
    <col min="2" max="2" width="12.42578125" customWidth="1"/>
    <col min="3" max="3" width="13.7109375" customWidth="1"/>
  </cols>
  <sheetData>
    <row r="2" spans="2:3" x14ac:dyDescent="0.2">
      <c r="B2" s="4" t="s">
        <v>0</v>
      </c>
      <c r="C2" s="20" t="s">
        <v>1033</v>
      </c>
    </row>
    <row r="3" spans="2:3" x14ac:dyDescent="0.2">
      <c r="B3" s="5" t="s">
        <v>27</v>
      </c>
      <c r="C3" s="21">
        <v>74.69</v>
      </c>
    </row>
    <row r="4" spans="2:3" x14ac:dyDescent="0.2">
      <c r="B4" s="6" t="s">
        <v>31</v>
      </c>
      <c r="C4" s="21">
        <v>15.28</v>
      </c>
    </row>
    <row r="5" spans="2:3" x14ac:dyDescent="0.2">
      <c r="B5" s="6" t="s">
        <v>32</v>
      </c>
      <c r="C5" s="21">
        <v>46.33</v>
      </c>
    </row>
    <row r="6" spans="2:3" x14ac:dyDescent="0.2">
      <c r="B6" s="6" t="s">
        <v>34</v>
      </c>
      <c r="C6" s="21">
        <v>58.22</v>
      </c>
    </row>
    <row r="7" spans="2:3" x14ac:dyDescent="0.2">
      <c r="B7" s="6" t="s">
        <v>35</v>
      </c>
      <c r="C7" s="21">
        <v>86.31</v>
      </c>
    </row>
    <row r="8" spans="2:3" x14ac:dyDescent="0.2">
      <c r="B8" s="6" t="s">
        <v>36</v>
      </c>
      <c r="C8" s="21">
        <v>85.39</v>
      </c>
    </row>
    <row r="9" spans="2:3" x14ac:dyDescent="0.2">
      <c r="B9" s="6" t="s">
        <v>37</v>
      </c>
      <c r="C9" s="21">
        <v>68.84</v>
      </c>
    </row>
    <row r="10" spans="2:3" x14ac:dyDescent="0.2">
      <c r="B10" s="6" t="s">
        <v>38</v>
      </c>
      <c r="C10" s="21">
        <v>73.56</v>
      </c>
    </row>
    <row r="11" spans="2:3" x14ac:dyDescent="0.2">
      <c r="B11" s="6" t="s">
        <v>42</v>
      </c>
      <c r="C11" s="21">
        <v>36.26</v>
      </c>
    </row>
    <row r="12" spans="2:3" x14ac:dyDescent="0.2">
      <c r="B12" s="6" t="s">
        <v>44</v>
      </c>
      <c r="C12" s="21">
        <v>54.84</v>
      </c>
    </row>
    <row r="13" spans="2:3" x14ac:dyDescent="0.2">
      <c r="B13" s="6" t="s">
        <v>45</v>
      </c>
      <c r="C13" s="21">
        <v>14.48</v>
      </c>
    </row>
    <row r="14" spans="2:3" x14ac:dyDescent="0.2">
      <c r="B14" s="6" t="s">
        <v>46</v>
      </c>
      <c r="C14" s="21">
        <v>25.51</v>
      </c>
    </row>
    <row r="15" spans="2:3" x14ac:dyDescent="0.2">
      <c r="B15" s="6" t="s">
        <v>47</v>
      </c>
      <c r="C15" s="21">
        <v>46.95</v>
      </c>
    </row>
    <row r="16" spans="2:3" x14ac:dyDescent="0.2">
      <c r="B16" s="6" t="s">
        <v>48</v>
      </c>
      <c r="C16" s="21">
        <v>43.19</v>
      </c>
    </row>
    <row r="17" spans="2:3" x14ac:dyDescent="0.2">
      <c r="B17" s="6" t="s">
        <v>49</v>
      </c>
      <c r="C17" s="21">
        <v>71.38</v>
      </c>
    </row>
    <row r="18" spans="2:3" x14ac:dyDescent="0.2">
      <c r="B18" s="6" t="s">
        <v>50</v>
      </c>
      <c r="C18" s="21">
        <v>93.72</v>
      </c>
    </row>
    <row r="19" spans="2:3" x14ac:dyDescent="0.2">
      <c r="B19" s="6" t="s">
        <v>51</v>
      </c>
      <c r="C19" s="21">
        <v>68.930000000000007</v>
      </c>
    </row>
    <row r="20" spans="2:3" x14ac:dyDescent="0.2">
      <c r="B20" s="6" t="s">
        <v>52</v>
      </c>
      <c r="C20" s="21">
        <v>72.61</v>
      </c>
    </row>
    <row r="21" spans="2:3" x14ac:dyDescent="0.2">
      <c r="B21" s="6" t="s">
        <v>53</v>
      </c>
      <c r="C21" s="21">
        <v>54.67</v>
      </c>
    </row>
  </sheetData>
  <conditionalFormatting sqref="C3:C21">
    <cfRule type="aboveAverage" dxfId="167" priority="1" aboveAverage="0"/>
    <cfRule type="aboveAverage" dxfId="166"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5"/>
  <sheetViews>
    <sheetView workbookViewId="0">
      <selection activeCell="L11" sqref="L11"/>
    </sheetView>
  </sheetViews>
  <sheetFormatPr defaultRowHeight="12.75" x14ac:dyDescent="0.2"/>
  <sheetData>
    <row r="2" spans="2:13" x14ac:dyDescent="0.2">
      <c r="B2" s="31">
        <f ca="1">TODAY()</f>
        <v>44889</v>
      </c>
    </row>
    <row r="3" spans="2:13" x14ac:dyDescent="0.2">
      <c r="J3" s="54" t="s">
        <v>1080</v>
      </c>
    </row>
    <row r="4" spans="2:13" x14ac:dyDescent="0.2">
      <c r="B4" t="s">
        <v>1060</v>
      </c>
      <c r="C4" t="s">
        <v>1061</v>
      </c>
      <c r="J4" s="42" t="s">
        <v>1078</v>
      </c>
      <c r="K4" s="42" t="s">
        <v>1061</v>
      </c>
      <c r="L4" s="42"/>
      <c r="M4" s="42" t="s">
        <v>1079</v>
      </c>
    </row>
    <row r="5" spans="2:13" x14ac:dyDescent="0.2">
      <c r="B5" s="31">
        <v>37171</v>
      </c>
      <c r="C5" s="31">
        <f ca="1">TODAY()</f>
        <v>44889</v>
      </c>
      <c r="E5">
        <f ca="1">DATEDIF(B5,C5,"y")</f>
        <v>21</v>
      </c>
      <c r="J5" s="50">
        <v>39071</v>
      </c>
      <c r="K5" s="51">
        <f ca="1">TODAY()</f>
        <v>44889</v>
      </c>
      <c r="L5" s="52"/>
      <c r="M5" s="53">
        <f ca="1">DATEDIF(J5,K5,"y")</f>
        <v>15</v>
      </c>
    </row>
    <row r="6" spans="2:13" x14ac:dyDescent="0.2">
      <c r="E6">
        <f ca="1">DATEDIF(B5,C5,"m")</f>
        <v>253</v>
      </c>
    </row>
    <row r="7" spans="2:13" x14ac:dyDescent="0.2">
      <c r="E7">
        <f ca="1">DATEDIF(B5,C5,"d")</f>
        <v>7718</v>
      </c>
    </row>
    <row r="10" spans="2:13" x14ac:dyDescent="0.2">
      <c r="B10" s="31">
        <v>1</v>
      </c>
      <c r="C10" s="31">
        <f ca="1">TODAY()</f>
        <v>44889</v>
      </c>
    </row>
    <row r="11" spans="2:13" x14ac:dyDescent="0.2">
      <c r="E11">
        <f ca="1">DATEDIF(B10,C10,"d")</f>
        <v>44888</v>
      </c>
      <c r="G11">
        <f>1/9</f>
        <v>0.1111111111111111</v>
      </c>
    </row>
    <row r="12" spans="2:13" x14ac:dyDescent="0.2">
      <c r="G12">
        <f>ROUNDUP(G11,1)</f>
        <v>0.2</v>
      </c>
    </row>
    <row r="13" spans="2:13" x14ac:dyDescent="0.2">
      <c r="D13" t="s">
        <v>1062</v>
      </c>
      <c r="E13">
        <f ca="1">MONTH(C10)</f>
        <v>11</v>
      </c>
    </row>
    <row r="14" spans="2:13" x14ac:dyDescent="0.2">
      <c r="D14" t="s">
        <v>1063</v>
      </c>
      <c r="E14">
        <f ca="1">DAY(C10)</f>
        <v>24</v>
      </c>
    </row>
    <row r="15" spans="2:13" x14ac:dyDescent="0.2">
      <c r="D15" t="s">
        <v>1064</v>
      </c>
      <c r="E15">
        <f ca="1">YEAR(C10)</f>
        <v>2022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93"/>
  <sheetViews>
    <sheetView showGridLines="0" tabSelected="1" topLeftCell="A43" zoomScale="98" zoomScaleNormal="98" workbookViewId="0">
      <selection activeCell="F41" sqref="F41"/>
    </sheetView>
  </sheetViews>
  <sheetFormatPr defaultRowHeight="12.75" x14ac:dyDescent="0.2"/>
  <cols>
    <col min="2" max="2" width="20.5703125" bestFit="1" customWidth="1"/>
    <col min="3" max="3" width="17.28515625" bestFit="1" customWidth="1"/>
    <col min="4" max="5" width="12.5703125" bestFit="1" customWidth="1"/>
    <col min="6" max="6" width="12.5703125" customWidth="1"/>
    <col min="7" max="7" width="8.85546875" customWidth="1"/>
    <col min="8" max="8" width="10.28515625" bestFit="1" customWidth="1"/>
    <col min="9" max="9" width="8.7109375" customWidth="1"/>
    <col min="10" max="10" width="12" bestFit="1" customWidth="1"/>
    <col min="11" max="11" width="8.85546875" customWidth="1"/>
    <col min="12" max="12" width="10.28515625" bestFit="1" customWidth="1"/>
    <col min="13" max="13" width="8.7109375" customWidth="1"/>
    <col min="14" max="14" width="12" bestFit="1" customWidth="1"/>
    <col min="15" max="15" width="8.85546875" customWidth="1"/>
    <col min="16" max="17" width="8.7109375" customWidth="1"/>
    <col min="18" max="18" width="12" bestFit="1" customWidth="1"/>
    <col min="19" max="19" width="10.28515625" bestFit="1" customWidth="1"/>
    <col min="20" max="20" width="8.7109375" customWidth="1"/>
    <col min="21" max="21" width="10.28515625" bestFit="1" customWidth="1"/>
    <col min="22" max="22" width="12" bestFit="1" customWidth="1"/>
    <col min="23" max="25" width="10.28515625" bestFit="1" customWidth="1"/>
    <col min="26" max="26" width="12" bestFit="1" customWidth="1"/>
    <col min="27" max="28" width="10.28515625" bestFit="1" customWidth="1"/>
    <col min="29" max="29" width="8.7109375" customWidth="1"/>
    <col min="30" max="30" width="12" bestFit="1" customWidth="1"/>
    <col min="31" max="31" width="8.85546875" customWidth="1"/>
    <col min="32" max="33" width="10.28515625" bestFit="1" customWidth="1"/>
    <col min="34" max="34" width="12" customWidth="1"/>
    <col min="35" max="35" width="8.85546875" customWidth="1"/>
    <col min="36" max="36" width="8.7109375" customWidth="1"/>
    <col min="37" max="37" width="10.28515625" bestFit="1" customWidth="1"/>
    <col min="38" max="38" width="12" bestFit="1" customWidth="1"/>
    <col min="39" max="39" width="8.85546875" customWidth="1"/>
    <col min="40" max="41" width="10.28515625" bestFit="1" customWidth="1"/>
    <col min="42" max="42" width="12" bestFit="1" customWidth="1"/>
    <col min="43" max="43" width="10.28515625" bestFit="1" customWidth="1"/>
    <col min="44" max="44" width="8.7109375" customWidth="1"/>
    <col min="45" max="45" width="12" bestFit="1" customWidth="1"/>
    <col min="46" max="46" width="10.28515625" customWidth="1"/>
    <col min="47" max="48" width="10.28515625" bestFit="1" customWidth="1"/>
    <col min="49" max="49" width="12" bestFit="1" customWidth="1"/>
    <col min="50" max="50" width="10.28515625" bestFit="1" customWidth="1"/>
    <col min="51" max="52" width="8.7109375" customWidth="1"/>
    <col min="53" max="53" width="12" bestFit="1" customWidth="1"/>
    <col min="54" max="56" width="10.28515625" bestFit="1" customWidth="1"/>
    <col min="57" max="57" width="12" bestFit="1" customWidth="1"/>
    <col min="58" max="60" width="10.28515625" bestFit="1" customWidth="1"/>
    <col min="61" max="61" width="12" bestFit="1" customWidth="1"/>
    <col min="62" max="62" width="8.85546875" customWidth="1"/>
    <col min="63" max="63" width="8.7109375" customWidth="1"/>
    <col min="64" max="64" width="10.28515625" bestFit="1" customWidth="1"/>
    <col min="65" max="65" width="12" bestFit="1" customWidth="1"/>
    <col min="66" max="66" width="10.28515625" bestFit="1" customWidth="1"/>
    <col min="67" max="68" width="8.7109375" customWidth="1"/>
    <col min="69" max="69" width="12" bestFit="1" customWidth="1"/>
    <col min="70" max="70" width="10.28515625" bestFit="1" customWidth="1"/>
    <col min="71" max="71" width="8.7109375" customWidth="1"/>
    <col min="72" max="72" width="10.28515625" bestFit="1" customWidth="1"/>
    <col min="73" max="73" width="12" bestFit="1" customWidth="1"/>
    <col min="74" max="74" width="10.28515625" bestFit="1" customWidth="1"/>
    <col min="75" max="75" width="8.7109375" customWidth="1"/>
    <col min="76" max="76" width="10.28515625" bestFit="1" customWidth="1"/>
    <col min="77" max="77" width="12" bestFit="1" customWidth="1"/>
    <col min="78" max="78" width="10.28515625" bestFit="1" customWidth="1"/>
    <col min="79" max="79" width="8.7109375" customWidth="1"/>
    <col min="80" max="80" width="10.28515625" bestFit="1" customWidth="1"/>
    <col min="81" max="81" width="12" bestFit="1" customWidth="1"/>
    <col min="82" max="82" width="10.28515625" bestFit="1" customWidth="1"/>
    <col min="83" max="84" width="8.7109375" customWidth="1"/>
    <col min="85" max="85" width="12" bestFit="1" customWidth="1"/>
    <col min="86" max="86" width="8.85546875" customWidth="1"/>
    <col min="87" max="88" width="8.7109375" customWidth="1"/>
    <col min="89" max="89" width="12" bestFit="1" customWidth="1"/>
    <col min="90" max="91" width="10.28515625" bestFit="1" customWidth="1"/>
    <col min="92" max="92" width="12" customWidth="1"/>
    <col min="93" max="94" width="10.28515625" bestFit="1" customWidth="1"/>
    <col min="95" max="95" width="8.7109375" customWidth="1"/>
    <col min="96" max="96" width="12" bestFit="1" customWidth="1"/>
    <col min="97" max="97" width="8.85546875" customWidth="1"/>
    <col min="98" max="99" width="10.28515625" bestFit="1" customWidth="1"/>
    <col min="100" max="100" width="12" bestFit="1" customWidth="1"/>
    <col min="101" max="101" width="8.85546875" customWidth="1"/>
    <col min="102" max="102" width="10.28515625" bestFit="1" customWidth="1"/>
    <col min="103" max="103" width="8.7109375" customWidth="1"/>
    <col min="104" max="104" width="12" bestFit="1" customWidth="1"/>
    <col min="105" max="105" width="10.28515625" bestFit="1" customWidth="1"/>
    <col min="106" max="106" width="8.7109375" customWidth="1"/>
    <col min="107" max="107" width="10.28515625" bestFit="1" customWidth="1"/>
    <col min="108" max="108" width="12" bestFit="1" customWidth="1"/>
    <col min="109" max="109" width="8.85546875" customWidth="1"/>
    <col min="110" max="111" width="10.28515625" bestFit="1" customWidth="1"/>
    <col min="112" max="112" width="12" bestFit="1" customWidth="1"/>
    <col min="113" max="113" width="10.28515625" bestFit="1" customWidth="1"/>
    <col min="114" max="114" width="8.7109375" customWidth="1"/>
    <col min="115" max="115" width="10.28515625" bestFit="1" customWidth="1"/>
    <col min="116" max="116" width="12" bestFit="1" customWidth="1"/>
    <col min="117" max="117" width="8.85546875" customWidth="1"/>
    <col min="118" max="118" width="8.7109375" customWidth="1"/>
    <col min="119" max="119" width="10.28515625" bestFit="1" customWidth="1"/>
    <col min="120" max="120" width="12" bestFit="1" customWidth="1"/>
    <col min="121" max="121" width="8.85546875" customWidth="1"/>
    <col min="122" max="123" width="10.28515625" bestFit="1" customWidth="1"/>
    <col min="124" max="124" width="12" bestFit="1" customWidth="1"/>
    <col min="125" max="125" width="9" customWidth="1"/>
    <col min="126" max="126" width="10.28515625" bestFit="1" customWidth="1"/>
    <col min="127" max="127" width="12.140625" bestFit="1" customWidth="1"/>
    <col min="128" max="130" width="10.28515625" bestFit="1" customWidth="1"/>
    <col min="131" max="131" width="12.140625" bestFit="1" customWidth="1"/>
    <col min="132" max="134" width="10.28515625" bestFit="1" customWidth="1"/>
    <col min="135" max="135" width="12.140625" bestFit="1" customWidth="1"/>
    <col min="136" max="137" width="10.28515625" bestFit="1" customWidth="1"/>
    <col min="138" max="138" width="8.7109375" customWidth="1"/>
    <col min="139" max="139" width="12.140625" bestFit="1" customWidth="1"/>
    <col min="140" max="140" width="9" customWidth="1"/>
    <col min="141" max="141" width="8.7109375" customWidth="1"/>
    <col min="142" max="142" width="10.28515625" bestFit="1" customWidth="1"/>
    <col min="143" max="143" width="12.140625" bestFit="1" customWidth="1"/>
    <col min="144" max="144" width="9" customWidth="1"/>
    <col min="145" max="146" width="10.28515625" bestFit="1" customWidth="1"/>
    <col min="147" max="147" width="12.140625" bestFit="1" customWidth="1"/>
    <col min="148" max="150" width="10.28515625" bestFit="1" customWidth="1"/>
    <col min="151" max="151" width="12.140625" bestFit="1" customWidth="1"/>
    <col min="152" max="154" width="10.28515625" bestFit="1" customWidth="1"/>
    <col min="155" max="155" width="12.140625" bestFit="1" customWidth="1"/>
    <col min="156" max="156" width="9" customWidth="1"/>
    <col min="157" max="158" width="10.28515625" bestFit="1" customWidth="1"/>
    <col min="159" max="159" width="12.140625" bestFit="1" customWidth="1"/>
    <col min="160" max="160" width="10.28515625" bestFit="1" customWidth="1"/>
    <col min="161" max="161" width="8.7109375" customWidth="1"/>
    <col min="162" max="162" width="10.28515625" bestFit="1" customWidth="1"/>
    <col min="163" max="163" width="12.140625" bestFit="1" customWidth="1"/>
    <col min="164" max="164" width="9" customWidth="1"/>
    <col min="165" max="166" width="10.28515625" bestFit="1" customWidth="1"/>
    <col min="167" max="167" width="12.140625" bestFit="1" customWidth="1"/>
    <col min="168" max="168" width="9" customWidth="1"/>
    <col min="169" max="169" width="10.28515625" bestFit="1" customWidth="1"/>
    <col min="170" max="170" width="8.7109375" customWidth="1"/>
    <col min="171" max="171" width="12.140625" bestFit="1" customWidth="1"/>
    <col min="172" max="172" width="9" customWidth="1"/>
    <col min="173" max="174" width="8.7109375" customWidth="1"/>
    <col min="175" max="175" width="12.140625" bestFit="1" customWidth="1"/>
    <col min="176" max="176" width="10.28515625" bestFit="1" customWidth="1"/>
    <col min="177" max="178" width="8.7109375" customWidth="1"/>
    <col min="179" max="179" width="12.140625" bestFit="1" customWidth="1"/>
    <col min="180" max="182" width="10.28515625" bestFit="1" customWidth="1"/>
    <col min="183" max="183" width="12.140625" bestFit="1" customWidth="1"/>
    <col min="184" max="184" width="9" customWidth="1"/>
    <col min="185" max="186" width="10.28515625" bestFit="1" customWidth="1"/>
    <col min="187" max="187" width="12.140625" bestFit="1" customWidth="1"/>
    <col min="188" max="188" width="10.28515625" bestFit="1" customWidth="1"/>
    <col min="189" max="189" width="8.7109375" customWidth="1"/>
    <col min="190" max="190" width="10.28515625" bestFit="1" customWidth="1"/>
    <col min="191" max="191" width="12.140625" bestFit="1" customWidth="1"/>
    <col min="192" max="192" width="9" customWidth="1"/>
    <col min="193" max="193" width="7.7109375" customWidth="1"/>
    <col min="194" max="194" width="8.7109375" customWidth="1"/>
    <col min="195" max="195" width="12.140625" bestFit="1" customWidth="1"/>
    <col min="196" max="196" width="10.28515625" bestFit="1" customWidth="1"/>
    <col min="197" max="197" width="8.7109375" customWidth="1"/>
    <col min="198" max="198" width="10.28515625" bestFit="1" customWidth="1"/>
    <col min="199" max="199" width="12.140625" bestFit="1" customWidth="1"/>
    <col min="200" max="200" width="9" customWidth="1"/>
    <col min="201" max="201" width="10.28515625" bestFit="1" customWidth="1"/>
    <col min="202" max="202" width="7.7109375" customWidth="1"/>
    <col min="203" max="203" width="12.140625" bestFit="1" customWidth="1"/>
    <col min="204" max="204" width="9" customWidth="1"/>
    <col min="205" max="206" width="8.7109375" customWidth="1"/>
    <col min="207" max="207" width="12.140625" bestFit="1" customWidth="1"/>
    <col min="208" max="208" width="9" customWidth="1"/>
    <col min="209" max="209" width="10.28515625" bestFit="1" customWidth="1"/>
    <col min="210" max="210" width="8.7109375" customWidth="1"/>
    <col min="211" max="211" width="12.140625" bestFit="1" customWidth="1"/>
    <col min="212" max="212" width="9" customWidth="1"/>
    <col min="213" max="213" width="10.28515625" bestFit="1" customWidth="1"/>
    <col min="214" max="214" width="8.7109375" customWidth="1"/>
    <col min="215" max="215" width="12.140625" bestFit="1" customWidth="1"/>
    <col min="216" max="216" width="9" customWidth="1"/>
    <col min="217" max="217" width="8.7109375" customWidth="1"/>
    <col min="218" max="218" width="10.28515625" bestFit="1" customWidth="1"/>
    <col min="219" max="219" width="12.140625" bestFit="1" customWidth="1"/>
    <col min="220" max="221" width="10.28515625" bestFit="1" customWidth="1"/>
    <col min="222" max="222" width="8.7109375" customWidth="1"/>
    <col min="223" max="223" width="12.140625" bestFit="1" customWidth="1"/>
    <col min="224" max="224" width="9" customWidth="1"/>
    <col min="225" max="225" width="10.28515625" bestFit="1" customWidth="1"/>
    <col min="226" max="226" width="8.7109375" customWidth="1"/>
    <col min="227" max="227" width="12.140625" bestFit="1" customWidth="1"/>
    <col min="228" max="230" width="10.28515625" bestFit="1" customWidth="1"/>
    <col min="231" max="231" width="12.140625" bestFit="1" customWidth="1"/>
    <col min="232" max="232" width="9" customWidth="1"/>
    <col min="233" max="234" width="8.7109375" customWidth="1"/>
    <col min="235" max="235" width="12.140625" bestFit="1" customWidth="1"/>
    <col min="236" max="236" width="9" customWidth="1"/>
    <col min="237" max="237" width="8.7109375" customWidth="1"/>
    <col min="238" max="238" width="10.28515625" bestFit="1" customWidth="1"/>
    <col min="239" max="239" width="12.140625" bestFit="1" customWidth="1"/>
    <col min="240" max="240" width="9" customWidth="1"/>
    <col min="241" max="242" width="10.28515625" bestFit="1" customWidth="1"/>
    <col min="243" max="243" width="12.140625" bestFit="1" customWidth="1"/>
    <col min="244" max="244" width="9" customWidth="1"/>
    <col min="245" max="246" width="10.28515625" bestFit="1" customWidth="1"/>
    <col min="247" max="247" width="12.140625" bestFit="1" customWidth="1"/>
    <col min="248" max="248" width="10.28515625" bestFit="1" customWidth="1"/>
    <col min="249" max="250" width="8.7109375" customWidth="1"/>
    <col min="251" max="251" width="12.140625" bestFit="1" customWidth="1"/>
    <col min="252" max="252" width="9" customWidth="1"/>
    <col min="253" max="254" width="10.28515625" bestFit="1" customWidth="1"/>
    <col min="255" max="255" width="12.140625" bestFit="1" customWidth="1"/>
    <col min="256" max="257" width="10.28515625" bestFit="1" customWidth="1"/>
    <col min="258" max="258" width="7.7109375" customWidth="1"/>
    <col min="259" max="259" width="12.140625" bestFit="1" customWidth="1"/>
    <col min="260" max="260" width="9" customWidth="1"/>
    <col min="261" max="262" width="8.7109375" customWidth="1"/>
    <col min="263" max="263" width="12.140625" bestFit="1" customWidth="1"/>
    <col min="264" max="264" width="10.28515625" bestFit="1" customWidth="1"/>
    <col min="265" max="265" width="7.7109375" customWidth="1"/>
    <col min="266" max="266" width="10.28515625" bestFit="1" customWidth="1"/>
    <col min="267" max="267" width="12.140625" bestFit="1" customWidth="1"/>
    <col min="268" max="270" width="10.28515625" bestFit="1" customWidth="1"/>
    <col min="271" max="271" width="12.140625" bestFit="1" customWidth="1"/>
    <col min="272" max="272" width="10.28515625" bestFit="1" customWidth="1"/>
    <col min="273" max="273" width="8.7109375" customWidth="1"/>
    <col min="274" max="274" width="10.28515625" bestFit="1" customWidth="1"/>
    <col min="275" max="275" width="12.140625" bestFit="1" customWidth="1"/>
    <col min="276" max="276" width="10.28515625" bestFit="1" customWidth="1"/>
    <col min="277" max="278" width="8.7109375" customWidth="1"/>
    <col min="279" max="279" width="12.140625" bestFit="1" customWidth="1"/>
    <col min="280" max="280" width="9" customWidth="1"/>
    <col min="281" max="282" width="10.28515625" bestFit="1" customWidth="1"/>
    <col min="283" max="283" width="12.140625" bestFit="1" customWidth="1"/>
    <col min="284" max="284" width="9" customWidth="1"/>
    <col min="285" max="286" width="8.7109375" customWidth="1"/>
    <col min="287" max="287" width="12.140625" bestFit="1" customWidth="1"/>
    <col min="288" max="290" width="10.28515625" bestFit="1" customWidth="1"/>
    <col min="291" max="291" width="12.140625" bestFit="1" customWidth="1"/>
    <col min="292" max="292" width="9" customWidth="1"/>
    <col min="293" max="293" width="10.28515625" bestFit="1" customWidth="1"/>
    <col min="294" max="294" width="8.7109375" customWidth="1"/>
    <col min="295" max="295" width="12.140625" bestFit="1" customWidth="1"/>
    <col min="296" max="296" width="10.28515625" bestFit="1" customWidth="1"/>
    <col min="297" max="297" width="8.7109375" customWidth="1"/>
    <col min="298" max="298" width="10.28515625" bestFit="1" customWidth="1"/>
    <col min="299" max="299" width="12.140625" bestFit="1" customWidth="1"/>
    <col min="300" max="300" width="10.28515625" bestFit="1" customWidth="1"/>
    <col min="301" max="302" width="8.7109375" customWidth="1"/>
    <col min="303" max="303" width="12.140625" bestFit="1" customWidth="1"/>
    <col min="304" max="304" width="9" customWidth="1"/>
    <col min="305" max="306" width="8.7109375" customWidth="1"/>
    <col min="307" max="307" width="12.140625" bestFit="1" customWidth="1"/>
    <col min="308" max="308" width="10.28515625" bestFit="1" customWidth="1"/>
    <col min="309" max="309" width="8.7109375" customWidth="1"/>
    <col min="310" max="310" width="10.28515625" bestFit="1" customWidth="1"/>
    <col min="311" max="311" width="12.140625" bestFit="1" customWidth="1"/>
    <col min="312" max="314" width="10.28515625" bestFit="1" customWidth="1"/>
    <col min="315" max="315" width="12.140625" bestFit="1" customWidth="1"/>
    <col min="316" max="316" width="10.28515625" bestFit="1" customWidth="1"/>
    <col min="317" max="318" width="8.7109375" customWidth="1"/>
    <col min="319" max="319" width="12.140625" bestFit="1" customWidth="1"/>
    <col min="320" max="321" width="10.28515625" bestFit="1" customWidth="1"/>
    <col min="322" max="322" width="12.140625" bestFit="1" customWidth="1"/>
    <col min="323" max="323" width="10.28515625" bestFit="1" customWidth="1"/>
    <col min="324" max="324" width="8.7109375" customWidth="1"/>
    <col min="325" max="325" width="10.28515625" bestFit="1" customWidth="1"/>
    <col min="326" max="326" width="12.140625" bestFit="1" customWidth="1"/>
    <col min="327" max="327" width="9" customWidth="1"/>
    <col min="328" max="329" width="10.28515625" bestFit="1" customWidth="1"/>
    <col min="330" max="330" width="12.140625" bestFit="1" customWidth="1"/>
    <col min="331" max="331" width="9" customWidth="1"/>
    <col min="332" max="332" width="8.7109375" customWidth="1"/>
    <col min="333" max="333" width="10.28515625" bestFit="1" customWidth="1"/>
    <col min="334" max="334" width="12.140625" bestFit="1" customWidth="1"/>
    <col min="335" max="335" width="10.28515625" bestFit="1" customWidth="1"/>
    <col min="336" max="337" width="8.7109375" customWidth="1"/>
    <col min="338" max="338" width="12.140625" bestFit="1" customWidth="1"/>
    <col min="339" max="339" width="10.28515625" bestFit="1" customWidth="1"/>
    <col min="340" max="341" width="8.7109375" customWidth="1"/>
    <col min="342" max="342" width="12.140625" bestFit="1" customWidth="1"/>
    <col min="343" max="343" width="10.28515625" bestFit="1" customWidth="1"/>
    <col min="344" max="344" width="7.7109375" customWidth="1"/>
    <col min="345" max="345" width="8.7109375" customWidth="1"/>
    <col min="346" max="346" width="12.140625" bestFit="1" customWidth="1"/>
    <col min="347" max="347" width="9" customWidth="1"/>
    <col min="348" max="348" width="10.28515625" bestFit="1" customWidth="1"/>
    <col min="349" max="349" width="8.7109375" customWidth="1"/>
    <col min="350" max="350" width="12.140625" bestFit="1" customWidth="1"/>
    <col min="351" max="353" width="10.28515625" bestFit="1" customWidth="1"/>
    <col min="354" max="354" width="12.140625" bestFit="1" customWidth="1"/>
    <col min="355" max="355" width="12.28515625" bestFit="1" customWidth="1"/>
  </cols>
  <sheetData>
    <row r="1" spans="2:17" x14ac:dyDescent="0.2">
      <c r="B1" s="73" t="s">
        <v>1086</v>
      </c>
      <c r="C1" s="74"/>
      <c r="D1" s="74"/>
      <c r="E1" s="74"/>
      <c r="F1" s="74"/>
      <c r="G1" s="74"/>
      <c r="H1" s="74"/>
      <c r="I1" s="74"/>
      <c r="J1" s="74"/>
      <c r="K1" s="74"/>
      <c r="L1" s="74"/>
      <c r="M1" s="74"/>
      <c r="N1" s="74"/>
      <c r="O1" s="74"/>
      <c r="P1" s="74"/>
      <c r="Q1" s="74"/>
    </row>
    <row r="2" spans="2:17" x14ac:dyDescent="0.2">
      <c r="B2" s="74"/>
      <c r="C2" s="74"/>
      <c r="D2" s="74"/>
      <c r="E2" s="74"/>
      <c r="F2" s="74"/>
      <c r="G2" s="74"/>
      <c r="H2" s="74"/>
      <c r="I2" s="74"/>
      <c r="J2" s="74"/>
      <c r="K2" s="74"/>
      <c r="L2" s="74"/>
      <c r="M2" s="74"/>
      <c r="N2" s="74"/>
      <c r="O2" s="74"/>
      <c r="P2" s="74"/>
      <c r="Q2" s="74"/>
    </row>
    <row r="6" spans="2:17" x14ac:dyDescent="0.2">
      <c r="B6" s="41" t="s">
        <v>1066</v>
      </c>
      <c r="C6" s="42" t="s">
        <v>1068</v>
      </c>
    </row>
    <row r="7" spans="2:17" x14ac:dyDescent="0.2">
      <c r="B7" s="43" t="s">
        <v>16</v>
      </c>
      <c r="C7" s="44">
        <v>105481.9605000001</v>
      </c>
    </row>
    <row r="8" spans="2:17" ht="13.5" thickBot="1" x14ac:dyDescent="0.25">
      <c r="B8" s="43" t="s">
        <v>39</v>
      </c>
      <c r="C8" s="44">
        <v>106197.67199999996</v>
      </c>
    </row>
    <row r="9" spans="2:17" ht="13.5" thickBot="1" x14ac:dyDescent="0.25">
      <c r="B9" s="47" t="s">
        <v>22</v>
      </c>
      <c r="C9" s="48">
        <v>110568.70649999994</v>
      </c>
    </row>
    <row r="10" spans="2:17" ht="8.25" customHeight="1" x14ac:dyDescent="0.2"/>
    <row r="14" spans="2:17" x14ac:dyDescent="0.2">
      <c r="B14" s="41" t="s">
        <v>1068</v>
      </c>
      <c r="C14" s="41" t="s">
        <v>1077</v>
      </c>
      <c r="D14" s="42"/>
    </row>
    <row r="15" spans="2:17" x14ac:dyDescent="0.2">
      <c r="B15" s="41" t="s">
        <v>1066</v>
      </c>
      <c r="C15" s="42" t="s">
        <v>18</v>
      </c>
      <c r="D15" s="42" t="s">
        <v>24</v>
      </c>
    </row>
    <row r="16" spans="2:17" x14ac:dyDescent="0.2">
      <c r="B16" s="43" t="s">
        <v>16</v>
      </c>
      <c r="C16" s="45">
        <v>0.50234349313217408</v>
      </c>
      <c r="D16" s="45">
        <v>0.49765650686782592</v>
      </c>
    </row>
    <row r="17" spans="2:5" ht="13.5" thickBot="1" x14ac:dyDescent="0.25">
      <c r="B17" s="43" t="s">
        <v>39</v>
      </c>
      <c r="C17" s="45">
        <v>0.50570492731705063</v>
      </c>
      <c r="D17" s="45">
        <v>0.49429507268294931</v>
      </c>
    </row>
    <row r="18" spans="2:5" ht="13.5" thickBot="1" x14ac:dyDescent="0.25">
      <c r="B18" s="47" t="s">
        <v>22</v>
      </c>
      <c r="C18" s="67">
        <v>0.51444286815456253</v>
      </c>
      <c r="D18" s="46">
        <v>0.48555713184543747</v>
      </c>
    </row>
    <row r="21" spans="2:5" x14ac:dyDescent="0.2">
      <c r="B21" s="41" t="s">
        <v>1068</v>
      </c>
      <c r="C21" s="41" t="s">
        <v>1077</v>
      </c>
      <c r="D21" s="42"/>
    </row>
    <row r="22" spans="2:5" x14ac:dyDescent="0.2">
      <c r="B22" s="41" t="s">
        <v>1066</v>
      </c>
      <c r="C22" s="42" t="s">
        <v>19</v>
      </c>
      <c r="D22" s="42" t="s">
        <v>28</v>
      </c>
    </row>
    <row r="23" spans="2:5" x14ac:dyDescent="0.2">
      <c r="B23" s="43" t="s">
        <v>16</v>
      </c>
      <c r="C23" s="49">
        <v>0.49885182025982538</v>
      </c>
      <c r="D23" s="49">
        <v>0.50114817974017456</v>
      </c>
    </row>
    <row r="24" spans="2:5" ht="13.5" thickBot="1" x14ac:dyDescent="0.25">
      <c r="B24" s="43" t="s">
        <v>39</v>
      </c>
      <c r="C24" s="49">
        <v>0.4983941173399733</v>
      </c>
      <c r="D24" s="49">
        <v>0.5016058826600267</v>
      </c>
    </row>
    <row r="25" spans="2:5" ht="13.5" thickBot="1" x14ac:dyDescent="0.25">
      <c r="B25" s="47" t="s">
        <v>22</v>
      </c>
      <c r="C25" s="75">
        <v>0.55789259866217222</v>
      </c>
      <c r="D25" s="76">
        <v>0.44210740133782778</v>
      </c>
    </row>
    <row r="31" spans="2:5" x14ac:dyDescent="0.2">
      <c r="B31" s="55" t="s">
        <v>1068</v>
      </c>
      <c r="C31" s="55" t="s">
        <v>1077</v>
      </c>
      <c r="D31" s="56"/>
      <c r="E31" s="56"/>
    </row>
    <row r="32" spans="2:5" x14ac:dyDescent="0.2">
      <c r="B32" s="55" t="s">
        <v>1066</v>
      </c>
      <c r="C32" s="56" t="s">
        <v>16</v>
      </c>
      <c r="D32" s="56" t="s">
        <v>39</v>
      </c>
      <c r="E32" s="56" t="s">
        <v>22</v>
      </c>
    </row>
    <row r="33" spans="2:6" x14ac:dyDescent="0.2">
      <c r="B33" s="57" t="s">
        <v>41</v>
      </c>
      <c r="C33" s="58">
        <v>0.16161055200838495</v>
      </c>
      <c r="D33" s="58">
        <v>0.1432695106536799</v>
      </c>
      <c r="E33" s="58">
        <v>0.21495100876485332</v>
      </c>
    </row>
    <row r="34" spans="2:6" x14ac:dyDescent="0.2">
      <c r="B34" s="57" t="s">
        <v>43</v>
      </c>
      <c r="C34" s="58">
        <v>0.15378956234432342</v>
      </c>
      <c r="D34" s="58">
        <v>0.15455439079681521</v>
      </c>
      <c r="E34" s="58">
        <v>0.194992513546317</v>
      </c>
    </row>
    <row r="35" spans="2:6" x14ac:dyDescent="0.2">
      <c r="B35" s="59" t="s">
        <v>25</v>
      </c>
      <c r="C35" s="60">
        <v>0.17247692652823657</v>
      </c>
      <c r="D35" s="60">
        <v>0.16056325133002916</v>
      </c>
      <c r="E35" s="61">
        <v>0.17155825640413006</v>
      </c>
    </row>
    <row r="36" spans="2:6" x14ac:dyDescent="0.2">
      <c r="B36" s="59" t="s">
        <v>20</v>
      </c>
      <c r="C36" s="60">
        <v>0.11862249576615172</v>
      </c>
      <c r="D36" s="60">
        <v>0.18814593223851461</v>
      </c>
      <c r="E36" s="61">
        <v>0.1502715056180928</v>
      </c>
    </row>
    <row r="37" spans="2:6" x14ac:dyDescent="0.2">
      <c r="B37" s="59" t="s">
        <v>33</v>
      </c>
      <c r="C37" s="60">
        <v>0.18241649637182764</v>
      </c>
      <c r="D37" s="60">
        <v>0.18821692249525018</v>
      </c>
      <c r="E37" s="61">
        <v>0.14255324584085646</v>
      </c>
    </row>
    <row r="38" spans="2:6" x14ac:dyDescent="0.2">
      <c r="B38" s="59" t="s">
        <v>29</v>
      </c>
      <c r="C38" s="60">
        <v>0.21108396698107562</v>
      </c>
      <c r="D38" s="60">
        <v>0.16524999248571101</v>
      </c>
      <c r="E38" s="61">
        <v>0.12567346982575039</v>
      </c>
    </row>
    <row r="41" spans="2:6" x14ac:dyDescent="0.2">
      <c r="B41" s="55" t="s">
        <v>1068</v>
      </c>
      <c r="C41" s="55" t="s">
        <v>1077</v>
      </c>
      <c r="D41" s="56"/>
      <c r="E41" s="56"/>
    </row>
    <row r="42" spans="2:6" x14ac:dyDescent="0.2">
      <c r="B42" s="55" t="s">
        <v>1066</v>
      </c>
      <c r="C42" s="56" t="s">
        <v>16</v>
      </c>
      <c r="D42" s="56" t="s">
        <v>39</v>
      </c>
      <c r="E42" s="56" t="s">
        <v>22</v>
      </c>
    </row>
    <row r="43" spans="2:6" x14ac:dyDescent="0.2">
      <c r="B43" s="59" t="s">
        <v>26</v>
      </c>
      <c r="C43" s="62">
        <v>0.31808976598626842</v>
      </c>
      <c r="D43" s="62">
        <v>0.33277058559249773</v>
      </c>
      <c r="E43" s="63">
        <v>0.38967497100999371</v>
      </c>
    </row>
    <row r="44" spans="2:6" x14ac:dyDescent="0.2">
      <c r="B44" s="59" t="s">
        <v>30</v>
      </c>
      <c r="C44" s="62">
        <v>0.31162556537408709</v>
      </c>
      <c r="D44" s="62">
        <v>0.35165419162860762</v>
      </c>
      <c r="E44" s="63">
        <v>0.27428615166082276</v>
      </c>
    </row>
    <row r="45" spans="2:6" x14ac:dyDescent="0.2">
      <c r="B45" s="59" t="s">
        <v>21</v>
      </c>
      <c r="C45" s="62">
        <v>0.37028466863964449</v>
      </c>
      <c r="D45" s="62">
        <v>0.31557522277889466</v>
      </c>
      <c r="E45" s="63">
        <v>0.33603887732918353</v>
      </c>
    </row>
    <row r="48" spans="2:6" ht="13.5" thickBot="1" x14ac:dyDescent="0.25">
      <c r="B48" s="41" t="s">
        <v>1068</v>
      </c>
      <c r="C48" s="41" t="s">
        <v>1077</v>
      </c>
      <c r="D48" s="42"/>
      <c r="E48" s="42"/>
      <c r="F48" s="42"/>
    </row>
    <row r="49" spans="2:6" ht="13.5" thickBot="1" x14ac:dyDescent="0.25">
      <c r="B49" s="41" t="s">
        <v>1066</v>
      </c>
      <c r="C49" s="42" t="s">
        <v>16</v>
      </c>
      <c r="D49" s="42" t="s">
        <v>39</v>
      </c>
      <c r="E49" s="69" t="s">
        <v>22</v>
      </c>
      <c r="F49" s="42" t="s">
        <v>1067</v>
      </c>
    </row>
    <row r="50" spans="2:6" x14ac:dyDescent="0.2">
      <c r="B50" s="43" t="s">
        <v>1081</v>
      </c>
      <c r="C50" s="44">
        <v>38681.128499999999</v>
      </c>
      <c r="D50" s="44">
        <v>37176.058500000014</v>
      </c>
      <c r="E50" s="70">
        <v>40434.68099999999</v>
      </c>
      <c r="F50" s="44">
        <v>116291.86799999999</v>
      </c>
    </row>
    <row r="51" spans="2:6" x14ac:dyDescent="0.2">
      <c r="B51" s="43" t="s">
        <v>1082</v>
      </c>
      <c r="C51" s="44">
        <v>29141.710500000005</v>
      </c>
      <c r="D51" s="44">
        <v>34424.270999999993</v>
      </c>
      <c r="E51" s="71">
        <v>32934.982500000006</v>
      </c>
      <c r="F51" s="44">
        <v>96500.964000000007</v>
      </c>
    </row>
    <row r="52" spans="2:6" x14ac:dyDescent="0.2">
      <c r="B52" s="43" t="s">
        <v>1083</v>
      </c>
      <c r="C52" s="44">
        <v>37659.121500000008</v>
      </c>
      <c r="D52" s="44">
        <v>34597.342499999999</v>
      </c>
      <c r="E52" s="71">
        <v>37199.042999999998</v>
      </c>
      <c r="F52" s="44">
        <v>109455.50700000001</v>
      </c>
    </row>
    <row r="53" spans="2:6" ht="13.5" thickBot="1" x14ac:dyDescent="0.25">
      <c r="B53" s="43" t="s">
        <v>1067</v>
      </c>
      <c r="C53" s="44">
        <v>105481.96050000002</v>
      </c>
      <c r="D53" s="44">
        <v>106197.67200000001</v>
      </c>
      <c r="E53" s="72">
        <v>110568.7065</v>
      </c>
      <c r="F53" s="44">
        <v>322248.33900000004</v>
      </c>
    </row>
    <row r="56" spans="2:6" x14ac:dyDescent="0.2">
      <c r="B56" s="41" t="s">
        <v>1068</v>
      </c>
      <c r="C56" s="41" t="s">
        <v>1077</v>
      </c>
      <c r="D56" s="42"/>
      <c r="E56" s="42"/>
    </row>
    <row r="57" spans="2:6" x14ac:dyDescent="0.2">
      <c r="B57" s="41" t="s">
        <v>1066</v>
      </c>
      <c r="C57" s="42" t="s">
        <v>1081</v>
      </c>
      <c r="D57" s="42" t="s">
        <v>1082</v>
      </c>
      <c r="E57" s="42" t="s">
        <v>1083</v>
      </c>
    </row>
    <row r="58" spans="2:6" x14ac:dyDescent="0.2">
      <c r="B58" s="43" t="s">
        <v>16</v>
      </c>
      <c r="C58" s="44">
        <v>38681.128500000006</v>
      </c>
      <c r="D58" s="44">
        <v>29141.710500000001</v>
      </c>
      <c r="E58" s="44">
        <v>37659.121500000001</v>
      </c>
    </row>
    <row r="59" spans="2:6" x14ac:dyDescent="0.2">
      <c r="B59" s="68" t="s">
        <v>1084</v>
      </c>
      <c r="C59" s="44">
        <v>25736.487000000005</v>
      </c>
      <c r="D59" s="44">
        <v>19698.829499999996</v>
      </c>
      <c r="E59" s="44">
        <v>26274.412500000002</v>
      </c>
    </row>
    <row r="60" spans="2:6" x14ac:dyDescent="0.2">
      <c r="B60" s="68" t="s">
        <v>1085</v>
      </c>
      <c r="C60" s="44">
        <v>12944.641500000003</v>
      </c>
      <c r="D60" s="44">
        <v>9442.881000000003</v>
      </c>
      <c r="E60" s="44">
        <v>11384.709000000001</v>
      </c>
    </row>
    <row r="61" spans="2:6" x14ac:dyDescent="0.2">
      <c r="B61" s="43" t="s">
        <v>39</v>
      </c>
      <c r="C61" s="44">
        <v>37176.058499999999</v>
      </c>
      <c r="D61" s="44">
        <v>34424.270999999993</v>
      </c>
      <c r="E61" s="44">
        <v>34597.342499999992</v>
      </c>
    </row>
    <row r="62" spans="2:6" x14ac:dyDescent="0.2">
      <c r="B62" s="68" t="s">
        <v>1084</v>
      </c>
      <c r="C62" s="44">
        <v>27634.887000000002</v>
      </c>
      <c r="D62" s="44">
        <v>25964.452499999996</v>
      </c>
      <c r="E62" s="44">
        <v>20898.580499999996</v>
      </c>
    </row>
    <row r="63" spans="2:6" ht="13.5" thickBot="1" x14ac:dyDescent="0.25">
      <c r="B63" s="68" t="s">
        <v>1085</v>
      </c>
      <c r="C63" s="44">
        <v>9541.1715000000004</v>
      </c>
      <c r="D63" s="44">
        <v>8459.8185000000012</v>
      </c>
      <c r="E63" s="44">
        <v>13698.761999999995</v>
      </c>
    </row>
    <row r="64" spans="2:6" ht="13.5" thickBot="1" x14ac:dyDescent="0.25">
      <c r="B64" s="47" t="s">
        <v>22</v>
      </c>
      <c r="C64" s="64">
        <v>40434.680999999997</v>
      </c>
      <c r="D64" s="65">
        <v>32934.982500000006</v>
      </c>
      <c r="E64" s="66">
        <v>37199.042999999998</v>
      </c>
    </row>
    <row r="65" spans="2:5" x14ac:dyDescent="0.2">
      <c r="B65" s="68" t="s">
        <v>1084</v>
      </c>
      <c r="C65" s="44">
        <v>30470.054999999997</v>
      </c>
      <c r="D65" s="44">
        <v>21950.502000000004</v>
      </c>
      <c r="E65" s="44">
        <v>23041.430999999997</v>
      </c>
    </row>
    <row r="66" spans="2:5" x14ac:dyDescent="0.2">
      <c r="B66" s="68" t="s">
        <v>1085</v>
      </c>
      <c r="C66" s="44">
        <v>9964.6259999999984</v>
      </c>
      <c r="D66" s="44">
        <v>10984.480500000001</v>
      </c>
      <c r="E66" s="44">
        <v>14157.612000000001</v>
      </c>
    </row>
    <row r="79" spans="2:5" ht="13.5" thickBot="1" x14ac:dyDescent="0.25"/>
    <row r="80" spans="2:5" ht="13.5" thickBot="1" x14ac:dyDescent="0.25"/>
    <row r="83" ht="13.5" thickBot="1" x14ac:dyDescent="0.25"/>
    <row r="84" ht="13.5" thickBot="1" x14ac:dyDescent="0.25"/>
    <row r="88" ht="13.5" thickBot="1" x14ac:dyDescent="0.25"/>
    <row r="89" ht="13.5" thickBot="1" x14ac:dyDescent="0.25"/>
    <row r="92" ht="13.5" thickBot="1" x14ac:dyDescent="0.25"/>
    <row r="93" ht="13.5" thickBot="1" x14ac:dyDescent="0.25"/>
  </sheetData>
  <mergeCells count="1">
    <mergeCell ref="B1:Q2"/>
  </mergeCells>
  <pageMargins left="0.7" right="0.7" top="0.75" bottom="0.75" header="0.3" footer="0.3"/>
  <pageSetup orientation="portrait" r:id="rId8"/>
  <drawing r:id="rId9"/>
  <extLst>
    <ext xmlns:x14="http://schemas.microsoft.com/office/spreadsheetml/2009/9/main" uri="{05C60535-1F16-4fd2-B633-F4F36F0B64E0}">
      <x14:sparklineGroups xmlns:xm="http://schemas.microsoft.com/office/excel/2006/main">
        <x14:sparklineGroup manualMax="0" manualMin="0" displayEmptyCellsAs="gap" first="1" last="1">
          <x14:colorSeries rgb="FF376092"/>
          <x14:colorNegative rgb="FFD00000"/>
          <x14:colorAxis rgb="FF000000"/>
          <x14:colorMarkers rgb="FFD00000"/>
          <x14:colorFirst rgb="FFD00000"/>
          <x14:colorLast rgb="FFD00000"/>
          <x14:colorHigh rgb="FFD00000"/>
          <x14:colorLow rgb="FFD00000"/>
          <x14:sparklines>
            <x14:sparkline>
              <xm:f>Dashboard!C59:E59</xm:f>
              <xm:sqref>F59</xm:sqref>
            </x14:sparkline>
            <x14:sparkline>
              <xm:f>Dashboard!C60:E60</xm:f>
              <xm:sqref>F60</xm:sqref>
            </x14:sparkline>
            <x14:sparkline>
              <xm:f>Dashboard!C61:E61</xm:f>
              <xm:sqref>F61</xm:sqref>
            </x14:sparkline>
            <x14:sparkline>
              <xm:f>Dashboard!C62:E62</xm:f>
              <xm:sqref>F62</xm:sqref>
            </x14:sparkline>
            <x14:sparkline>
              <xm:f>Dashboard!C63:E63</xm:f>
              <xm:sqref>F63</xm:sqref>
            </x14:sparkline>
            <x14:sparkline>
              <xm:f>Dashboard!C64:E64</xm:f>
              <xm:sqref>F64</xm:sqref>
            </x14:sparkline>
            <x14:sparkline>
              <xm:f>Dashboard!C65:E65</xm:f>
              <xm:sqref>F65</xm:sqref>
            </x14:sparkline>
            <x14:sparkline>
              <xm:f>Dashboard!C66:E66</xm:f>
              <xm:sqref>F66</xm:sqref>
            </x14:sparkline>
          </x14:sparklines>
        </x14:sparklineGroup>
      </x14:sparklineGroups>
    </ext>
    <ext xmlns:x14="http://schemas.microsoft.com/office/spreadsheetml/2009/9/main" uri="{A8765BA9-456A-4dab-B4F3-ACF838C121DE}">
      <x14:slicerList>
        <x14:slicer r:id="rId10"/>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vt:lpstr>
      <vt:lpstr>Raw Data</vt:lpstr>
      <vt:lpstr>vlookup</vt:lpstr>
      <vt:lpstr>Price sheet</vt:lpstr>
      <vt:lpstr>Date Time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Chandrakant Thakur</dc:creator>
  <cp:lastModifiedBy>Chandrakant</cp:lastModifiedBy>
  <dcterms:created xsi:type="dcterms:W3CDTF">2022-08-21T12:37:10Z</dcterms:created>
  <dcterms:modified xsi:type="dcterms:W3CDTF">2022-11-24T09:42:11Z</dcterms:modified>
</cp:coreProperties>
</file>